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1331024\Downloads\Processo Limpeza\"/>
    </mc:Choice>
  </mc:AlternateContent>
  <xr:revisionPtr revIDLastSave="0" documentId="13_ncr:1_{C32D6EFC-136C-4AD7-9B4E-5AE64DEC0598}" xr6:coauthVersionLast="36" xr6:coauthVersionMax="36" xr10:uidLastSave="{00000000-0000-0000-0000-000000000000}"/>
  <bookViews>
    <workbookView xWindow="0" yWindow="0" windowWidth="28800" windowHeight="12225" tabRatio="713" firstSheet="1" activeTab="2" xr2:uid="{00000000-000D-0000-FFFF-FFFF00000000}"/>
  </bookViews>
  <sheets>
    <sheet name="Planilha1" sheetId="5" state="hidden" r:id="rId1"/>
    <sheet name="Novo Simulador" sheetId="10" r:id="rId2"/>
    <sheet name="ASG" sheetId="6" r:id="rId3"/>
    <sheet name="Valor insumos" sheetId="15" r:id="rId4"/>
    <sheet name="Valor dos Uniformes" sheetId="16" r:id="rId5"/>
    <sheet name="Valor do EPIs" sheetId="17" r:id="rId6"/>
    <sheet name="Insumos" sheetId="12" r:id="rId7"/>
    <sheet name="Uniforme" sheetId="13" r:id="rId8"/>
    <sheet name="EPIs" sheetId="14" r:id="rId9"/>
  </sheets>
  <definedNames>
    <definedName name="_xlnm.Print_Area" localSheetId="2">ASG!$A$1:$D$131</definedName>
    <definedName name="_xlnm.Print_Area" localSheetId="1">'Novo Simulador'!$A$1:$H$77</definedName>
    <definedName name="_xlnm.Print_Area" localSheetId="3">'Valor insumos'!$A$1:$H$78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1" i="6" l="1"/>
  <c r="D119" i="6"/>
  <c r="G4" i="10"/>
  <c r="D73" i="6"/>
  <c r="D72" i="6"/>
  <c r="D71" i="6"/>
  <c r="D70" i="6"/>
  <c r="D69" i="6"/>
  <c r="D68" i="6"/>
  <c r="D67" i="6"/>
  <c r="C62" i="6"/>
  <c r="C61" i="6"/>
  <c r="C60" i="6"/>
  <c r="C59" i="6"/>
  <c r="D33" i="6"/>
  <c r="D42" i="6"/>
  <c r="H17" i="17"/>
  <c r="H16" i="17"/>
  <c r="H15" i="17"/>
  <c r="F12" i="17"/>
  <c r="F11" i="17"/>
  <c r="H11" i="16"/>
  <c r="H10" i="16"/>
  <c r="F41" i="15"/>
  <c r="H41" i="15"/>
  <c r="F8" i="15" l="1"/>
  <c r="F6" i="15"/>
  <c r="F4" i="15"/>
  <c r="F3" i="15"/>
  <c r="H3" i="15"/>
  <c r="G28" i="10" l="1"/>
  <c r="G32" i="10"/>
  <c r="F9" i="17"/>
  <c r="C72" i="6"/>
  <c r="C71" i="6"/>
  <c r="C70" i="6"/>
  <c r="C69" i="6"/>
  <c r="C68" i="6"/>
  <c r="D54" i="6"/>
  <c r="D28" i="6"/>
  <c r="C67" i="6"/>
  <c r="E49" i="10" l="1"/>
  <c r="E48" i="10"/>
  <c r="E47" i="10"/>
  <c r="E46" i="10"/>
  <c r="E45" i="10"/>
  <c r="G29" i="10"/>
  <c r="C124" i="6" l="1"/>
  <c r="C113" i="6"/>
  <c r="H9" i="16"/>
  <c r="C28" i="6"/>
  <c r="C80" i="6"/>
  <c r="C73" i="6" l="1"/>
  <c r="H7" i="16" l="1"/>
  <c r="H6" i="16"/>
  <c r="H5" i="16"/>
  <c r="H4" i="16"/>
  <c r="H3" i="16"/>
  <c r="G8" i="16"/>
  <c r="D41" i="6" l="1"/>
  <c r="D35" i="6"/>
  <c r="D34" i="6"/>
  <c r="C42" i="6"/>
  <c r="D48" i="6" l="1"/>
  <c r="D47" i="6"/>
  <c r="C33" i="6" l="1"/>
  <c r="C27" i="6" l="1"/>
  <c r="I3" i="13" l="1"/>
  <c r="D50" i="6"/>
  <c r="D36" i="6"/>
  <c r="D37" i="6"/>
  <c r="D38" i="6"/>
  <c r="D39" i="6"/>
  <c r="D40" i="6"/>
  <c r="I8" i="14"/>
  <c r="J48" i="10" l="1"/>
  <c r="C83" i="6"/>
  <c r="C82" i="6"/>
  <c r="C81" i="6"/>
  <c r="C22" i="10" l="1"/>
  <c r="C21" i="10"/>
  <c r="C26" i="6" l="1"/>
  <c r="C84" i="6" l="1"/>
  <c r="F13" i="17"/>
  <c r="F8" i="17"/>
  <c r="F10" i="17"/>
  <c r="F7" i="17"/>
  <c r="F6" i="17"/>
  <c r="F5" i="17"/>
  <c r="F4" i="17"/>
  <c r="F3" i="17"/>
  <c r="F4" i="16"/>
  <c r="F5" i="16"/>
  <c r="F6" i="16"/>
  <c r="F7" i="16"/>
  <c r="F3" i="16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0" i="15"/>
  <c r="F39" i="15"/>
  <c r="F38" i="15"/>
  <c r="F37" i="15"/>
  <c r="F36" i="15"/>
  <c r="F35" i="15"/>
  <c r="F34" i="15"/>
  <c r="F32" i="15"/>
  <c r="F31" i="15"/>
  <c r="F30" i="15"/>
  <c r="F29" i="15"/>
  <c r="F27" i="15"/>
  <c r="F28" i="15"/>
  <c r="F26" i="15"/>
  <c r="F33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9" i="15"/>
  <c r="F10" i="15"/>
  <c r="F11" i="15"/>
  <c r="F7" i="15"/>
  <c r="F5" i="15"/>
  <c r="G42" i="10" l="1"/>
  <c r="C114" i="6" l="1"/>
  <c r="A4" i="15" l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H39" i="15"/>
  <c r="I3" i="14"/>
  <c r="H3" i="17" s="1"/>
  <c r="I4" i="14"/>
  <c r="H4" i="17" s="1"/>
  <c r="I5" i="14"/>
  <c r="H5" i="17" s="1"/>
  <c r="I6" i="14"/>
  <c r="H6" i="17" s="1"/>
  <c r="I7" i="14"/>
  <c r="H7" i="17" s="1"/>
  <c r="H8" i="17"/>
  <c r="I9" i="14"/>
  <c r="H9" i="17" s="1"/>
  <c r="I10" i="14"/>
  <c r="H10" i="17" s="1"/>
  <c r="I11" i="14"/>
  <c r="H11" i="17" s="1"/>
  <c r="I12" i="14"/>
  <c r="H12" i="17" s="1"/>
  <c r="I13" i="14"/>
  <c r="H13" i="17" s="1"/>
  <c r="I4" i="13"/>
  <c r="I5" i="13"/>
  <c r="I6" i="13"/>
  <c r="I7" i="13"/>
  <c r="I3" i="12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I4" i="12"/>
  <c r="H4" i="15" s="1"/>
  <c r="I5" i="12"/>
  <c r="H5" i="15" s="1"/>
  <c r="I6" i="12"/>
  <c r="H6" i="15" s="1"/>
  <c r="I7" i="12"/>
  <c r="H7" i="15" s="1"/>
  <c r="I8" i="12"/>
  <c r="H8" i="15" s="1"/>
  <c r="I9" i="12"/>
  <c r="H9" i="15" s="1"/>
  <c r="I10" i="12"/>
  <c r="H10" i="15" s="1"/>
  <c r="I11" i="12"/>
  <c r="H11" i="15" s="1"/>
  <c r="I12" i="12"/>
  <c r="H12" i="15" s="1"/>
  <c r="I13" i="12"/>
  <c r="H13" i="15" s="1"/>
  <c r="I14" i="12"/>
  <c r="H14" i="15" s="1"/>
  <c r="I15" i="12"/>
  <c r="H15" i="15" s="1"/>
  <c r="I16" i="12"/>
  <c r="H16" i="15" s="1"/>
  <c r="I17" i="12"/>
  <c r="H17" i="15" s="1"/>
  <c r="I18" i="12"/>
  <c r="H18" i="15" s="1"/>
  <c r="I19" i="12"/>
  <c r="H19" i="15" s="1"/>
  <c r="I20" i="12"/>
  <c r="H20" i="15" s="1"/>
  <c r="I21" i="12"/>
  <c r="H21" i="15" s="1"/>
  <c r="I22" i="12"/>
  <c r="H22" i="15" s="1"/>
  <c r="I23" i="12"/>
  <c r="H23" i="15" s="1"/>
  <c r="I24" i="12"/>
  <c r="H24" i="15" s="1"/>
  <c r="I25" i="12"/>
  <c r="H25" i="15" s="1"/>
  <c r="I26" i="12"/>
  <c r="H26" i="15" s="1"/>
  <c r="I27" i="12"/>
  <c r="H27" i="15" s="1"/>
  <c r="I28" i="12"/>
  <c r="H28" i="15" s="1"/>
  <c r="I29" i="12"/>
  <c r="H29" i="15" s="1"/>
  <c r="I30" i="12"/>
  <c r="H30" i="15" s="1"/>
  <c r="I31" i="12"/>
  <c r="H31" i="15" s="1"/>
  <c r="I32" i="12"/>
  <c r="H32" i="15" s="1"/>
  <c r="I33" i="12"/>
  <c r="I34" i="12"/>
  <c r="H34" i="15" s="1"/>
  <c r="I35" i="12"/>
  <c r="H35" i="15" s="1"/>
  <c r="I36" i="12"/>
  <c r="H36" i="15" s="1"/>
  <c r="I37" i="12"/>
  <c r="H37" i="15" s="1"/>
  <c r="I38" i="12"/>
  <c r="H38" i="15" s="1"/>
  <c r="I39" i="12"/>
  <c r="I40" i="12"/>
  <c r="H40" i="15" s="1"/>
  <c r="I41" i="12"/>
  <c r="H59" i="15" s="1"/>
  <c r="H60" i="15" s="1"/>
  <c r="H61" i="15" s="1"/>
  <c r="I42" i="12"/>
  <c r="H42" i="15" s="1"/>
  <c r="I43" i="12"/>
  <c r="H43" i="15" s="1"/>
  <c r="I44" i="12"/>
  <c r="H44" i="15" s="1"/>
  <c r="I45" i="12"/>
  <c r="H45" i="15" s="1"/>
  <c r="I46" i="12"/>
  <c r="H46" i="15" s="1"/>
  <c r="I47" i="12"/>
  <c r="H47" i="15" s="1"/>
  <c r="I48" i="12"/>
  <c r="H48" i="15" s="1"/>
  <c r="I49" i="12"/>
  <c r="H49" i="15" s="1"/>
  <c r="I50" i="12"/>
  <c r="H50" i="15" s="1"/>
  <c r="I51" i="12"/>
  <c r="H51" i="15" s="1"/>
  <c r="I52" i="12"/>
  <c r="H52" i="15" s="1"/>
  <c r="I53" i="12"/>
  <c r="H53" i="15" s="1"/>
  <c r="I54" i="12"/>
  <c r="H54" i="15" s="1"/>
  <c r="I55" i="12"/>
  <c r="H55" i="15" s="1"/>
  <c r="I56" i="12"/>
  <c r="H56" i="15" s="1"/>
  <c r="I57" i="12"/>
  <c r="H57" i="15" s="1"/>
  <c r="I58" i="12"/>
  <c r="H58" i="15" s="1"/>
  <c r="H33" i="15" l="1"/>
  <c r="C25" i="6" l="1"/>
  <c r="C23" i="10" l="1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 l="1"/>
  <c r="F4" i="10" s="1"/>
  <c r="C105" i="6" l="1"/>
  <c r="C104" i="6"/>
  <c r="C103" i="6"/>
  <c r="C106" i="6" l="1"/>
  <c r="C128" i="6" s="1"/>
  <c r="F7" i="10"/>
  <c r="G51" i="10" s="1"/>
  <c r="F6" i="10" l="1"/>
  <c r="B12" i="5" l="1"/>
  <c r="C91" i="6" l="1"/>
  <c r="C18" i="6"/>
  <c r="D25" i="6" l="1"/>
  <c r="D27" i="6"/>
  <c r="D26" i="6"/>
  <c r="D90" i="6"/>
  <c r="D91" i="6" s="1"/>
  <c r="C97" i="6" s="1"/>
  <c r="C125" i="6" l="1"/>
  <c r="C4" i="5"/>
  <c r="C5" i="5"/>
  <c r="C6" i="5"/>
  <c r="C7" i="5"/>
  <c r="C8" i="5"/>
  <c r="C9" i="5"/>
  <c r="C10" i="5"/>
  <c r="C11" i="5"/>
  <c r="C12" i="5"/>
  <c r="C13" i="5"/>
  <c r="C14" i="5"/>
  <c r="C15" i="5"/>
  <c r="C3" i="5"/>
  <c r="B4" i="5"/>
  <c r="B5" i="5"/>
  <c r="B6" i="5"/>
  <c r="B7" i="5"/>
  <c r="B8" i="5"/>
  <c r="B9" i="5"/>
  <c r="B10" i="5"/>
  <c r="B11" i="5"/>
  <c r="B13" i="5"/>
  <c r="B14" i="5"/>
  <c r="B15" i="5"/>
  <c r="B3" i="5"/>
  <c r="C126" i="6" l="1"/>
  <c r="G35" i="10"/>
  <c r="G41" i="10"/>
  <c r="G40" i="10"/>
  <c r="G39" i="10"/>
  <c r="G30" i="10"/>
  <c r="G31" i="10"/>
  <c r="G33" i="10"/>
  <c r="G34" i="10"/>
  <c r="G36" i="10"/>
  <c r="G38" i="10"/>
  <c r="G37" i="10"/>
  <c r="E12" i="5"/>
  <c r="D12" i="5"/>
  <c r="E14" i="5"/>
  <c r="D14" i="5"/>
  <c r="D10" i="5"/>
  <c r="D7" i="5"/>
  <c r="E7" i="5"/>
  <c r="D3" i="5"/>
  <c r="D8" i="5"/>
  <c r="E8" i="5"/>
  <c r="E9" i="5"/>
  <c r="D9" i="5"/>
  <c r="E15" i="5"/>
  <c r="D15" i="5"/>
  <c r="D13" i="5"/>
  <c r="D5" i="5"/>
  <c r="E5" i="5"/>
  <c r="E4" i="5"/>
  <c r="D4" i="5"/>
  <c r="E6" i="5"/>
  <c r="D6" i="5"/>
  <c r="E11" i="5"/>
  <c r="D11" i="5"/>
  <c r="D80" i="6" l="1"/>
  <c r="D81" i="6"/>
  <c r="D82" i="6"/>
  <c r="D84" i="6"/>
  <c r="D83" i="6"/>
  <c r="E3" i="5"/>
  <c r="E10" i="5"/>
  <c r="E13" i="5"/>
  <c r="C85" i="6"/>
  <c r="D85" i="6" l="1"/>
  <c r="C96" i="6" s="1"/>
  <c r="C98" i="6" s="1"/>
  <c r="C127" i="6" s="1"/>
  <c r="C129" i="6" s="1"/>
  <c r="D111" i="6" s="1"/>
  <c r="D112" i="6" l="1"/>
  <c r="D113" i="6" s="1"/>
  <c r="C130" i="6" l="1"/>
  <c r="C10" i="10" l="1"/>
  <c r="G17" i="10" s="1"/>
  <c r="C6" i="10"/>
  <c r="G13" i="10" s="1"/>
  <c r="C14" i="10"/>
  <c r="G21" i="10" s="1"/>
  <c r="C11" i="10"/>
  <c r="G18" i="10" s="1"/>
  <c r="C16" i="10"/>
  <c r="G23" i="10" s="1"/>
  <c r="C7" i="10"/>
  <c r="G14" i="10" s="1"/>
  <c r="C8" i="10"/>
  <c r="G15" i="10" s="1"/>
  <c r="C17" i="10"/>
  <c r="G24" i="10" s="1"/>
  <c r="G48" i="10" s="1"/>
  <c r="F48" i="10" s="1"/>
  <c r="C9" i="10"/>
  <c r="G16" i="10" s="1"/>
  <c r="C13" i="10"/>
  <c r="G20" i="10" s="1"/>
  <c r="C15" i="10"/>
  <c r="G22" i="10" s="1"/>
  <c r="C5" i="10"/>
  <c r="G12" i="10" s="1"/>
  <c r="C4" i="10"/>
  <c r="G11" i="10" s="1"/>
  <c r="C12" i="10"/>
  <c r="G19" i="10" s="1"/>
  <c r="C18" i="10"/>
  <c r="G25" i="10" s="1"/>
  <c r="G49" i="10" s="1"/>
  <c r="F49" i="10" s="1"/>
  <c r="I49" i="10" s="1"/>
  <c r="J49" i="10" s="1"/>
  <c r="G45" i="10" l="1"/>
  <c r="F45" i="10" s="1"/>
  <c r="I45" i="10" s="1"/>
  <c r="J45" i="10" s="1"/>
  <c r="G46" i="10"/>
  <c r="F46" i="10" s="1"/>
  <c r="I46" i="10" s="1"/>
  <c r="J46" i="10" s="1"/>
  <c r="G47" i="10"/>
  <c r="F47" i="10" s="1"/>
  <c r="I47" i="10" s="1"/>
  <c r="J47" i="10" s="1"/>
  <c r="J52" i="10" l="1"/>
  <c r="I52" i="10"/>
  <c r="I54" i="10" s="1"/>
  <c r="G52" i="10"/>
  <c r="G54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CTI</author>
  </authors>
  <commentList>
    <comment ref="B2" authorId="0" shapeId="0" xr:uid="{00000000-0006-0000-0000-000001000000}">
      <text>
        <r>
          <rPr>
            <b/>
            <sz val="12"/>
            <color indexed="81"/>
            <rFont val="Segoe UI"/>
            <family val="2"/>
          </rPr>
          <t>Definir as áreas "adaptando" para a sua estratégia.</t>
        </r>
      </text>
    </comment>
    <comment ref="C2" authorId="0" shapeId="0" xr:uid="{00000000-0006-0000-0000-000002000000}">
      <text>
        <r>
          <rPr>
            <b/>
            <sz val="12"/>
            <color indexed="81"/>
            <rFont val="Segoe UI"/>
            <family val="2"/>
          </rPr>
          <t>Definir as áreas "adaptando" para a sua estratégia.</t>
        </r>
      </text>
    </comment>
    <comment ref="D2" authorId="0" shapeId="0" xr:uid="{00000000-0006-0000-0000-000003000000}">
      <text>
        <r>
          <rPr>
            <b/>
            <sz val="12"/>
            <color indexed="81"/>
            <rFont val="Segoe UI"/>
            <family val="2"/>
          </rPr>
          <t>Definir as áreas "adaptando" para a sua estratégia.</t>
        </r>
      </text>
    </comment>
    <comment ref="E2" authorId="0" shapeId="0" xr:uid="{00000000-0006-0000-0000-000004000000}">
      <text>
        <r>
          <rPr>
            <b/>
            <sz val="12"/>
            <color indexed="81"/>
            <rFont val="Segoe UI"/>
            <family val="2"/>
          </rPr>
          <t>Definir as áreas "adaptando" para a sua estratégia.</t>
        </r>
      </text>
    </comment>
    <comment ref="C3" authorId="0" shapeId="0" xr:uid="{00000000-0006-0000-0000-000005000000}">
      <text>
        <r>
          <rPr>
            <b/>
            <sz val="12"/>
            <color indexed="81"/>
            <rFont val="Segoe UI"/>
            <family val="2"/>
          </rPr>
          <t>O intervalo dessas produtividades estão definidos na IN 05/2017. Se tornam relativos uma vez que a área definida pode ser manipulada conforme a estratégia  de sua gestão e pode não configurar a produtividade que os ASGs executarão na realidade.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CTI</author>
    <author>Gustavo Moura Cavalcanti</author>
  </authors>
  <commentList>
    <comment ref="A1" authorId="0" shapeId="0" xr:uid="{00000000-0006-0000-0100-000001000000}">
      <text>
        <r>
          <rPr>
            <b/>
            <sz val="12"/>
            <color indexed="81"/>
            <rFont val="Segoe UI"/>
            <family val="2"/>
          </rPr>
          <t>Preencher apenas as células verdes com borda vermelha!</t>
        </r>
      </text>
    </comment>
    <comment ref="B3" authorId="0" shapeId="0" xr:uid="{00000000-0006-0000-0100-000002000000}">
      <text>
        <r>
          <rPr>
            <b/>
            <sz val="12"/>
            <color indexed="81"/>
            <rFont val="Segoe UI"/>
            <family val="2"/>
          </rPr>
          <t xml:space="preserve">Definir as áreas "adaptando" para a sua estratégia.
</t>
        </r>
      </text>
    </comment>
    <comment ref="B38" authorId="0" shapeId="0" xr:uid="{00000000-0006-0000-0100-000003000000}">
      <text>
        <r>
          <rPr>
            <b/>
            <sz val="12"/>
            <color indexed="81"/>
            <rFont val="Segoe UI"/>
            <family val="2"/>
          </rPr>
          <t xml:space="preserve">Definir as áreas "adaptando" para a sua estratégia.
</t>
        </r>
      </text>
    </comment>
    <comment ref="B58" authorId="1" shapeId="0" xr:uid="{00000000-0006-0000-0100-000004000000}">
      <text>
        <r>
          <rPr>
            <b/>
            <sz val="9"/>
            <color indexed="81"/>
            <rFont val="Segoe UI"/>
            <family val="2"/>
          </rPr>
          <t>Gustavo Moura Cavalcanti:</t>
        </r>
        <r>
          <rPr>
            <sz val="9"/>
            <color indexed="81"/>
            <rFont val="Segoe UI"/>
            <family val="2"/>
          </rPr>
          <t xml:space="preserve">
Apenas campus central utiliza</t>
        </r>
      </text>
    </comment>
    <comment ref="B59" authorId="1" shapeId="0" xr:uid="{00000000-0006-0000-0100-000005000000}">
      <text>
        <r>
          <rPr>
            <b/>
            <sz val="9"/>
            <color indexed="81"/>
            <rFont val="Segoe UI"/>
            <family val="2"/>
          </rPr>
          <t>Gustavo Moura Cavalcanti:</t>
        </r>
        <r>
          <rPr>
            <sz val="9"/>
            <color indexed="81"/>
            <rFont val="Segoe UI"/>
            <family val="2"/>
          </rPr>
          <t xml:space="preserve">
Verificar o custo do vale transporte</t>
        </r>
      </text>
    </comment>
    <comment ref="B60" authorId="0" shapeId="0" xr:uid="{00000000-0006-0000-0100-000006000000}">
      <text>
        <r>
          <rPr>
            <b/>
            <sz val="12"/>
            <color indexed="81"/>
            <rFont val="Segoe UI"/>
            <family val="2"/>
          </rPr>
          <t>O intervalo dessas produtividades estão definidos na IN 05/2017. Se tornam relativos uma vez que a área definida pode ser manipulada conforme a estratégia  de sua gestão e pode não configurar a produtividade que os Encarregados executarão na realidade.
Definir produtividades de forma que o número de encarregados fique o mais próximo de 1</t>
        </r>
      </text>
    </comment>
  </commentList>
</comments>
</file>

<file path=xl/sharedStrings.xml><?xml version="1.0" encoding="utf-8"?>
<sst xmlns="http://schemas.openxmlformats.org/spreadsheetml/2006/main" count="859" uniqueCount="531">
  <si>
    <t>ÁREAS DE LIMPEZA E ASSEIO</t>
  </si>
  <si>
    <t>ÁREA</t>
  </si>
  <si>
    <t>PRODUTIVIDADE</t>
  </si>
  <si>
    <t>VALOR R$/M2</t>
  </si>
  <si>
    <t>VALOR TOTAL</t>
  </si>
  <si>
    <t>A1. PISO ACARPETADO</t>
  </si>
  <si>
    <t>A2. PISO FRIO</t>
  </si>
  <si>
    <t>A3. LABORATÓRIO</t>
  </si>
  <si>
    <t>A4. ALMOX/GALPÃO</t>
  </si>
  <si>
    <t>A5. OFICINA</t>
  </si>
  <si>
    <t>A6. SAGUÕES / SALÕES</t>
  </si>
  <si>
    <t>A7. BANHEIROS</t>
  </si>
  <si>
    <t>B1. PAVIMENTAÇÃO ADJACENTE</t>
  </si>
  <si>
    <t>B2. PASSEIO / RUAS</t>
  </si>
  <si>
    <t>B3. ÁREAS VERDES</t>
  </si>
  <si>
    <t>C1. ESQUADRIAS EXTERNAS COM RISCO</t>
  </si>
  <si>
    <t>C2. ESQUADRIA EXTERNA SEM RISCO</t>
  </si>
  <si>
    <t>C3. ESQUADRIAS INTERNAS</t>
  </si>
  <si>
    <t>CALCULADORA PARA CONTRATAÇÃO DE SERVIÇO TERCEIRIZADO DE LIMPEZA COM MÃO DE OBRA DEDICADA</t>
  </si>
  <si>
    <t>ÁREAS DE LIMPEZA E ASSEIO - ASG</t>
  </si>
  <si>
    <t>ÁREA DEFINIDA</t>
  </si>
  <si>
    <t>VALOR R$/M²</t>
  </si>
  <si>
    <t>RESUMO DA QUANTIDADE E CUSTO DA MÃO DE OBRA</t>
  </si>
  <si>
    <t>A1. PISOS ACARPETADOS</t>
  </si>
  <si>
    <t>A. Valor ASG Mês</t>
  </si>
  <si>
    <t>A2. PISOS FRIOS</t>
  </si>
  <si>
    <r>
      <t xml:space="preserve">B. Valor ASG </t>
    </r>
    <r>
      <rPr>
        <u/>
        <sz val="11"/>
        <color theme="1"/>
        <rFont val="Calibri"/>
        <family val="2"/>
        <scheme val="minor"/>
      </rPr>
      <t>INSALUBRE</t>
    </r>
    <r>
      <rPr>
        <sz val="11"/>
        <color theme="1"/>
        <rFont val="Calibri"/>
        <family val="2"/>
        <scheme val="minor"/>
      </rPr>
      <t xml:space="preserve"> Mês</t>
    </r>
  </si>
  <si>
    <t>A3. LABORATÓRIOS</t>
  </si>
  <si>
    <t>C. Valor Encarregado de Turma</t>
  </si>
  <si>
    <t>A4. ALMOXARIFADOS/GALPÕES</t>
  </si>
  <si>
    <t>D. Valor do Supervisor de Turma</t>
  </si>
  <si>
    <t>A5. OFICINAS</t>
  </si>
  <si>
    <t>A6. ÁREAS COM ESPAÇOS LIVRES (SAGUÃO, HALL E SALÃO)</t>
  </si>
  <si>
    <t>VALORES POR ÁREA - ASG</t>
  </si>
  <si>
    <t>B1. PISOS PAVIMENTADOS ADJACENTES/CONTÍGUOS ÀS EDIFICAÇÕES</t>
  </si>
  <si>
    <t>R01. VL m² A1 x A</t>
  </si>
  <si>
    <t>B2. VARRIÇÃO DE PASSEIOS E ARRUAMENTOS</t>
  </si>
  <si>
    <t>R02. VL m² A2 x A</t>
  </si>
  <si>
    <t>R03. VL m² A3 x A</t>
  </si>
  <si>
    <t>C1. ESQUADRIAS FACE EXTERNAS COM EXPOSIÇÃO A SITUAÇÃO DE RISCO</t>
  </si>
  <si>
    <t>R04. VL m² A4 x A</t>
  </si>
  <si>
    <t>C2. ESQUADRIAS FACE EXTERNAS SEM EXPOSIÇÃO A SITUAÇÃO DE RISCO</t>
  </si>
  <si>
    <t>R05. VL m² A5 x A</t>
  </si>
  <si>
    <t>C3. ESQUADRIAS FACE INTERNAS</t>
  </si>
  <si>
    <t>R06. VL m² A6 x A</t>
  </si>
  <si>
    <t>D1. FACHADAS ENVIDRAÇADAS</t>
  </si>
  <si>
    <t>R07. VL m² A7 x A</t>
  </si>
  <si>
    <t>E1. ÁREAS HOSPITALARES E ASSEMELHADAS</t>
  </si>
  <si>
    <t>R08. VL m² B1 x A</t>
  </si>
  <si>
    <t>R09. VL m² B2 x A</t>
  </si>
  <si>
    <t>VARIÁVEIS - PRODUTIVIDADE ASGs</t>
  </si>
  <si>
    <t>QTDE</t>
  </si>
  <si>
    <t>R10. VL m² B3 x A</t>
  </si>
  <si>
    <t>PRODUTIVIDADE A1 (800 a 1.200) EM M²</t>
  </si>
  <si>
    <t>R11. VL m² C1 x A</t>
  </si>
  <si>
    <t>PRODUTIVIDADE A2 (800 a 1.200) EM M²</t>
  </si>
  <si>
    <t>R12. VL m² C2 x A</t>
  </si>
  <si>
    <t>PRODUTIVIDADE A3 (360 a 450) EM M²</t>
  </si>
  <si>
    <t>R13. VL m² C3 x A</t>
  </si>
  <si>
    <t>PRODUTIVIDADE A4 (1.500 a 2.500) EM M²</t>
  </si>
  <si>
    <t>R14. VL m² C3 x A</t>
  </si>
  <si>
    <t>PRODUTIVIDADE A5 (1.200 a 1.800) EM M²</t>
  </si>
  <si>
    <t>R15. VL m² C3 x A</t>
  </si>
  <si>
    <t>PRODUTIVIDADE A6 (1.000  a 1.500) EM M²</t>
  </si>
  <si>
    <t>PRODUTIVIDADE A7 (200 a 300) EM M²</t>
  </si>
  <si>
    <t>VALORES POR ÁREA - ENCARREGADO</t>
  </si>
  <si>
    <t>PRODUTIVIDADE B1 (1.800 a 2.700) EM M²</t>
  </si>
  <si>
    <t>PRODUTIVIDADE B2 (6.000 a 9.000) EM M²</t>
  </si>
  <si>
    <t>PRODUTIVIDADE B3 (1.800 a 2.700) EM M²</t>
  </si>
  <si>
    <t>PRODUTIVIDADE C1 (130 a 160) EM M²</t>
  </si>
  <si>
    <t>PRODUTIVIDADE C2 (300 a 380) EM M²</t>
  </si>
  <si>
    <t>PRODUTIVIDADE C3 (300 a 380) EM M²</t>
  </si>
  <si>
    <t>PRODUTIVIDADE D1 (130 a 160) EM M²</t>
  </si>
  <si>
    <t>PRODUTIVIDADE E1 (360 a 450) EM M²</t>
  </si>
  <si>
    <t>HOMENS EM FUNÇÃO DA ÁREA DEFINIDA / PRODUTIVIDADE</t>
  </si>
  <si>
    <t>SOMA DAS:</t>
  </si>
  <si>
    <t>V. MÉD M² EM R$</t>
  </si>
  <si>
    <t>CUSTO DA ÁREA EM R$</t>
  </si>
  <si>
    <t>CUSTO MENSAL DO SUPERVISOR</t>
  </si>
  <si>
    <t>TOTAL MENSAL</t>
  </si>
  <si>
    <t>TOTAL PERÍODO (12 MESES)</t>
  </si>
  <si>
    <t>PLANILHA DE CUSTOS E FORMAÇÃO DE PREÇOS</t>
  </si>
  <si>
    <t>MODELO PARA A CONSOLIDAÇÃO E APRESENTAÇÃO DE PROPOSTAS</t>
  </si>
  <si>
    <t>Com ajustes após publicação da Lei n° 13.467, de 2017.</t>
  </si>
  <si>
    <t>Nº de Reg. Da CCT</t>
  </si>
  <si>
    <t>SINDLIMP</t>
  </si>
  <si>
    <t>RN000035/2023</t>
  </si>
  <si>
    <t>Data de Vigência da CCT</t>
  </si>
  <si>
    <t>01/01/2023 a 31/12/2023</t>
  </si>
  <si>
    <t>Módulo 1 -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</si>
  <si>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</si>
  <si>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</si>
  <si>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</si>
  <si>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</si>
  <si>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</si>
  <si>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</si>
  <si>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</si>
  <si>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</si>
  <si>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</si>
  <si>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</si>
  <si>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</si>
  <si>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</si>
  <si>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 xml:space="preserve">F </t>
  </si>
  <si>
    <t>Adicional de Hora Extra - feriado trabalhado</t>
  </si>
  <si>
    <t>G</t>
  </si>
  <si>
    <t>Outros (especificar)</t>
  </si>
  <si>
    <t>Total</t>
  </si>
  <si>
    <t>Módulo 2 - Encargos e Benefícios (Anuais, Mensais e Diários)</t>
  </si>
  <si>
    <t>Submódulo 2.1 - 13º (décimo terceiro) Salário, Férias e Adicional de Férias</t>
  </si>
  <si>
    <t>2.1</t>
  </si>
  <si>
    <t>13º (décimo terceiro) Salário, Férias e Adicional de Férias</t>
  </si>
  <si>
    <t>Percentual (%)</t>
  </si>
  <si>
    <t>13º (décimo terceiro) Salário</t>
  </si>
  <si>
    <t>Férias</t>
  </si>
  <si>
    <t>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</si>
  <si>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</si>
  <si>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</si>
  <si>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</si>
  <si>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GPS</t>
  </si>
  <si>
    <t>A.1</t>
  </si>
  <si>
    <t>INSS</t>
  </si>
  <si>
    <t>A.2</t>
  </si>
  <si>
    <t>SALÁRIO EDUCAÇÃO</t>
  </si>
  <si>
    <t>A.3</t>
  </si>
  <si>
    <t>SAT</t>
  </si>
  <si>
    <t>A.4</t>
  </si>
  <si>
    <t>SESC ou SESI</t>
  </si>
  <si>
    <t>A.5</t>
  </si>
  <si>
    <t>SENAI - SENAC</t>
  </si>
  <si>
    <t>A.6</t>
  </si>
  <si>
    <t>SEBRAE</t>
  </si>
  <si>
    <t>A.7</t>
  </si>
  <si>
    <t>INCRA</t>
  </si>
  <si>
    <t>FGTS</t>
  </si>
  <si>
    <t xml:space="preserve">Total </t>
  </si>
  <si>
    <t>Submódulo 2.3 - Benefícios Mensais e Diários.</t>
  </si>
  <si>
    <t>2.3</t>
  </si>
  <si>
    <t>Benefícios Mensais e Diários</t>
  </si>
  <si>
    <t>Auxílio Transporte</t>
  </si>
  <si>
    <t>Desconto Auxílio Transporte</t>
  </si>
  <si>
    <t>Auxílio-Refeição/Alimentação</t>
  </si>
  <si>
    <t>Desconto Auxílio-Refeição/Alimentação</t>
  </si>
  <si>
    <t>Programa de Qualificação Prof. e Marketing</t>
  </si>
  <si>
    <t>F</t>
  </si>
  <si>
    <t>Benefício Social Familiar</t>
  </si>
  <si>
    <t>Auxílio Saúde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</si>
  <si>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</si>
  <si>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</si>
  <si>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</si>
  <si>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</si>
  <si>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</si>
  <si>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</si>
  <si>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</si>
  <si>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</si>
  <si>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</si>
  <si>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</si>
  <si>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</si>
  <si>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</si>
  <si>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</si>
  <si>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</si>
  <si>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Ausençia por Doença</t>
  </si>
  <si>
    <t>Licença Paternidade/Maternidade</t>
  </si>
  <si>
    <t>Ausençias Legais</t>
  </si>
  <si>
    <t>Acidente trabalho</t>
  </si>
  <si>
    <t>Submódulo 4.2 - Intrajornada</t>
  </si>
  <si>
    <t>4.2</t>
  </si>
  <si>
    <t xml:space="preserve">Substituto na Intrajornada </t>
  </si>
  <si>
    <t>Substituto na cobertura de Intervalo para repouso ou alimentação</t>
  </si>
  <si>
    <t>Quadro-Resumo do Módulo 4 - Custo de Reposição do Profissional Ausente</t>
  </si>
  <si>
    <t>Custo de Reposição do Profissional Ausente</t>
  </si>
  <si>
    <t>Substituto nas Ausências Legais</t>
  </si>
  <si>
    <t>Substituto na Intrajornada</t>
  </si>
  <si>
    <t>Módulo 5 - Insumos Diversos</t>
  </si>
  <si>
    <t>Insumos Diversos</t>
  </si>
  <si>
    <t>Uniformes - calça, camisa, tênis, meia, boné, crachá</t>
  </si>
  <si>
    <t>Materiais</t>
  </si>
  <si>
    <t>Outros (EPI's e EPC's)</t>
  </si>
  <si>
    <t>Módulo 6 - Custos Indiretos, Tributos e Lucro</t>
  </si>
  <si>
    <t>Custos Indiretos, Tributos e Lucro</t>
  </si>
  <si>
    <t>Custos Indiretos</t>
  </si>
  <si>
    <t>Lucro</t>
  </si>
  <si>
    <t>Tributos</t>
  </si>
  <si>
    <t>C.1</t>
  </si>
  <si>
    <t>Tributos Federais</t>
  </si>
  <si>
    <t>Tributos Federais (COFINS)</t>
  </si>
  <si>
    <t>Tributos Federais (PIS)</t>
  </si>
  <si>
    <t>C.2</t>
  </si>
  <si>
    <t>Tributos Estaduais (especificar)</t>
  </si>
  <si>
    <t>C.3</t>
  </si>
  <si>
    <t>Tributos Municipais (ISS)</t>
  </si>
  <si>
    <t>2. QUADRO-RESUMO DO CUSTO POR EMPREGADO</t>
  </si>
  <si>
    <t>Mão de obra vinculada à execução contratual (valor por empregado)</t>
  </si>
  <si>
    <t>Módulo 1 - Composição da Remuneração</t>
  </si>
  <si>
    <t>Módulo 2 - Encargos e Benefícios Anuais, Mensais e Diários</t>
  </si>
  <si>
    <t>Subtotal (A + B +C+ D+E)</t>
  </si>
  <si>
    <t>Módulo 6 – Custos Indiretos, Tributos e Lucro</t>
  </si>
  <si>
    <t xml:space="preserve">Valor Total por Empregado </t>
  </si>
  <si>
    <t xml:space="preserve">De acordo com o entendimento do TCU no Acórdão nº 1.186/2017 - Plenário, a Administração "deve estabelecer na minuta do contrato que a parcela mensal a título de aviso prévio trabalhado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12.506/2011" (Enunciado do Boletim de Jurisprudência nº 176/2017). </t>
  </si>
  <si>
    <t>LISTA DE INSUMOS</t>
  </si>
  <si>
    <t xml:space="preserve">N°       </t>
  </si>
  <si>
    <t>ITEM</t>
  </si>
  <si>
    <t>UNID</t>
  </si>
  <si>
    <t>PERÍODO</t>
  </si>
  <si>
    <t>QTD POR PERIODO</t>
  </si>
  <si>
    <t>QTD POR 12 MESES</t>
  </si>
  <si>
    <t>PREÇO UNIT MÉDIO</t>
  </si>
  <si>
    <t>PREÇO TOTAL ANUAL</t>
  </si>
  <si>
    <t>Ácido clorídrico - Ácido clorídrico, aspecto físico: líquido límpido, incolor,amarelado, fumegante, peso molecular: 36,46 g,mol, fórmula química: hcl, teor: teor mínimo de 37%, grau de pureza: pureza mínima de 99%, característica adicional: reagente p.a. , acs, número de referência química: cas 7647-01-0</t>
  </si>
  <si>
    <t>L</t>
  </si>
  <si>
    <t>MENSAL</t>
  </si>
  <si>
    <t>Álcool etílico - Álcool etílico, tipo: hidratado, teor alcoólico: 70%_(70°gl), apresentação: líquido</t>
  </si>
  <si>
    <t>ALGODÃO, TIPO HIDRÓFILO, 500 G, APRESENTAÇÃO EM MANTAS, MATERIAL ALVEJADO, PURIFICADO, ISENTO DE
IMPUREZAS, CARACTERÍSTICAS ADICIONAIS ENROLADO EM PAPEL APROPRIADO, ESTERILIDADE NÃO ESTÉRIL, TIPO EMBALAGEM INDIVIDUAL</t>
  </si>
  <si>
    <t>PCT</t>
  </si>
  <si>
    <t>TRIMESTRAL</t>
  </si>
  <si>
    <t>BALDE, MATERIAL PLÁSTICO, CAPACIDADE 20 L,
CARACTERÍSTICAS ADICIONAIS COM ALÇAMETÁLICA, APLICAÇÃO USO GERAL</t>
  </si>
  <si>
    <t>UND</t>
  </si>
  <si>
    <t>BALDE PLÁSTICO COM ALÇA, COM TAMPA, 30 LITROS, COM IDENTIFICAÇÃO DO PRODUTO E MARCA DO FABRICANTE</t>
  </si>
  <si>
    <t>Borrifador, material: plástico, tipo: spray, contendo bico borrifador, aplicação: material de limpeza. Capacidade 500 ml.</t>
  </si>
  <si>
    <t>SEMESTRAL</t>
  </si>
  <si>
    <t>Carritel roçadeira, 325 m, com carritel automático Toyama ou similar</t>
  </si>
  <si>
    <t>ROLO</t>
  </si>
  <si>
    <t>Carrinho de limpeza, multifunção</t>
  </si>
  <si>
    <t>CERA PINTURA AUTOMOTIVA, NOME CERA DE PINTURA TIPO AUTOMOTIVA CERA AUTOMATIVA BASE CARNAUBA</t>
  </si>
  <si>
    <t>CERA, TIPO LÍQUIDA, COMPOSIÇÃO A BASE DE ÁGUA, CARACTERÍSTICAS ADICIONAIS ANTIDERRAPANTE, IMPERMEABILIZANTE E RESISTENTE AO, APLICAÇÃO LIMPEZA DE PISOS. Frasco 750 ml</t>
  </si>
  <si>
    <t>DESENTUPIDOR VASO SANITÁRIO, MATERIAL BORRACHA FLEXÍVEL, COR PRETA, ALTURA 10 CM, DIÂMETRO 16 CM, MATERIAL CABO MADEIRA, COMPRIMENTO CABO 50 CM</t>
  </si>
  <si>
    <t>DESINFETANTE, 5 L, À BASE DE QUATERNÁRIO DE AMÔNIO, CLORETO ALQUIL DIMETIL BENZIL AMÔNIO +TENSIOATIVOS, SOLUÇÃO CONCENTRADA, TEOR ATIVO EM TORNO DE 50%, SOLUÇÃO AQUOSA, COM AROMA</t>
  </si>
  <si>
    <t>DESODORANTE / AROMATIZANTE DE AMBIENTE, 400 ML, TIPO AEROSOL, AROMA LAVANDA, USO GERAL, CARACTERÍSTICAS ADICIONAIS BIODEGRADÁVEL</t>
  </si>
  <si>
    <t>DESODORANTE / AROMATIZANTE DE AMBIENTE, TIPO LÍQUIDO, AROMA VARIADO, 360 ML</t>
  </si>
  <si>
    <t>DESODORIZADOR, ESSÊNCIA LAVANDA, APRESENTAÇÃO AEROSOL, APLICAÇÃO AROMATIZADOR AMBIENTAL</t>
  </si>
  <si>
    <t>DETERGENTE, 500 ML, COMPONENTE ATIVO DETERGENTE LÍQUIDO, CLORO ATIVO, SEQUESTRANTE E AL, APLICAÇÃO MÁQUINA LAVAR LOUÇA</t>
  </si>
  <si>
    <t>DETERGENTE LIMPEZA VEÍCULO, GALÃO 5 L, ASPECTO FÍSICO SEMIPASTOSO, COMPOSIÇÃO SHAMPOO AUTOMOTIVO C/ CERA, CARACTERÍSTICAS ADICIONAIS LAVAGEM DE VEICULOS E SUPERFICIES PINTADAS</t>
  </si>
  <si>
    <t>DISPENSER PAPEL HIGIÊNICO, MATERIAL BASE PLÁSTICO ABS, TIPO DE PAREDE, COR BRANCO, CARACTERÍSTICAS ADICIONAIS TRAVA PARA ROLO DE ATÉ 300 M, ALTURA 27 CM,LARGURA 27 CM, PROFUNDIDADE 12,50 CM</t>
  </si>
  <si>
    <t>DISPENSER PAPEL TOALHA, MATERIAL PLÁSTICO ABS, TIPO INTERFOLHA, COR BRANCA E CINZA, CARACTERÍSTICAS ADICIONAIS CAPACIDADE 600 FOLHAS, C/ VISOR E CHAVE, DIMENSÕES</t>
  </si>
  <si>
    <t>DISPENSER HIGIENIZADOR, MATERIAL PLÁSTICO ABS, CAPACIDADE 800 ML, TIPO FIXAÇÃOPAREDE, COR BRANCA, APLICAÇÃO MÃOS, CARACTERÍSTICAS ADICIONAIS VISOR
FRONTAL PARA ÁLCOOL GEL OU SABONETE LÍQUIDO</t>
  </si>
  <si>
    <t>ESPANADOR, MATERIAL PENAS, MATERIAL CABO MADEIRA, COMPRIMENTO CABO 40 CM, CARACTERÍSTICAS ADICIONAIS TORNEADO E REFORÇADO</t>
  </si>
  <si>
    <t>ESPÁTULA LABORATÓRIO, MATERIAL AÇO INOX, FORMATO CHATA, COMPRIMENTO CERCA DE 15 CM, ACESSÓRIOS COM CABO DE MADEIRA</t>
  </si>
  <si>
    <t>ESCOVA PARA VASO SANITÁRIO, CABO RESISTENTE E CERDAS EM NYLON RESISTENTE. ESCOVA PARA VASO SANITÁRIO, CABO RESISTENTE E CERDAS EM NYLON RESISTENTE.</t>
  </si>
  <si>
    <t>ESPONJA LIMPEZA, ESP MÍNIMA 20 MM, MATERIAL ESPUMA / FIBRA SINTÉTICA, FORMATO RETANGULAR, ABRASIVIDADE MÉDIA, APLICAÇÃO LIMPEZA GERAL, CARACTERÍSTICAS ADICIONAIS DUPLA FACE, COMPRIMENTO MÍNIMO 110 MM, LARGURA MÍNIMA 75 MM</t>
  </si>
  <si>
    <t>FLANELA, COMPRIMENTO 40 CM, LARGURA 60 CM, COR BRANCA</t>
  </si>
  <si>
    <t>LÂMINA CORTE ROÇADEIRA MANUAL, MATERIAL AÇO CROMO VANÁDIO, FORMATO 2 PONTAS, DIÂMETRO FURO ENCAIXE FIXAÇÃO 3/4 POL, DIÂMETRO EXTERNO 350 MM</t>
  </si>
  <si>
    <t>LUSTRADOR MÓVEIS, COMPONENTES CERAS NATURAIS, AROMA LAVANDA, APLICAÇÃO MÓVEIS E SUPERFÍCIES LISA</t>
  </si>
  <si>
    <t>MOP PÓ - REFIL 60 CM (REF COMERCIAL RE 600 OU SIMILAR).</t>
  </si>
  <si>
    <t>MOP ÚMIDO/LÍQUIDO - REFIL DA CABELEIRA AZUL (REF COMERCIAL RS70AZ OU SIMILAR)</t>
  </si>
  <si>
    <t>MULTI-INSETICIDA AEROSOL, USO INTERNO,
À BASE DE ÁGUA EFICIENTE PARA MATAR MOSQUITOS, AEDES AEGYPTI, PERNILONGOS, MURIÇOCAS, CARAPANÃS, MOSCAS, BARATAS, ARANHAS E PULGAS, FRASCO COM 300 ML</t>
  </si>
  <si>
    <t>PÁ COLETORA DE LIXO SIMPLES EM ALUMÍNIO OU ZINCO C/ LARGURA DE 30 CM E ALTURA DE 10 CM- CABO EM CHAPA DE AÇO C/ ALTURA DE 80 CM</t>
  </si>
  <si>
    <t>PALHA AÇO, MATERIAL AÇO CARBONO, ABRASIVIDADE MÉDIA, APLICAÇÃO LIMPEZA EM GERAL</t>
  </si>
  <si>
    <t>PANO LIMPEZA, MATERIAL 100% ALGODÃO,
COMPRIMENTO 70 CM, LARGURA 50 CM,
CARACTERÍSTICAS ADICIONAIS CHÃO, COR BRANCA</t>
  </si>
  <si>
    <t>Pano de prato, material algodão</t>
  </si>
  <si>
    <t>PAPEL HIGIÊNICO (PACOTE COM 4 ROLOS), MATERIAL CELULOSE VIRGEM, COMPRIMENTO 30 M, LARGURA 10 CM, TIPO PICOTADO, QUANTIDADE FOLHAS DUPLA, COR BRANCA</t>
  </si>
  <si>
    <t xml:space="preserve">PAPEL HIGIÊNICO (PACOTE COM 8 ROLOS), MATERIAL CELULOSE VIRGEM, COMPRIMENTO 300 M, LARGURA 10 CM, QUANTIDADE FOLHAS SIMPLES, COR BRANCA. </t>
  </si>
  <si>
    <t>PASTILHA ADESIVA SANITÁRIA, CAIXAS COM 3 PASTILHAS, AROMAS DIVERSOS</t>
  </si>
  <si>
    <t>POLIDOR, 200 ML, ASPECTO FÍSICO LÍQUIDO BRANCO AMARELADO, SUSPENSÃO LEITOSA, ESTÁ-, APLICAÇÃO LIMPEZA DE METAIS</t>
  </si>
  <si>
    <t>Rodo, material cabo: alumínio, comprimento suporte: 30 cm, quantidade borrachas: 2 un, características adicionais: cabo aproximadamente 1,50 m</t>
  </si>
  <si>
    <t>RODO, MATERIAL CABO MADEIRA, MATERIAL SUPORTE PLÁSTICO, COMPRIMENTO SUPORTE 60CM, QUANTIDADE BORRACHAS 2 UM</t>
  </si>
  <si>
    <t>Querosene, uso: limpeza, desengraxante, solvente, tipo: comum</t>
  </si>
  <si>
    <t>LATA</t>
  </si>
  <si>
    <t xml:space="preserve"> Sabão barra, composição básica: sabão glicerinado, tipo: neutro, características adicionais: 1ª qualidade. Pacote com 05 unidades de 200g, cada.</t>
  </si>
  <si>
    <t>Sabão em pó</t>
  </si>
  <si>
    <t>KG</t>
  </si>
  <si>
    <t>Sabonete líquido, aspecto físico: líquido perfumado, acidez: ph neutro, aplicação: assepsia das mãos, composição: glicerina, aroma: lavanda</t>
  </si>
  <si>
    <t>GALÃO</t>
  </si>
  <si>
    <t>SACO PLÁSTICO LIXO, CAPACIDADE 20 L, COR PRETA, APRESENTAÇÃO PEÇA ÚNICA, LARGURA 40 CM, ALTURA 50 CM, ESPESSURA 0,8 MICRA.</t>
  </si>
  <si>
    <t>SACO PLÁSTICO LIXO, CAPACIDADE 40 L, COR PRETA, LARGURA 62 CM, ALTURA 59 CM, ESPESSURA 0,10 MICRA, NORMAS TÉCNICAS NBR 9190 E 9191, MATERIAL POLIETILENO.</t>
  </si>
  <si>
    <t>SACO PLÁSTICO LIXO, CAPACIDADE 60 L, COR PRETA, APRESENTAÇÃO PEÇA ÚNICA, LARGURA 60 CM, ALTURA 70 CM</t>
  </si>
  <si>
    <t>SACO PLÁSTICO LIXO, CAPACIDADE 100 L, COR PRETA, APRESENTAÇÃO PEÇA ÚNICA, LARGURA 80 CM, ALTURA 100 CM</t>
  </si>
  <si>
    <t>SACO PLÁSTICO LIXO, CAPACIDADE 200 L, COR PRETA, APRESENTAÇÃO PEÇA ÚNICA, LARGURA 115 CM, ALTURA 100 CM</t>
  </si>
  <si>
    <t>Solução limpeza multiuso, composição básica: água sanitária, alvejante e desinfetante, aspecto físico: líquido, aplicação: limpeza geral, características adicionais: tampa dosadora de fluxo</t>
  </si>
  <si>
    <t>Papel toalha interfolha 20,5x22. Cor: Branca. Textura: Folha Simples alta qualidade - gofrado. Gramatura: 32 a 34 g/m². Matéria prima : Celulose FC (100% fibras virgens). Formato: Folhas intercaladas - 2 dobras. Pacote contendo 1250 folhas.</t>
  </si>
  <si>
    <t>Vassoura, material cerdas: piaçava, material cabo: madeira, material cepa: madeira, comprimento cepa: 40 cm, comprimento cerdas: mínimo 9 cm, características adicionais: com cabo rosqueado, tipo: gari</t>
  </si>
  <si>
    <t>Vassoura, material cerdas: piaçava sintética, material cepa: polipropileno, comprimento cepa: 60 cm, características adicionais: cabo metal plastificado,roscado, cerdas 7 cm, largura cepa: 25 cm</t>
  </si>
  <si>
    <t>Vassoura, material cerdas: pêlo sintético, material cepa: polipropileno, comprimento cepa: 40 cm, características adicionais: cabo de madeira plastificada</t>
  </si>
  <si>
    <t>Vassoura, material cerdas: pêlo sintético, material cabo: madeira, comprimento cepa: 30 cm, características adicionais: com cabo, aplicação: limpeza em geral</t>
  </si>
  <si>
    <t>VALOR TOTAL PERÍODO =</t>
  </si>
  <si>
    <t>VALOR TOTAL MENSAL =</t>
  </si>
  <si>
    <t>VALOR TOTAL/ASG =</t>
  </si>
  <si>
    <t>LISTA DE UNIFORMES</t>
  </si>
  <si>
    <t>CALÇA MASCULINA, MATERIAL POLIÉSTER, MODELO SOCIAL, TIPO BOLSO LATERAL E TRASEIRO, TAMANHO 38 A 58, COR PRETA, QUANTIDADE PREGAS 2 UN, CARACTERÍSTICAS ADICIONAIS COM PREGA</t>
  </si>
  <si>
    <t>CAMISA OU CAMISETAS, MANGA CURTA COM A LOGOMARCA DA EMPRESA BORDADA</t>
  </si>
  <si>
    <t>PAR</t>
  </si>
  <si>
    <t>CALÇADO TÊNIS PRETO, SOLADO BAIXO, COM PALMILHA ANTIBACTERIANA</t>
  </si>
  <si>
    <t>MEIA CANO MÉDIO (ALTURA DE 6 A 10 CM), MASCULINA, LISA, COMPOSIÇÃO EM ALGODÃO, POLIAMIDA E ELASTANO. CALÇA DO TAMANHO 39 AO 44, PUNHO ELÁSTICO, COR: BRANCA</t>
  </si>
  <si>
    <t>CRACHÁ DE IDENTIFICAÇÃO COM FOTO</t>
  </si>
  <si>
    <t>VALOR TOTAL ANUAL =</t>
  </si>
  <si>
    <t>LISTA DE EPIs</t>
  </si>
  <si>
    <t>AVENTAL , MATERIAL PVC - CLORETO DE POLIVINILA, MODELO FORRADO, TIPO IMPERMEÁVEL, COR BRANCA, COMPRIMENTO 120 CM, LARGURA 70 CM, CARACTERÍSTICAS ADICIONAIS TIRAS DE AMARRAR FIXAS</t>
  </si>
  <si>
    <t>BOTA DE BORRACHA OU PVC, COM FORRO E CANO DE 30 CM, NA COR PRETA, NÚMERO 41</t>
  </si>
  <si>
    <t>BOTA SEGURANÇA, MATERIAL COURO HIDROFUGADO CURTIDO AO CROMO, MATERIAL SOLA POLIURETANO (PU) BI-DENSIDADE, COR PRETA, TAMANHO 40, TIPO USO ELETRICISTA, CARACTERÍSTICAS ADICIONAIS CADARÇO/CANO ALCOCHOADO/PALMILHA MATERIAL SINTÉTI C, APLICAÇÃO PROTEÇÃO CARGA ELÉTRICA</t>
  </si>
  <si>
    <t>LUVA INDUSTRIAL, MATERIAL RASPA DE COURO, REVESTIMENTO INTERNO SEM FORRO, TAMANHO ÚNICO, TAMANHO CANO MÉDIO</t>
  </si>
  <si>
    <t>LUVA BORRACHA, MATERIAL LÁTEX NATURAL, TAMANHO MÉDIO, USO MULTIUSO</t>
  </si>
  <si>
    <t>LUVA BORRACHA, MATERIAL LÁTEX NATURAL, TAMANHO MÉDIO, COR VERDE, CARACTERÍSTICAS ADICIONAIS AVELUDADA INTERNAMENTE E ANTIDERRAPANTE, USO DOMÉSTICO</t>
  </si>
  <si>
    <t>LUVA PARA PROCEDIMENTO NÃO CIRÚRGICO, MATERIAL LÁTEX NATURAL ÍNTEGRO E UNIFORME, TAMANHO MÉDIO, CARACTERÍSTICAS ADICIONAIS LUBRIFICADA COM PÓ BIOABSORVÍVEL, APRESENTAÇÃO ATÓXICA, TIPO AMBIDESTRA, TIPO USO DESCARTÁVEL, MODELO FORMATO ANATÔMICO, FINALIDADE RESISTENTE À TRAÇÃO</t>
  </si>
  <si>
    <t>LUVA DE PROTEÇÃO, MATERIAL NITRÍLICA, APLICAÇÃO LIMPEZA, TIPO PUNHO LONGO, TAMANHO GRANDE, COR VERDE, ACABAMENTO PALMA LISO, ESTERILIDADE NÃO ESTERILIZADA, CARACTERÍSTICAS ADICIONAIS COM FORRO</t>
  </si>
  <si>
    <t>MÁSCARA MULTIUSO, TIPO USO DESCARTÁVEL, FINALIDADE PROTEÇÃO CONTRA PÓ, CARACTERÍSTICAS ADICIONAIS SEMIFACIAL</t>
  </si>
  <si>
    <t>ÓCULOS DE PROTEÇÃO INDIVIDUAL, MATERIAL ARMAÇÃO POLICARBONATO, MATERIAL LENTE POLICARBONATO, TIPO LENTE ANTI-EMBAÇANTE, INFRADURA, EXTRA ANTI-RISCO, MODELO LENTES COM PORTEÇÃO LATERAL</t>
  </si>
  <si>
    <t>PROTETOR SOLAR, TIPO PROTEÇÃO UVA/UVB, FATOR PROTEÇÃO FATOR 30, FORMA FARMACÊUTICA CREME, CARACTERÍSTICA ADICIONAL COM REPELENTE</t>
  </si>
  <si>
    <t>PESQUISA DE PREÇO DE INSUMOS</t>
  </si>
  <si>
    <t>DESCRIÇÃO</t>
  </si>
  <si>
    <t>PESQUISA 01</t>
  </si>
  <si>
    <t>VALOR 01</t>
  </si>
  <si>
    <t>PESQUISA 02</t>
  </si>
  <si>
    <t>VALOR 02</t>
  </si>
  <si>
    <t>PESQUISA 03</t>
  </si>
  <si>
    <t>VALOR 03</t>
  </si>
  <si>
    <t>MÉDIA</t>
  </si>
  <si>
    <t>Item 1 do Pregão 1/2022 - 
UASG 160004. CNPJ: 16.667.433/0001-35. Homologação: 23/08/2022</t>
  </si>
  <si>
    <t>Item 1 do Pregão 1/2022 - 
UASG 160004. CNPJ: 08.158.664/0001-95. Homologação: 23/08/2022</t>
  </si>
  <si>
    <t>Item 1 do Pregão 1/2022 - 
UASG 160004. CNPJ: 20.008.831/0001-17. Homologação: 23/08/2022</t>
  </si>
  <si>
    <t>Item 03 do Pregão 31/2022 - 
UASG 153033. CNPJ: 22.486.978/0001-48. Homologação: 09/11/2022</t>
  </si>
  <si>
    <t>Item 03 do Pregão 31/2022 - 
UASG 153033. CNPJ: 41.738.390/0001-89. Homologação: 09/11/2022</t>
  </si>
  <si>
    <t>Item 03 do Pregão 31/2022 - 
UASG 153033. CNPJ: 36.193.120/0001-08. Homologação: 09/11/2022</t>
  </si>
  <si>
    <t>Item 09 do Pregão 11/2022 - 
UASG 160242. CNPJ: 40.600.760/0001-54. Homologação: 26/10/2022</t>
  </si>
  <si>
    <t>Item 09 do Pregão 11/2022 - 
UASG 160242. CNPJ: 00.085.822/0001-12. Homologação: 26/10/2022</t>
  </si>
  <si>
    <t>Item 09 do Pregão 11/2022 - 
UASG 160242. CNPJ: 24.602.657/0001-97. Homologação: 26/10/2022</t>
  </si>
  <si>
    <t>Item 139 do Pregão 25/2022 - 
UASG 160234. CNPJ: 41.607.510/0001-09. Homologação: 03/11/2022</t>
  </si>
  <si>
    <t>Item 139 do Pregão 25/2022 - 
UASG 160234. CNPJ: 09.943.233/0001-00. Homologação: 03/11/2022</t>
  </si>
  <si>
    <t>Item 139 do Pregão 25/2022 - 
UASG 160234. CNPJ: 30.683.680/0001-56. Homologação: 03/11/2022</t>
  </si>
  <si>
    <t>Item 81 do Pregão 10/2021 - 
UASG 160038. CNPJ: 16.667.433/0001-35. Homologação: 08/06/2022</t>
  </si>
  <si>
    <t>Item 81 do Pregão 10/2021 - 
UASG 160038. CNPJ: 07.571.925/0001-31. Homologação: 08/06/2022</t>
  </si>
  <si>
    <t>Item 81 do Pregão 10/2021 - 
UASG 160038. CNPJ: 29.704.594/0001-01. Homologação: 08/06/2022</t>
  </si>
  <si>
    <t>Item 03 do Pregão 05/2022 - 
UASG 160040. CNPJ: 08.658.622/0001-13. Homologação: 01/08/2022</t>
  </si>
  <si>
    <t>Item 03 do Pregão 05/2022 - 
UASG 160040. CNPJ: 34.521.390/0001-67. Homologação: 01/08/2022</t>
  </si>
  <si>
    <t>Item 03 do Pregão 05/2022 - 
UASG 160040. CNPJ: 38.559.624/0001-16. Homologação: 01/08/2022</t>
  </si>
  <si>
    <t>Item 06 do Pregão 09/2022 - 
UASG 789000. CNPJ: 02.456.074/0001-62. Homologação: 22/09/2022</t>
  </si>
  <si>
    <t>Item 76 do Pregão 07/2022 - 
UASG 980507. CNPJ: 17.557.433/0001-45. Homologação: 26/09/2022</t>
  </si>
  <si>
    <t>Item 47 do Pregão 09/2022 - 
UASG 160160. CNPJ: 09.583.781/0001-69. Homologação: 23/08/2022</t>
  </si>
  <si>
    <t>Item 53 do Pregão 13/2022 - 
UASG 160041. CNPJ: 00.466.084/0001-53. Homologação: 12/09/2022</t>
  </si>
  <si>
    <t>Item 53 do Pregão 13/2022 - 
UASG 160041. CNPJ: 13.986.656/0001-77. Homologação: 12/09/2022</t>
  </si>
  <si>
    <t>Item 53 do Pregão 13/2022 - 
UASG 160041. CNPJ: 43.185.142/0001-83. Homologação: 12/09/2022</t>
  </si>
  <si>
    <t>DESINFETANTE, 5 L, À BASE DE QUATERNÁRIO DE
AMÔNIO, CLORETO ALQUIL DIMETIL BENZIL AMÔNIO +TENSIOATIVOS, SOLUÇÃO CONCENTRADA, TEOR ATIVO EM TORNO DE 50%, SOLUÇÃO AQUOSA, COM AROMA</t>
  </si>
  <si>
    <t>Item 14 do Pregão 05/2022 - 
UASG 160118. CNPJ: 36.976.621/0001-52. Homologação: 17/11/2022</t>
  </si>
  <si>
    <t>Item 14 do Pregão 05/2022 - 
UASG 160118. CNPJ: 31.038.751/0001-20. Homologação: 17/11/2022</t>
  </si>
  <si>
    <t>Item 14 do Pregão 05/2022 - 
UASG 160118. CNPJ: 65.353.401/0001-70. Homologação: 17/11/2022</t>
  </si>
  <si>
    <t>Item 21 do Pregão 03/2022 - 
UASG 160478. CNPJ: 07.006.193/0001-37. Homologação: 20/10/2022</t>
  </si>
  <si>
    <t>Item 21 do Pregão 03/2022 - 
UASG 160478. CNPJ: 15.153.524/0001-90. Homologação: 20/10/2022</t>
  </si>
  <si>
    <t>Item 21 do Pregão 03/2022 - 
UASG 160478. CNPJ: 28.719.518/0001-07. Homologação: 20/10/2022</t>
  </si>
  <si>
    <t>Item 06 do Pregão 11/2022 - 
UASG 135013. CNPJ: 19.197.721/0001-61. Homologação: 29/08/2022</t>
  </si>
  <si>
    <t>Item 06 do Pregão 11/2022 - 
UASG 135013. CNPJ: 35.357.677/0001-66. Homologação: 29/08/2022</t>
  </si>
  <si>
    <t>Item 06 do Pregão 11/2022 - 
UASG 135013. CNPJ: 24.174.062/0001-88. Homologação: 29/08/2022</t>
  </si>
  <si>
    <t>Item 152 do Pregão 25/2022 - 
UASG 160234. CNPJ: 41.607.510/0001-09 Homologação: 03/11/2022</t>
  </si>
  <si>
    <t>Item 152 do Pregão 25/2022 - 
UASG 160234. CNPJ: 30.683.680/0001-56 Homologação: 03/11/2022</t>
  </si>
  <si>
    <t>Item 152 do Pregão 25/2022 - 
UASG 160234. CNPJ: 46.636.768/0001-57 Homologação: 03/11/2022</t>
  </si>
  <si>
    <t>Item 02 do Pregão 26/2022 - 
UASG 925074. CNPJ: 44.258.737/0001-84. Homologação: 10/08/2022</t>
  </si>
  <si>
    <t>Item 02 do Pregão 26/2022 - 
UASG 925074. CNPJ: 30.035.739/0001-08. Homologação: 10/08/2022</t>
  </si>
  <si>
    <t>Item 02 do Pregão 26/2022 - 
UASG 925074. CNPJ: 47.002.695/0001-04. Homologação: 10/08/2022</t>
  </si>
  <si>
    <t>Item 137 do Pregão 08/2022 - 
UASG 160159. CNPJ: 07.731.241/0001-50. Homologação: 26/10/2022</t>
  </si>
  <si>
    <t>Item 52 do Pregão 09/2022 - 
UASG 160002. CNPJ: 24.584.199/0001-00. Homologação: 26/10/2022</t>
  </si>
  <si>
    <t>Item 49 do Pregão 31/2022 - 
UASG 153033. CNPJ: 22.486.978/0001-48. Homologação: 09/11/2022</t>
  </si>
  <si>
    <t>Item 64 do Pregão 09/2022 - 
UASG 160161. CNPJ: 40.437.772/0001-00. Homologação: 03/10/2022</t>
  </si>
  <si>
    <t>Item 64 do Pregão 09/2022 - 
UASG 160161. CNPJ: 43.084.489/0001-30. Homologação: 03/10/2022</t>
  </si>
  <si>
    <t>Item 64 do Pregão 09/2022 - 
UASG 160161. CNPJ: 41.081.966/0001-88. Homologação: 03/10/2022</t>
  </si>
  <si>
    <t>Item 36 do Pregão 10/2022 - 
UASG 160422. CNPJ: 38.007.305/0001-06 Homologação: 21/10/2022</t>
  </si>
  <si>
    <t>Item 36 do Pregão 10/2022 - 
UASG 160422. CNPJ: 45.413.282/0001-97 Homologação: 21/10/2022</t>
  </si>
  <si>
    <t>Item 36 do Pregão 10/2022 - 
UASG 160422. CNPJ: 09.110.229/0001-53 Homologação: 21/10/2022</t>
  </si>
  <si>
    <t>Item 157 do Pregão 25/2022 - 
UASG 160234. CNPJ: 23.580.712/0001-22 Homologação: 03/11/2022</t>
  </si>
  <si>
    <t>Item 157 do Pregão 25/2022 - 
UASG 160234. CNPJ: 38.007.305/0001-06 Homologação: 03/11/2022</t>
  </si>
  <si>
    <t>Item 157 do Pregão 25/2022 - 
UASG 160234. CNPJ: 41.607.510/0001-09 Homologação: 03/11/2022</t>
  </si>
  <si>
    <t>ESPANADOR, MATERIAL PENAS, MATERIAL CABO
MADEIRA, COMPRIMENTO CABO 40 CM, CARACTERÍSTICAS ADICIONAIS TORNEADO E REFORÇADO</t>
  </si>
  <si>
    <t>Item 45 do Pregão 77/2022 - 
UASG 985041. CNPJ: 14.937.152/0001-20. Homologação: 20/09/2022</t>
  </si>
  <si>
    <t>Item 45 do Pregão 77/2022 - 
UASG 985041. CNPJ: 13.249.746/0001-85. Homologação: 20/09/2022</t>
  </si>
  <si>
    <t>Item 45 do Pregão 77/2022 - 
UASG 985041. CNPJ: 44.713.852/0001-00. Homologação: 20/09/2022</t>
  </si>
  <si>
    <t>Item 39 do Pregão 26/2022 - 
UASG 925611. CNPJ: 11.227.424/0001-00. Homologação: 11/10/2022</t>
  </si>
  <si>
    <t>Item 14 do Pregão 64/2022 - 
UASG 153032. CNPJ: 30.420.630/0001-86. Homologação: 20/10/2022</t>
  </si>
  <si>
    <t>Item 98/1 da Dispensa de Licitação 25/2022 - 
UASG 135011. CNPJ: 07.796.331/0001-29. Homologação: 01/11/2022</t>
  </si>
  <si>
    <t>Item 39 do Pregão 22/2022 - 
UASG 257025. CNPJ: 37.722.924/0001-01. Homologação: 09/09/2022</t>
  </si>
  <si>
    <t>Item 39 do Pregão 22/2022 - 
UASG 257025. CNPJ: 11.824.367/0001-46. Homologação: 09/09/2022</t>
  </si>
  <si>
    <t>Item 39 do Pregão 22/2022 - 
UASG 257025. CNPJ: 01.631.853/0001-94. Homologação: 09/09/2022</t>
  </si>
  <si>
    <t>Item 7 do Pregão 23/2022 - 
UASG 154040. CNPJ: 40.223.106/0001-79. Homologação: 02/09/2022</t>
  </si>
  <si>
    <t>Item 7 do Pregão 23/2022 - 
UASG 154040. CNPJ: 14.491.610/0001-40. Homologação: 02/09/2022</t>
  </si>
  <si>
    <t>Item 7 do Pregão 23/2022 - 
UASG 154040. CNPJ: 21.494.511/0001-87. Homologação: 02/09/2022</t>
  </si>
  <si>
    <t>Item 15 do Pregão 62/2022 - 
UASG 154069. CNPJ: 44.713.852/0001-00. Homologação: 03/11/2022</t>
  </si>
  <si>
    <t>Item 15 do Pregão 62/2022 - 
UASG 154069. CNPJ: 17.591.262/0001-70. Homologação: 03/11/2022</t>
  </si>
  <si>
    <t>Item 15 do Pregão 62/2022 - 
UASG 154069. CNPJ: 21.856.981/0001-43. Homologação: 03/11/2022</t>
  </si>
  <si>
    <t>Água Sanitária Composição Química: Hipoclorito De Sódio, Hidróxido De Sódio, Cloreto , Cor: Incolor , Aplicação: Limpeza e Desinfecção de áreas  Tipo: Comum, Frasco de 2L</t>
  </si>
  <si>
    <t>Item 01 do Pregão 51/2022 - 
UASG 456782. CNPJ: 34.530.248/0001-86. Homologação: 18/10/2022</t>
  </si>
  <si>
    <t>Item 01 do Pregão 51/2022 - 
UASG 456782. CNPJ: 37.952.094/0001-09. Homologação: 18/10/2022</t>
  </si>
  <si>
    <t>Item 01 do Pregão 51/2022 - 
UASG 456782. CNPJ: 48.065.681/0001-00. Homologação: 18/10/2022</t>
  </si>
  <si>
    <t>LUSTRADOR MÓVEIS, COMPONENTES CERAS NATURAIS, AROMA LAVANDA, APLICAÇÃO MÓVEIS
E SUPERFÍCIES LISA</t>
  </si>
  <si>
    <t>Item 19 do Pregão 18/2022 - 
UASG 70024. CNPJ: 17.221.558/0001-08. Homologação: 19/08/2022</t>
  </si>
  <si>
    <t>Item 19 do Pregão 18/2022 - 
UASG 70024. CNPJ: 11.844.377/0001-43. Homologação: 19/08/2022</t>
  </si>
  <si>
    <t>Item 19 do Pregão 18/2022 - 
UASG 70024. CNPJ: 12.811.487/0001-71. Homologação: 19/08/2022</t>
  </si>
  <si>
    <t>Item 19 do Pregão 53/2022 - 
UASG 985475. CNPJ: 37.952.094/0001-09. Homologação: 01/11/2022</t>
  </si>
  <si>
    <t>Item 19 do Pregão 53/2022 - 
UASG 985475. CNPJ: 27.787.054/0001-03. Homologação: 01/11/2022</t>
  </si>
  <si>
    <t>Item 19 do Pregão 53/2022 - 
UASG 985475. CNPJ: 07.006.193/0001-37. Homologação: 01/11/2022</t>
  </si>
  <si>
    <t>Item 22 do Pregão 16/2022 - 
UASG 153037. CNPJ: 09.138.326/0001-54. Homologação: 20/10/2022</t>
  </si>
  <si>
    <t>Item 22 do Pregão 16/2022 - 
UASG 153037. CNPJ: 16.667.433/0001-35. Homologação: 20/10/2022</t>
  </si>
  <si>
    <t>Item 22 do Pregão 16/2022 - 
UASG 153037. CNPJ: 20.008.831/0001-17. Homologação: 20/10/2022</t>
  </si>
  <si>
    <t>Item 05 do Pregão 49/2022 - 
UASG 984683. CNPJ: 42.836.092/0001-94. Homologação: 08/07/2022</t>
  </si>
  <si>
    <t>Item 05 do Pregão 49/2022 - 
UASG 984683. CNPJ: 22.009.263/0001-02. Homologação: 08/07/2022</t>
  </si>
  <si>
    <t>Item 05 do Pregão 49/2022 - 
UASG 984683. CNPJ: 30.508.137/0001-12. Homologação: 08/07/2022</t>
  </si>
  <si>
    <t>Pano de limpeza 100% algodão, 70 cm por 50 cm</t>
  </si>
  <si>
    <t>Item 18 do Pregão 62/2022 - 
UASG 985919. CNPJ: 09.147.535/0001-64. Homologação: 10/08/2022</t>
  </si>
  <si>
    <t>Item 18 do Pregão 62/2022 - 
UASG 985919. CNPJ: 31.808.966/0001-83. Homologação: 10/08/2022</t>
  </si>
  <si>
    <t>Item 18 do Pregão 62/2022 - 
UASG 985919. CNPJ: 28.365.951/0001-83. Homologação: 10/08/2022</t>
  </si>
  <si>
    <t>Item 35 do Pregão 32/2022 - 
UASG 153065. CNPJ: 34.333.903/0001-06. Homologação: 12/09/2022</t>
  </si>
  <si>
    <t>Item 35 do Pregão 32/2022 - 
UASG 153065. CNPJ: 09.004.901/0001-26. Homologação: 12/09/2022</t>
  </si>
  <si>
    <t>Item 35 do Pregão 32/2022 - 
UASG 153065. CNPJ: 22.486.978/0001-48. Homologação: 12/09/2022</t>
  </si>
  <si>
    <t>Item 27 do Pregão 62/2022 - 
UASG 154069. CNPJ: 21.856.981/0001-43. Homologação: 03/11/2022</t>
  </si>
  <si>
    <t>Item 27 do Pregão 62/2022 - 
UASG 154069. CNPJ: 40.941.147/0001-09. Homologação: 03/11/2022</t>
  </si>
  <si>
    <t>Item 27 do Pregão 62/2022 - 
UASG 154069. CNPJ: 26.759.927/0001-01. Homologação: 03/11/2022</t>
  </si>
  <si>
    <t>Item 120 do Pregão 12/2022 - 
UASG 160440. CNPJ: 45.747.626/0001-02. Homologação: 01/11/2022</t>
  </si>
  <si>
    <t>Item 120 do Pregão 12/2022 - 
UASG 160440. CNPJ: 41.607.510/0001-09. Homologação: 01/11/2022</t>
  </si>
  <si>
    <t>Item 120 do Pregão 12/2022 - 
UASG 160440. CNPJ: 44.922.093/0001-87. Homologação: 01/11/2022</t>
  </si>
  <si>
    <t>Item 13 do Pregão 59/2022 - 
UASG 120064. CNPJ: 27.325.275/0001-51. Homologação: 28/10/2022</t>
  </si>
  <si>
    <t>Item 13 do Pregão 59/2022 - 
UASG 120064. CNPJ: 32.362.306/0001-84. Homologação: 28/10/2022</t>
  </si>
  <si>
    <t>Item 13 do Pregão 59/2022 - 
UASG 120064. CNPJ: 12.811.487/0001-71. Homologação: 28/10/2022</t>
  </si>
  <si>
    <t>Item 143 do Pregão 35/2022 - 
UASG 984683. CNPJ: 29.566.210/0001-23. Homologação: 28/06/2022</t>
  </si>
  <si>
    <t>Item 143 do Pregão 35/2022 - 
UASG 984683. CNPJ: 64.317.761/0001-54. Homologação: 28/06/2022</t>
  </si>
  <si>
    <t>Item 143 do Pregão 35/2022 - 
UASG 984683. CNPJ: 09.138.326/0001-54. Homologação: 28/06/2022</t>
  </si>
  <si>
    <t>Item 201 do Pregão 25/2022 - 
UASG 160234. CNPJ: 09.943.233/0001-00. Homologação: 03/11/2022</t>
  </si>
  <si>
    <t>Item 201 do Pregão 25/2022 - 
UASG 160234. CNPJ: 30.683.680/0001-56. Homologação: 03/11/2022</t>
  </si>
  <si>
    <t>Item 201 do Pregão 25/2022 - 
UASG 160234. CNPJ: 17.160.639/0001-37. Homologação: 03/11/2022</t>
  </si>
  <si>
    <t>Item 47 do Pregão 03/2022 - 
UASG 194019. CNPJ: 17.591.262/0001-70. Homologação: 24/10/2022</t>
  </si>
  <si>
    <t>Item 47 do Pregão 03/2022 - 
UASG 194019. CNPJ: 22.808.727/0001-32. Homologação: 24/10/2022</t>
  </si>
  <si>
    <t>Item 47 do Pregão 03/2022 - 
UASG 194019. CNPJ: 15.407.876/0001-24. Homologação: 24/10/2022</t>
  </si>
  <si>
    <t>Item 37 do Pregão 11/2022 - 
UASG 927737. CNPJ: 17.526.067/0001-67. Homologação: 24/11/2022</t>
  </si>
  <si>
    <t>Item 37 do Pregão 11/2022 - 
UASG 927737. CNPJ: 32.002.174/0001-80. Homologação: 24/11/2022</t>
  </si>
  <si>
    <t>Item 37 do Pregão 11/2022 - 
UASG 927737. CNPJ: 42.609.133/0001-00. Homologação: 24/11/2022</t>
  </si>
  <si>
    <t>Item 119 do Pregão 22/2022 - 
UASG 987993. CNPJ: 41.607.510/0001-09. Homologação: 14/10/2022</t>
  </si>
  <si>
    <t>Item 119 do Pregão 22/2022 - 
UASG 987993. CNPJ: 32.362.306/0001-84. Homologação: 14/10/2022</t>
  </si>
  <si>
    <t>Item 119 do Pregão 22/2022 - 
UASG 987993. CNPJ: 16.827.414/0001-29. Homologação: 14/10/2022</t>
  </si>
  <si>
    <t>Item 186 do Pregão 04/2022 - 
UASG 160521. CNPJ: 09.583.781/0001-69. Homologação: 22/09/2022</t>
  </si>
  <si>
    <t>Item 186 do Pregão 04/2022 - 
UASG 160521. CNPJ: 23.533.848/0001-81. Homologação: 22/09/2022</t>
  </si>
  <si>
    <t>Item 186 do Pregão 04/2022 - 
UASG 160521. CNPJ: 17.182.696/0001-17. Homologação: 22/09/2022</t>
  </si>
  <si>
    <t>Item 59 do Pregão 03/2022 - 
UASG 160311. CNPJ: 16.813.260/0001-16. Homologação: 15/09/2022</t>
  </si>
  <si>
    <t>Item 59 do Pregão 03/2022 - 
UASG 160311. CNPJ: 31.957.234/0001-55. Homologação: 15/09/2022</t>
  </si>
  <si>
    <t>Item 59 do Pregão 03/2022 - 
UASG 160311. CNPJ: 39.823.091/0001-09. Homologação: 15/09/2022</t>
  </si>
  <si>
    <t>Item 33 do Pregão 42/2022 - 
UASG 752100. CNPJ: 34.894.910/0001-87. Homologação: 28/09/2022</t>
  </si>
  <si>
    <t>Item 33 do Pregão 42/2022 - 
UASG 752100. CNPJ: 23.533.848/0001-81. Homologação: 28/09/2022</t>
  </si>
  <si>
    <t>Item 33 do Pregão 42/2022 - 
UASG 752100. CNPJ: 31.957.234/0001-55. Homologação: 28/09/2022</t>
  </si>
  <si>
    <t>Item 218 do Pregão 25/2022 - 
UASG 160234. CNPJ: 23.533.848/0001-81. Homologação: 03/11/2022</t>
  </si>
  <si>
    <t>Item 218 do Pregão 25/2022 - 
UASG 160234. CNPJ: 11.412.547/0001-10. Homologação: 03/11/2022</t>
  </si>
  <si>
    <t>Item 218 do Pregão 25/2022 - 
UASG 160234. CNPJ: 37.627.260/0001-00. Homologação: 03/11/2022</t>
  </si>
  <si>
    <t>Item 129 do Pregão 06/2022 - 
UASG 160292. CNPJ: 31.957.234/0001-55. Homologação: 07/10/2022</t>
  </si>
  <si>
    <t>Item 129 do Pregão 06/2022 - 
UASG 160292. CNPJ: 27.370.044/0001-60. Homologação: 07/10/2022</t>
  </si>
  <si>
    <t>Item 129 do Pregão 06/2022 - 
UASG 160292. CNPJ: 34.894.910/0001-87. Homologação: 07/10/2022</t>
  </si>
  <si>
    <t>Item 1/7 do Pregão 14/2022 - 
UASG 90007. CNPJ: 35.268.088/0001-01. Homologação: 28/09/2022</t>
  </si>
  <si>
    <t>Item 1/7 do Pregão 14/2022 - 
UASG 90007. CNPJ: 28.031.958/0001-69. Homologação: 28/09/2022</t>
  </si>
  <si>
    <t>Item 1/7 do Pregão 14/2022 - 
UASG 90007. CNPJ: 19.750.069/0001-60. Homologação: 28/09/2022</t>
  </si>
  <si>
    <t>Item 27 do Pregão 18/2022 - 
UASG 160342. CNPJ: 08.158.664/0001-95. Homologação: 28/10/2022</t>
  </si>
  <si>
    <t>Item 27 do Pregão 18/2022 - 
UASG 160342. CNPJ: 41.132.410/0001-73. Homologação: 28/10/2022</t>
  </si>
  <si>
    <t>Item 27 do Pregão 18/2022 - 
UASG 160342. CNPJ: 19.367.167/0001-13. Homologação: 28/10/2022</t>
  </si>
  <si>
    <t>Item 30 do Pregão 05/2022 - 
UASG 160239. CNPJ: 26.844.478/0001-91. Homologação: 15/09/2022</t>
  </si>
  <si>
    <t>Item 30 do Pregão 05/2022 - 
UASG 160239. CNPJ: 31.957.234/0001-55. Homologação: 15/09/2022</t>
  </si>
  <si>
    <t>Item 30 do Pregão 05/2022 - 
UASG 160239. CNPJ: 18.593.064/0001-09. Homologação: 15/09/2022</t>
  </si>
  <si>
    <t>Item 36 do Pregão 32/2021 - 
UASG 120637. CNPJ: 08.955.745/0001-16. Homologação: 22/09/2022</t>
  </si>
  <si>
    <t>Item 36 do Pregão 32/2021 - 
UASG 120637. CNPJ: 23.318.893/0001-13. Homologação: 22/09/2022</t>
  </si>
  <si>
    <t>Item 36 do Pregão 32/2021 - 
UASG 120637. CNPJ: 42.222.094/0001-93. Homologação: 22/09/2022</t>
  </si>
  <si>
    <t>Item 234 do Pregão 25/2022 - 
UASG 160234. CNPJ: 28.362.472/0001-03. Homologação: 03/11/2022</t>
  </si>
  <si>
    <t>Item 234 do Pregão 25/2022 - 
UASG 160234. CNPJ: 09.943.233/0001-00. Homologação: 03/11/2022</t>
  </si>
  <si>
    <t>Item 234 do Pregão 25/2022 - 
UASG 160234. CNPJ: 07.045.994/0001-01. Homologação: 03/11/2022</t>
  </si>
  <si>
    <t>PESQUISA DE PREÇO DE UNIFORMES</t>
  </si>
  <si>
    <t>DESCRIÇAO</t>
  </si>
  <si>
    <t>CALÇA MASCULINA, MATERIAL POLIÉSTER, MODELO SOCIAL, TIPO BOLSO LATERAL E TRASEIRO, TAMANHO 38 A 58, COR
PRETA, QUANTIDADE PREGAS 2 UN, CARACTERÍSTICAS ADICIONAIS COM PREGA</t>
  </si>
  <si>
    <t>Item 18 do Pregão 9/2022 - 
UASG 160176. CNPJ: 03.177.123/0001-90. Homologação: 27/06/2022</t>
  </si>
  <si>
    <t>Item 18 do Pregão 9/2022 - 
UASG 160176. CNPJ: 22.698.025/0001-43. Homologação: 27/06/2022</t>
  </si>
  <si>
    <t>Item 18 do Pregão 9/2022 - 
UASG 160176. CNPJ: 07.358.710/0001-37. Homologação: 27/06/2022</t>
  </si>
  <si>
    <t>Item 09 do Pregão 49/2022 - 
UASG 925282. CNPJ: 26.729.755/0001-15. Homologação: 13/09/2022</t>
  </si>
  <si>
    <t>Item 09 do Pregão 49/2022 - 
UASG 925282. CNPJ: 36.091.140/0001-60. Homologação: 13/09/2022</t>
  </si>
  <si>
    <t>Item 09 do Pregão 49/2022 - 
UASG 925282. CNPJ: 24.402.903/0001-67. Homologação: 13/09/2022</t>
  </si>
  <si>
    <t>Item 03 do Pregão 98/2022 - 
UASG 985919. CNPJ: 46.777.902/0001-30 Homologação: 14/09/2022</t>
  </si>
  <si>
    <t>Item 03 do Pregão 98/2022 - 
UASG 985919. CNPJ: 43.449.716/0001-83 Homologação: 14/09/2022</t>
  </si>
  <si>
    <t>Item 03 do Pregão 98/2022 - 
UASG 985919. CNPJ: 34.891.172/0001-14 Homologação: 14/09/2022</t>
  </si>
  <si>
    <t>Item 1/1 do Pregão 70/2022 - 
UASG 926841. CNPJ: 32.874.579/0001-08. Homologação: 29/08/2022</t>
  </si>
  <si>
    <t>Item 1/1 do Pregão 70/2022 - 
UASG 926841. CNPJ: 43.166.956/0001-70. Homologação: 29/08/2022</t>
  </si>
  <si>
    <t>Item 1/1 do Pregão 70/2022 - 
UASG 926841. CNPJ: 01.452.348/0001-82. Homologação: 29/08/2022</t>
  </si>
  <si>
    <t>PESQUISA DE PREÇO DE EPIs</t>
  </si>
  <si>
    <t>Item 9 do Pregão 23/2022 - 
UASG 982511. CNPJ: 14.577.865/0001-20. Homologação: 05/09/2022</t>
  </si>
  <si>
    <t>Item 9 do Pregão 23/2022 - 
UASG 982511. CNPJ: 14.566.765/0001-06. Homologação: 05/09/2022</t>
  </si>
  <si>
    <t>Item 9 do Pregão 23/2022 - 
UASG 982511. CNPJ: 31.411.095/0001-60. Homologação: 05/09/2022</t>
  </si>
  <si>
    <t>Item 2/31 do Pregão 1515/2022 - 
UASG 943001. CNPJ: 42.815.972/0001-84. Homologação: 06/10/2022</t>
  </si>
  <si>
    <t>Item 2/31 do Pregão 1515/2022 - 
UASG 943001. CNPJ: 14.989.973/0001-00. Homologação: 06/10/2022</t>
  </si>
  <si>
    <t>Item 2/31 do Pregão 1515/2022 - 
UASG 943001. CNPJ: 43.185.142/0001-83. Homologação: 06/10/2022</t>
  </si>
  <si>
    <t>Item 26 do Pregão 43/2022 - 
UASG 155023. CNPJ: 33.932.061/0001-46. Homologação: 24/08/2022</t>
  </si>
  <si>
    <t>Item 26 do Pregão 43/2022 - 
UASG 155023. CNPJ: 94.120.821/0001-05. Homologação: 24/08/2022</t>
  </si>
  <si>
    <t>Item 26 do Pregão 43/2022 - 
UASG 155023. CNPJ: 07.631.411/0001-24. Homologação: 24/08/2022</t>
  </si>
  <si>
    <t>Item 37 do Pregão 1036/2021 - 
UASG 120060. CNPJ: 37.077.561/0001-07. Homologação: 09/06/2022</t>
  </si>
  <si>
    <t>Item 37 do Pregão 1036/2021 - 
UASG 120060. CNPJ: 26.950.671/0001-07. Homologação: 09/06/2022</t>
  </si>
  <si>
    <t>Item 37 do Pregão 1036/2021 - 
UASG 120060. CNPJ: 18.274.923/0001-05. Homologação: 09/06/2022</t>
  </si>
  <si>
    <t>Item 29 do Pregão 163/2022 - 
UASG 984165. CNPJ: 01.573.082/0001-26. Homologação: 13/09/2022</t>
  </si>
  <si>
    <t>Item 29 do Pregão 163/2022 - 
UASG 984165. CNPJ: 14.959.252/0001-57. Homologação: 13/09/2022</t>
  </si>
  <si>
    <t>Item 29 do Pregão 163/2022 - 
UASG 984165. CNPJ: 40.676.882/0001-24. Homologação: 13/09/2022</t>
  </si>
  <si>
    <t>Item 08 do Pregão 68/2022 - 
UASG 985155. CNPJ: 26.729.755/0001-15. Homologação: 28/09/2022</t>
  </si>
  <si>
    <t>Item 08 do Pregão 68/2022 - 
UASG 985155. CNPJ: 12.811.487/0001-71. Homologação: 28/09/2022</t>
  </si>
  <si>
    <t>Item 08 do Pregão 68/2022 - 
UASG 985155. CNPJ: 41.299.477/0001-05. Homologação: 28/09/2022</t>
  </si>
  <si>
    <t>Item 179 do Pregão 25/2022 - 
UASG 160234. CNPJ: 38.007.305/0001-06. Homologação: 03/11/2022</t>
  </si>
  <si>
    <t>Item 179 do Pregão 25/2022 - 
UASG 160234. CNPJ: 41.607.510/0001-09. Homologação: 03/11/2022</t>
  </si>
  <si>
    <t>Item 179 do Pregão 25/2022 - 
UASG 160234. CNPJ: 11.412.547/0001-10. Homologação: 03/11/2022</t>
  </si>
  <si>
    <t>Item 3/11 do Pregão 73/2022 - 
UASG 70011. CNPJ: 04.743.055/0001-42. Homologação: 04/10/2022</t>
  </si>
  <si>
    <t>Item 3/11 do Pregão 73/2022 - 
UASG 70011. CNPJ: 08.158.664/0001-95. Homologação: 04/10/2022</t>
  </si>
  <si>
    <t>Item 3/11 do Pregão 73/2022 - 
UASG 70011. CNPJ: 19.197.721/0001-61. Homologação: 04/10/2022</t>
  </si>
  <si>
    <t>Item 01 do Pregão 235/2022 - 
UASG 254445. CNPJ: 31.343.734/0001-05. Homologação: 28/07/2022</t>
  </si>
  <si>
    <t>Item 01 do Pregão 235/2022 - 
UASG 254445. CNPJ: 37.119.089/0001-10. Homologação: 28/07/2022</t>
  </si>
  <si>
    <t>Item 01 do Pregão 235/2022 - 
UASG 254445. CNPJ: 28.345.933/0001-30. Homologação: 28/07/2022</t>
  </si>
  <si>
    <t>Item 04 do Pregão 43/2022 - 
UASG 154080. CNPJ: 01.631.853/0001-94. Homologação: 19/10/2022</t>
  </si>
  <si>
    <t>Item 04 do Pregão 43/2022 - 
UASG 154080. CNPJ: 10.395.974/0001-75. Homologação: 19/10/2022</t>
  </si>
  <si>
    <t>Item 04 do Pregão 43/2022 - 
UASG 154080. CNPJ: 40.838.415/0001-53. Homologação: 19/10/2022</t>
  </si>
  <si>
    <t>Item 59 do Pregão 29/2022 - 
UASG 135031. CNPJ: 94.120.821/0001-05. Homologação: 04/10/2022</t>
  </si>
  <si>
    <t>Item 59 do Pregão 29/2022 - 
UASG 135031. CNPJ: 36.091.140/0001-60. Homologação: 04/10/2022</t>
  </si>
  <si>
    <t>Item 59 do Pregão 29/2022 - 
UASG 135031. CNPJ: 18.274.923/0001-05. Homologação: 04/10/2022</t>
  </si>
  <si>
    <t>Item 43 do Pregão 27/2022 - 
UASG 158303. CNPJ: 09.138.326/0001-54. Homologação: 12/09/2022</t>
  </si>
  <si>
    <t>Item 43 do Pregão 27/2022 - 
UASG 158303. CNPJ: 18.966.588/0001-06. Homologação: 12/09/2022</t>
  </si>
  <si>
    <t>Item 43 do Pregão 27/2022 - 
UASG 158303. CNPJ: 20.942.789/0001-07. Homologação: 12/09/2022</t>
  </si>
  <si>
    <t>Item 6 do Pregão 86/2022 - 
UASG 984643. CNPJ: 38.749.586/0001-64. Homologação: 23/12/2022</t>
  </si>
  <si>
    <t>Item 6 do Pregão 86/2022 - 
UASG 984643. CNPJ: 07.065.479/0001-93. Homologação: 23/12/2022</t>
  </si>
  <si>
    <t>Item 6 do Pregão 86/2022 - 
UASG 984643. CNPJ: 43.728.909/0001-73. Homologação: 23/12/2022</t>
  </si>
  <si>
    <t>Item 01 do Pregão 05/2023 - 
UASG 981981. CNPJ: 17.177.467/0001-04. Homologação: 17/02/2023</t>
  </si>
  <si>
    <t>Item 01 do Pregão 05/2023 - 
UASG 981981. CNPJ: 31.202.451/0001-35. Homologação: 17/02/2023</t>
  </si>
  <si>
    <t>Item 01 do Pregão 05/2023 - 
UASG 981981. CNPJ: 10.649.272/0001-70. Homologação: 17/02/2023</t>
  </si>
  <si>
    <t>Item 104 do Pregão 42/2022 - 
UASG 160482. CNPJ: 26.950.671/0001-07. Homologação: 02/03/2023</t>
  </si>
  <si>
    <t>Item 104 do Pregão 42/2022 - 
UASG 160482. CNPJ: 08.658.622/0001-13. Homologação: 02/03/2023</t>
  </si>
  <si>
    <t>Item 104 do Pregão 42/2022 - 
UASG 160482. CNPJ: 35.236.131/0001-57. Homologação: 02/03/2023</t>
  </si>
  <si>
    <t>Item 23 do Pregão 02/2023 - 
UASG 120631. CNPJ: 41.467.016/0001-96. Homologação: 13/03/2023</t>
  </si>
  <si>
    <t>Item 23 do Pregão 02/2023 - 
UASG 120631. CNPJ: 19.750.069/0001-60. Homologação: 13/03/2023</t>
  </si>
  <si>
    <t>Item 23 do Pregão 02/2023 - 
UASG 120631. CNPJ: 23.533.848/0001-81. Homologação: 13/03/2023</t>
  </si>
  <si>
    <t>Item 19 do Pregão 28/2022 - 
UASG 783810. CNPJ: 00.800.611/0001-14. Homologação: 27/02/2023</t>
  </si>
  <si>
    <t>Item 44 do Pregão 01/2022 - 
UASG 160348. CNPJ: 23.533.848/0001-81. Homologação: 25/05/2022</t>
  </si>
  <si>
    <t>Item 15 do Pregão 23/2022 - 
UASG 110001. CNPJ: 14.491.610/0001-40. Homologação: 17/08/2022</t>
  </si>
  <si>
    <t>Item 23 do Pregão 05/2023 - 
UASG 986245. CNPJ: 27.857.822/0001-40. Homologação: 14/02/2023</t>
  </si>
  <si>
    <t>Item 23 do Pregão 05/2023 - 
UASG 986245. CNPJ: 20.531.237/0001-06. Homologação: 14/02/2023</t>
  </si>
  <si>
    <t>Item 23 do Pregão 05/2023 - 
UASG 986245. CNPJ: 03.289.120/0001-49. Homologação: 14/02/2023</t>
  </si>
  <si>
    <t>Item 202 do Pregão 29/2022 - 
UASG 158125. CNPJ: 13.338.681/0001-44. Homologação: 24/10/2022</t>
  </si>
  <si>
    <t>Item 202 do Pregão 29/2022 - 
UASG 158125. CNPJ: 26.950.671/0001-07. Homologação: 24/10/2022</t>
  </si>
  <si>
    <t>Item 202 do Pregão 29/2022 - 
UASG 158125. CNPJ: 09.138.326/0001-54. Homologação: 24/10/2022</t>
  </si>
  <si>
    <t>Item 11 do Pregão 120/2022 - 
UASG 984305. CNPJ: 48.723.144/0001-00. Homologação: 20/01/2023</t>
  </si>
  <si>
    <t>Item 11 do Pregão 120/2022 - 
UASG 984305. CNPJ: 41.888.287/0001-15. Homologação: 20/01/2023</t>
  </si>
  <si>
    <t>Item 11 do Pregão 120/2022 - 
UASG 984305. CNPJ: 26.267.358/0001-79. Homologação: 20/01/2023</t>
  </si>
  <si>
    <r>
      <t xml:space="preserve">Água Sanitária Composição Química: Hipoclorito De Sódio, Hidróxido De Sódio, Cloreto , Cor: Incolor , Aplicação: Limpeza e Desinfecção de áreas  Tipo: Comum, </t>
    </r>
    <r>
      <rPr>
        <sz val="11"/>
        <color theme="1"/>
        <rFont val="Calibri"/>
        <family val="2"/>
        <scheme val="minor"/>
      </rPr>
      <t>Frasco de 2L</t>
    </r>
  </si>
  <si>
    <t>CAIXA 50 UND.</t>
  </si>
  <si>
    <t>Item 24 do Pregão 103/2022 - 
UASG 120633. CNPJ: 15.153.524/0001-90. Homologação: 16/01/2023</t>
  </si>
  <si>
    <t>Item 24 do Pregão 103/2022 - 
UASG 120633. CNPJ: 35.638.331/0001-36. Homologação: 16/01/2023</t>
  </si>
  <si>
    <t>Item 24 do Pregão 103/2022 - 
UASG 120633. CNPJ: 32.362.306/0001-84. Homologação: 16/01/2023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</si>
</sst>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\-&quot;R$&quot;#,##0.00"/>
    <numFmt numFmtId="165" formatCode="#,##0\ &quot;M²&quot;"/>
    <numFmt numFmtId="166" formatCode="#,##0.000000000"/>
    <numFmt numFmtId="167" formatCode="#,##0.000000"/>
    <numFmt numFmtId="168" formatCode="0.0000"/>
    <numFmt numFmtId="169" formatCode="0.00000"/>
    <numFmt numFmtId="170" formatCode="&quot;R$&quot;#,##0.00"/>
    <numFmt numFmtId="171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0" tint="-0.499984740745262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FFC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FFC000"/>
      </top>
      <bottom/>
      <diagonal/>
    </border>
    <border>
      <left/>
      <right style="medium">
        <color indexed="64"/>
      </right>
      <top style="medium">
        <color rgb="FFFFC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3">
    <xf numFmtId="0" fontId="0" fillId="0" borderId="0" xfId="0"/>
    <xf numFmtId="4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/>
    </xf>
    <xf numFmtId="10" fontId="1" fillId="0" borderId="0" xfId="2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167" fontId="2" fillId="6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 wrapText="1"/>
    </xf>
    <xf numFmtId="4" fontId="9" fillId="9" borderId="1" xfId="0" applyNumberFormat="1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>
      <alignment horizontal="center" vertical="center"/>
    </xf>
    <xf numFmtId="166" fontId="8" fillId="9" borderId="1" xfId="0" applyNumberFormat="1" applyFont="1" applyFill="1" applyBorder="1" applyAlignment="1">
      <alignment vertical="center" wrapText="1"/>
    </xf>
    <xf numFmtId="4" fontId="8" fillId="9" borderId="1" xfId="0" applyNumberFormat="1" applyFont="1" applyFill="1" applyBorder="1" applyAlignment="1">
      <alignment horizontal="right" vertical="center" wrapText="1"/>
    </xf>
    <xf numFmtId="0" fontId="9" fillId="9" borderId="1" xfId="0" applyFont="1" applyFill="1" applyBorder="1" applyAlignment="1">
      <alignment vertical="center" wrapText="1"/>
    </xf>
    <xf numFmtId="0" fontId="11" fillId="0" borderId="0" xfId="0" applyFont="1"/>
    <xf numFmtId="0" fontId="11" fillId="11" borderId="0" xfId="0" applyFont="1" applyFill="1" applyAlignment="1">
      <alignment horizontal="right"/>
    </xf>
    <xf numFmtId="0" fontId="11" fillId="11" borderId="0" xfId="0" applyFont="1" applyFill="1"/>
    <xf numFmtId="0" fontId="13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43" fontId="11" fillId="0" borderId="2" xfId="1" applyFont="1" applyBorder="1" applyAlignment="1">
      <alignment horizontal="center" vertical="center" wrapText="1"/>
    </xf>
    <xf numFmtId="43" fontId="13" fillId="0" borderId="2" xfId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0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justify" vertical="center" wrapText="1"/>
    </xf>
    <xf numFmtId="9" fontId="11" fillId="0" borderId="2" xfId="2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43" fontId="14" fillId="0" borderId="2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3" fontId="11" fillId="0" borderId="2" xfId="1" applyFont="1" applyBorder="1" applyAlignment="1">
      <alignment vertical="center" wrapText="1"/>
    </xf>
    <xf numFmtId="43" fontId="11" fillId="0" borderId="2" xfId="1" applyFont="1" applyFill="1" applyBorder="1" applyAlignment="1">
      <alignment vertical="center" wrapText="1"/>
    </xf>
    <xf numFmtId="167" fontId="0" fillId="0" borderId="0" xfId="0" applyNumberFormat="1"/>
    <xf numFmtId="43" fontId="11" fillId="0" borderId="0" xfId="0" applyNumberFormat="1" applyFont="1"/>
    <xf numFmtId="0" fontId="11" fillId="11" borderId="0" xfId="0" applyFont="1" applyFill="1" applyAlignment="1">
      <alignment horizontal="right" wrapText="1"/>
    </xf>
    <xf numFmtId="166" fontId="0" fillId="14" borderId="1" xfId="0" applyNumberFormat="1" applyFill="1" applyBorder="1" applyAlignment="1">
      <alignment vertical="center" wrapText="1"/>
    </xf>
    <xf numFmtId="165" fontId="0" fillId="5" borderId="1" xfId="0" applyNumberForma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168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 vertical="center" wrapText="1"/>
    </xf>
    <xf numFmtId="10" fontId="11" fillId="0" borderId="2" xfId="2" applyNumberFormat="1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wrapText="1"/>
    </xf>
    <xf numFmtId="1" fontId="1" fillId="2" borderId="0" xfId="2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17" borderId="0" xfId="0" applyFill="1"/>
    <xf numFmtId="0" fontId="0" fillId="17" borderId="1" xfId="0" applyFill="1" applyBorder="1" applyAlignment="1">
      <alignment horizontal="left" vertical="center" wrapText="1"/>
    </xf>
    <xf numFmtId="0" fontId="18" fillId="17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19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43" fontId="11" fillId="0" borderId="2" xfId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 horizontal="left" vertical="center" wrapText="1"/>
    </xf>
    <xf numFmtId="0" fontId="0" fillId="0" borderId="11" xfId="0" applyBorder="1"/>
    <xf numFmtId="0" fontId="0" fillId="0" borderId="12" xfId="0" applyBorder="1"/>
    <xf numFmtId="0" fontId="2" fillId="7" borderId="11" xfId="0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7" borderId="12" xfId="0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left" vertical="center" wrapText="1"/>
    </xf>
    <xf numFmtId="169" fontId="8" fillId="2" borderId="0" xfId="0" applyNumberFormat="1" applyFont="1" applyFill="1"/>
    <xf numFmtId="169" fontId="8" fillId="2" borderId="0" xfId="0" applyNumberFormat="1" applyFont="1" applyFill="1" applyAlignment="1">
      <alignment horizontal="right"/>
    </xf>
    <xf numFmtId="0" fontId="8" fillId="0" borderId="11" xfId="0" applyFont="1" applyBorder="1"/>
    <xf numFmtId="0" fontId="8" fillId="0" borderId="0" xfId="0" applyFont="1"/>
    <xf numFmtId="0" fontId="9" fillId="0" borderId="11" xfId="0" applyFont="1" applyBorder="1" applyAlignment="1">
      <alignment horizontal="right"/>
    </xf>
    <xf numFmtId="0" fontId="8" fillId="2" borderId="0" xfId="0" applyFont="1" applyFill="1"/>
    <xf numFmtId="4" fontId="9" fillId="0" borderId="11" xfId="0" applyNumberFormat="1" applyFont="1" applyBorder="1" applyAlignment="1">
      <alignment horizontal="right" vertical="center" wrapText="1"/>
    </xf>
    <xf numFmtId="0" fontId="9" fillId="0" borderId="0" xfId="0" applyFont="1"/>
    <xf numFmtId="4" fontId="9" fillId="0" borderId="15" xfId="0" applyNumberFormat="1" applyFont="1" applyBorder="1" applyAlignment="1">
      <alignment horizontal="right" vertical="center" wrapText="1"/>
    </xf>
    <xf numFmtId="0" fontId="9" fillId="2" borderId="16" xfId="0" applyFont="1" applyFill="1" applyBorder="1"/>
    <xf numFmtId="4" fontId="0" fillId="0" borderId="15" xfId="0" applyNumberFormat="1" applyBorder="1" applyAlignment="1">
      <alignment horizontal="left" vertical="center" wrapText="1"/>
    </xf>
    <xf numFmtId="1" fontId="1" fillId="2" borderId="16" xfId="2" applyNumberFormat="1" applyFont="1" applyFill="1" applyBorder="1" applyAlignment="1">
      <alignment horizontal="center" vertical="center"/>
    </xf>
    <xf numFmtId="43" fontId="11" fillId="0" borderId="2" xfId="1" applyFont="1" applyBorder="1" applyAlignment="1">
      <alignment horizontal="right" vertical="center" wrapText="1"/>
    </xf>
    <xf numFmtId="10" fontId="11" fillId="0" borderId="2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7" fontId="0" fillId="14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5" fillId="15" borderId="1" xfId="0" applyFont="1" applyFill="1" applyBorder="1" applyAlignment="1">
      <alignment vertical="center" wrapText="1"/>
    </xf>
    <xf numFmtId="4" fontId="15" fillId="15" borderId="1" xfId="0" applyNumberFormat="1" applyFont="1" applyFill="1" applyBorder="1" applyAlignment="1">
      <alignment horizontal="center"/>
    </xf>
    <xf numFmtId="4" fontId="15" fillId="15" borderId="1" xfId="0" applyNumberFormat="1" applyFont="1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3" fontId="0" fillId="8" borderId="1" xfId="0" applyNumberFormat="1" applyFill="1" applyBorder="1" applyAlignment="1">
      <alignment horizontal="center"/>
    </xf>
    <xf numFmtId="4" fontId="0" fillId="8" borderId="1" xfId="0" applyNumberFormat="1" applyFill="1" applyBorder="1" applyAlignment="1">
      <alignment horizontal="right" vertical="center" wrapText="1"/>
    </xf>
    <xf numFmtId="4" fontId="0" fillId="8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4" fontId="0" fillId="4" borderId="1" xfId="0" applyNumberForma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171" fontId="11" fillId="0" borderId="2" xfId="1" applyNumberFormat="1" applyFont="1" applyBorder="1" applyAlignment="1">
      <alignment horizontal="right" vertical="center" wrapText="1"/>
    </xf>
    <xf numFmtId="0" fontId="17" fillId="16" borderId="17" xfId="0" applyFont="1" applyFill="1" applyBorder="1" applyAlignment="1">
      <alignment wrapText="1"/>
    </xf>
    <xf numFmtId="164" fontId="19" fillId="0" borderId="0" xfId="3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10" fontId="20" fillId="0" borderId="2" xfId="0" applyNumberFormat="1" applyFont="1" applyBorder="1" applyAlignment="1">
      <alignment horizontal="center" vertical="center" wrapText="1"/>
    </xf>
    <xf numFmtId="10" fontId="11" fillId="0" borderId="0" xfId="0" applyNumberFormat="1" applyFont="1"/>
    <xf numFmtId="43" fontId="11" fillId="0" borderId="2" xfId="1" applyFont="1" applyFill="1" applyBorder="1" applyAlignment="1">
      <alignment horizontal="center" vertical="center" wrapText="1"/>
    </xf>
    <xf numFmtId="170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3" fillId="0" borderId="0" xfId="0" applyFont="1" applyAlignment="1">
      <alignment horizontal="center" vertical="center" wrapText="1"/>
    </xf>
    <xf numFmtId="43" fontId="11" fillId="0" borderId="0" xfId="1" applyFont="1" applyBorder="1" applyAlignment="1">
      <alignment vertical="center" wrapText="1"/>
    </xf>
    <xf numFmtId="44" fontId="0" fillId="2" borderId="12" xfId="0" applyNumberFormat="1" applyFill="1" applyBorder="1" applyAlignment="1">
      <alignment horizontal="right" vertical="center" wrapText="1"/>
    </xf>
    <xf numFmtId="44" fontId="0" fillId="2" borderId="2" xfId="0" applyNumberFormat="1" applyFill="1" applyBorder="1" applyAlignment="1">
      <alignment horizontal="right" vertical="center" wrapText="1"/>
    </xf>
    <xf numFmtId="44" fontId="8" fillId="2" borderId="12" xfId="0" applyNumberFormat="1" applyFont="1" applyFill="1" applyBorder="1"/>
    <xf numFmtId="44" fontId="8" fillId="0" borderId="12" xfId="0" applyNumberFormat="1" applyFont="1" applyBorder="1"/>
    <xf numFmtId="44" fontId="9" fillId="0" borderId="12" xfId="0" applyNumberFormat="1" applyFont="1" applyBorder="1"/>
    <xf numFmtId="44" fontId="9" fillId="2" borderId="2" xfId="0" applyNumberFormat="1" applyFont="1" applyFill="1" applyBorder="1"/>
    <xf numFmtId="43" fontId="11" fillId="19" borderId="2" xfId="1" applyFont="1" applyFill="1" applyBorder="1" applyAlignment="1">
      <alignment horizontal="center" vertical="center" wrapText="1"/>
    </xf>
    <xf numFmtId="44" fontId="18" fillId="0" borderId="1" xfId="4" applyFont="1" applyBorder="1" applyAlignment="1">
      <alignment horizontal="center" vertical="center"/>
    </xf>
    <xf numFmtId="44" fontId="0" fillId="0" borderId="1" xfId="4" applyFont="1" applyFill="1" applyBorder="1" applyAlignment="1">
      <alignment horizontal="center" vertical="center"/>
    </xf>
    <xf numFmtId="44" fontId="0" fillId="0" borderId="1" xfId="4" applyFont="1" applyBorder="1" applyAlignment="1">
      <alignment horizontal="center" vertical="center"/>
    </xf>
    <xf numFmtId="44" fontId="0" fillId="17" borderId="1" xfId="4" applyFont="1" applyFill="1" applyBorder="1" applyAlignment="1">
      <alignment horizontal="center" vertical="center"/>
    </xf>
    <xf numFmtId="44" fontId="0" fillId="17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17" borderId="1" xfId="3" applyFont="1" applyFill="1" applyBorder="1" applyAlignment="1">
      <alignment horizontal="center" vertical="center"/>
    </xf>
    <xf numFmtId="44" fontId="18" fillId="0" borderId="0" xfId="3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17" borderId="1" xfId="0" applyFont="1" applyFill="1" applyBorder="1" applyAlignment="1">
      <alignment horizontal="center" vertical="center" wrapText="1"/>
    </xf>
    <xf numFmtId="164" fontId="19" fillId="0" borderId="1" xfId="3" applyNumberFormat="1" applyFont="1" applyBorder="1" applyAlignment="1">
      <alignment horizontal="center" vertical="center"/>
    </xf>
    <xf numFmtId="171" fontId="11" fillId="0" borderId="0" xfId="0" applyNumberFormat="1" applyFont="1"/>
    <xf numFmtId="2" fontId="0" fillId="0" borderId="0" xfId="0" applyNumberFormat="1" applyAlignment="1">
      <alignment horizontal="center" vertical="center"/>
    </xf>
    <xf numFmtId="44" fontId="0" fillId="0" borderId="0" xfId="0" applyNumberFormat="1"/>
    <xf numFmtId="7" fontId="0" fillId="0" borderId="0" xfId="0" applyNumberFormat="1"/>
    <xf numFmtId="43" fontId="11" fillId="17" borderId="2" xfId="1" applyFont="1" applyFill="1" applyBorder="1" applyAlignment="1">
      <alignment horizontal="center" vertical="center" wrapText="1"/>
    </xf>
    <xf numFmtId="10" fontId="11" fillId="17" borderId="2" xfId="0" applyNumberFormat="1" applyFont="1" applyFill="1" applyBorder="1" applyAlignment="1">
      <alignment horizontal="center" vertical="center" wrapText="1"/>
    </xf>
    <xf numFmtId="171" fontId="11" fillId="17" borderId="2" xfId="1" applyNumberFormat="1" applyFont="1" applyFill="1" applyBorder="1" applyAlignment="1">
      <alignment horizontal="right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5" xfId="0" applyFont="1" applyFill="1" applyBorder="1" applyAlignment="1">
      <alignment horizontal="center" vertical="center" wrapText="1"/>
    </xf>
    <xf numFmtId="0" fontId="11" fillId="17" borderId="6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justify" vertical="center" wrapText="1"/>
    </xf>
    <xf numFmtId="10" fontId="11" fillId="17" borderId="2" xfId="2" applyNumberFormat="1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2" fillId="17" borderId="0" xfId="0" applyFont="1" applyFill="1" applyAlignment="1">
      <alignment horizontal="left" vertical="center" wrapText="1"/>
    </xf>
    <xf numFmtId="0" fontId="22" fillId="17" borderId="12" xfId="0" applyFont="1" applyFill="1" applyBorder="1" applyAlignment="1">
      <alignment horizontal="left" vertical="center" wrapText="1"/>
    </xf>
    <xf numFmtId="0" fontId="22" fillId="17" borderId="16" xfId="0" applyFont="1" applyFill="1" applyBorder="1" applyAlignment="1">
      <alignment horizontal="left" vertical="center" wrapText="1"/>
    </xf>
    <xf numFmtId="0" fontId="22" fillId="17" borderId="2" xfId="0" applyFont="1" applyFill="1" applyBorder="1" applyAlignment="1">
      <alignment horizontal="left" vertical="center" wrapText="1"/>
    </xf>
    <xf numFmtId="0" fontId="13" fillId="13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12" borderId="0" xfId="0" applyFont="1" applyFill="1" applyAlignment="1">
      <alignment horizontal="center" vertical="center"/>
    </xf>
    <xf numFmtId="0" fontId="13" fillId="13" borderId="0" xfId="0" applyFont="1" applyFill="1" applyAlignment="1">
      <alignment horizontal="center" vertical="center" wrapText="1"/>
    </xf>
    <xf numFmtId="0" fontId="10" fillId="1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17" borderId="7" xfId="0" applyFont="1" applyFill="1" applyBorder="1" applyAlignment="1">
      <alignment horizontal="center" vertical="center" wrapText="1"/>
    </xf>
    <xf numFmtId="0" fontId="13" fillId="17" borderId="5" xfId="0" applyFont="1" applyFill="1" applyBorder="1" applyAlignment="1">
      <alignment horizontal="center" vertical="center" wrapText="1"/>
    </xf>
    <xf numFmtId="0" fontId="18" fillId="18" borderId="18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8" fillId="18" borderId="18" xfId="0" applyFont="1" applyFill="1" applyBorder="1" applyAlignment="1">
      <alignment horizontal="center"/>
    </xf>
  </cellXfs>
  <cellStyles count="5">
    <cellStyle name="Moeda" xfId="4" builtinId="4"/>
    <cellStyle name="Moeda 2" xfId="3" xr:uid="{00000000-0005-0000-0000-000000000000}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D815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zoomScale="130" zoomScaleNormal="130" workbookViewId="0">
      <selection activeCell="B13" sqref="B13"/>
    </sheetView>
  </sheetViews>
  <sheetFormatPr defaultRowHeight="15" x14ac:dyDescent="0.25"/>
  <cols>
    <col min="1" max="1" width="30.28515625" bestFit="1" customWidth="1"/>
    <col min="2" max="2" width="9.7109375" customWidth="1"/>
    <col min="3" max="3" width="15.85546875" bestFit="1" customWidth="1"/>
    <col min="4" max="4" width="15" bestFit="1" customWidth="1"/>
    <col min="5" max="5" width="13.140625" bestFit="1" customWidth="1"/>
  </cols>
  <sheetData>
    <row r="2" spans="1:5" x14ac:dyDescent="0.25">
      <c r="A2" s="13" t="s">
        <v>0</v>
      </c>
      <c r="B2" s="9" t="s">
        <v>1</v>
      </c>
      <c r="C2" s="9" t="s">
        <v>2</v>
      </c>
      <c r="D2" s="9" t="s">
        <v>3</v>
      </c>
      <c r="E2" s="9" t="s">
        <v>4</v>
      </c>
    </row>
    <row r="3" spans="1:5" x14ac:dyDescent="0.25">
      <c r="A3" s="8" t="s">
        <v>5</v>
      </c>
      <c r="B3" s="10" t="e">
        <f>#REF!</f>
        <v>#REF!</v>
      </c>
      <c r="C3" s="10" t="e">
        <f>#REF!</f>
        <v>#REF!</v>
      </c>
      <c r="D3" s="11" t="e">
        <f>#REF!</f>
        <v>#REF!</v>
      </c>
      <c r="E3" s="12" t="e">
        <f>#REF!</f>
        <v>#REF!</v>
      </c>
    </row>
    <row r="4" spans="1:5" x14ac:dyDescent="0.25">
      <c r="A4" s="8" t="s">
        <v>6</v>
      </c>
      <c r="B4" s="10" t="e">
        <f>#REF!</f>
        <v>#REF!</v>
      </c>
      <c r="C4" s="10" t="e">
        <f>#REF!</f>
        <v>#REF!</v>
      </c>
      <c r="D4" s="11" t="e">
        <f>#REF!</f>
        <v>#REF!</v>
      </c>
      <c r="E4" s="12" t="e">
        <f>#REF!</f>
        <v>#REF!</v>
      </c>
    </row>
    <row r="5" spans="1:5" x14ac:dyDescent="0.25">
      <c r="A5" s="8" t="s">
        <v>7</v>
      </c>
      <c r="B5" s="10" t="e">
        <f>#REF!</f>
        <v>#REF!</v>
      </c>
      <c r="C5" s="10" t="e">
        <f>#REF!</f>
        <v>#REF!</v>
      </c>
      <c r="D5" s="11" t="e">
        <f>#REF!</f>
        <v>#REF!</v>
      </c>
      <c r="E5" s="12" t="e">
        <f>#REF!</f>
        <v>#REF!</v>
      </c>
    </row>
    <row r="6" spans="1:5" x14ac:dyDescent="0.25">
      <c r="A6" s="8" t="s">
        <v>8</v>
      </c>
      <c r="B6" s="10" t="e">
        <f>#REF!</f>
        <v>#REF!</v>
      </c>
      <c r="C6" s="10" t="e">
        <f>#REF!</f>
        <v>#REF!</v>
      </c>
      <c r="D6" s="11" t="e">
        <f>#REF!</f>
        <v>#REF!</v>
      </c>
      <c r="E6" s="12" t="e">
        <f>#REF!</f>
        <v>#REF!</v>
      </c>
    </row>
    <row r="7" spans="1:5" x14ac:dyDescent="0.25">
      <c r="A7" s="8" t="s">
        <v>9</v>
      </c>
      <c r="B7" s="10" t="e">
        <f>#REF!</f>
        <v>#REF!</v>
      </c>
      <c r="C7" s="10" t="e">
        <f>#REF!</f>
        <v>#REF!</v>
      </c>
      <c r="D7" s="11" t="e">
        <f>#REF!</f>
        <v>#REF!</v>
      </c>
      <c r="E7" s="12" t="e">
        <f>#REF!</f>
        <v>#REF!</v>
      </c>
    </row>
    <row r="8" spans="1:5" x14ac:dyDescent="0.25">
      <c r="A8" s="8" t="s">
        <v>10</v>
      </c>
      <c r="B8" s="10" t="e">
        <f>#REF!</f>
        <v>#REF!</v>
      </c>
      <c r="C8" s="10" t="e">
        <f>#REF!</f>
        <v>#REF!</v>
      </c>
      <c r="D8" s="11" t="e">
        <f>#REF!</f>
        <v>#REF!</v>
      </c>
      <c r="E8" s="12" t="e">
        <f>#REF!</f>
        <v>#REF!</v>
      </c>
    </row>
    <row r="9" spans="1:5" x14ac:dyDescent="0.25">
      <c r="A9" s="8" t="s">
        <v>11</v>
      </c>
      <c r="B9" s="10" t="e">
        <f>#REF!</f>
        <v>#REF!</v>
      </c>
      <c r="C9" s="10" t="e">
        <f>#REF!</f>
        <v>#REF!</v>
      </c>
      <c r="D9" s="11" t="e">
        <f>#REF!</f>
        <v>#REF!</v>
      </c>
      <c r="E9" s="12" t="e">
        <f>#REF!</f>
        <v>#REF!</v>
      </c>
    </row>
    <row r="10" spans="1:5" x14ac:dyDescent="0.25">
      <c r="A10" s="8" t="s">
        <v>12</v>
      </c>
      <c r="B10" s="10" t="e">
        <f>#REF!</f>
        <v>#REF!</v>
      </c>
      <c r="C10" s="10" t="e">
        <f>#REF!</f>
        <v>#REF!</v>
      </c>
      <c r="D10" s="11" t="e">
        <f>#REF!</f>
        <v>#REF!</v>
      </c>
      <c r="E10" s="12" t="e">
        <f>#REF!</f>
        <v>#REF!</v>
      </c>
    </row>
    <row r="11" spans="1:5" x14ac:dyDescent="0.25">
      <c r="A11" s="8" t="s">
        <v>13</v>
      </c>
      <c r="B11" s="10" t="e">
        <f>#REF!</f>
        <v>#REF!</v>
      </c>
      <c r="C11" s="10" t="e">
        <f>#REF!</f>
        <v>#REF!</v>
      </c>
      <c r="D11" s="11" t="e">
        <f>#REF!</f>
        <v>#REF!</v>
      </c>
      <c r="E11" s="12" t="e">
        <f>#REF!</f>
        <v>#REF!</v>
      </c>
    </row>
    <row r="12" spans="1:5" x14ac:dyDescent="0.25">
      <c r="A12" s="8" t="s">
        <v>14</v>
      </c>
      <c r="B12" s="10" t="e">
        <f>#REF!</f>
        <v>#REF!</v>
      </c>
      <c r="C12" s="10" t="e">
        <f>#REF!</f>
        <v>#REF!</v>
      </c>
      <c r="D12" s="11" t="e">
        <f>#REF!</f>
        <v>#REF!</v>
      </c>
      <c r="E12" s="12" t="e">
        <f>#REF!</f>
        <v>#REF!</v>
      </c>
    </row>
    <row r="13" spans="1:5" ht="30" x14ac:dyDescent="0.25">
      <c r="A13" s="8" t="s">
        <v>15</v>
      </c>
      <c r="B13" s="10" t="e">
        <f>#REF!</f>
        <v>#REF!</v>
      </c>
      <c r="C13" s="10" t="e">
        <f>#REF!</f>
        <v>#REF!</v>
      </c>
      <c r="D13" s="11" t="e">
        <f>#REF!</f>
        <v>#REF!</v>
      </c>
      <c r="E13" s="12" t="e">
        <f>#REF!</f>
        <v>#REF!</v>
      </c>
    </row>
    <row r="14" spans="1:5" ht="30" x14ac:dyDescent="0.25">
      <c r="A14" s="8" t="s">
        <v>16</v>
      </c>
      <c r="B14" s="10" t="e">
        <f>#REF!</f>
        <v>#REF!</v>
      </c>
      <c r="C14" s="10" t="e">
        <f>#REF!</f>
        <v>#REF!</v>
      </c>
      <c r="D14" s="11" t="e">
        <f>#REF!</f>
        <v>#REF!</v>
      </c>
      <c r="E14" s="12" t="e">
        <f>#REF!</f>
        <v>#REF!</v>
      </c>
    </row>
    <row r="15" spans="1:5" x14ac:dyDescent="0.25">
      <c r="A15" s="8" t="s">
        <v>17</v>
      </c>
      <c r="B15" s="10" t="e">
        <f>#REF!</f>
        <v>#REF!</v>
      </c>
      <c r="C15" s="10" t="e">
        <f>#REF!</f>
        <v>#REF!</v>
      </c>
      <c r="D15" s="11" t="e">
        <f>#REF!</f>
        <v>#REF!</v>
      </c>
      <c r="E15" s="12" t="e">
        <f>#REF!</f>
        <v>#REF!</v>
      </c>
    </row>
  </sheetData>
  <pageMargins left="0.511811024" right="0.511811024" top="0.78740157499999996" bottom="0.78740157499999996" header="0.31496062000000002" footer="0.31496062000000002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J76"/>
  <sheetViews>
    <sheetView view="pageBreakPreview" topLeftCell="B1" zoomScale="90" zoomScaleNormal="100" zoomScaleSheetLayoutView="90" workbookViewId="0">
      <selection activeCell="H15" sqref="H15"/>
    </sheetView>
  </sheetViews>
  <sheetFormatPr defaultRowHeight="15" x14ac:dyDescent="0.25"/>
  <cols>
    <col min="1" max="1" width="67" style="2" customWidth="1"/>
    <col min="2" max="2" width="23.85546875" style="4" customWidth="1"/>
    <col min="3" max="3" width="19.28515625" style="3" customWidth="1"/>
    <col min="4" max="4" width="9.7109375" customWidth="1"/>
    <col min="5" max="5" width="44.28515625" customWidth="1"/>
    <col min="6" max="6" width="18.140625" customWidth="1"/>
    <col min="7" max="7" width="32.140625" customWidth="1"/>
    <col min="8" max="8" width="12" customWidth="1"/>
    <col min="9" max="9" width="13" customWidth="1"/>
    <col min="10" max="10" width="14.5703125" customWidth="1"/>
  </cols>
  <sheetData>
    <row r="1" spans="1:7" ht="17.25" x14ac:dyDescent="0.25">
      <c r="A1" s="164" t="s">
        <v>18</v>
      </c>
      <c r="B1" s="164"/>
      <c r="C1" s="164"/>
      <c r="D1" s="164"/>
      <c r="E1" s="164"/>
      <c r="F1" s="164"/>
      <c r="G1" s="164"/>
    </row>
    <row r="2" spans="1:7" ht="15.75" thickBot="1" x14ac:dyDescent="0.3">
      <c r="E2" s="38"/>
      <c r="F2" s="39"/>
    </row>
    <row r="3" spans="1:7" x14ac:dyDescent="0.25">
      <c r="A3" s="93" t="s">
        <v>19</v>
      </c>
      <c r="B3" s="94" t="s">
        <v>20</v>
      </c>
      <c r="C3" s="95" t="s">
        <v>21</v>
      </c>
      <c r="E3" s="158" t="s">
        <v>22</v>
      </c>
      <c r="F3" s="159"/>
      <c r="G3" s="160"/>
    </row>
    <row r="4" spans="1:7" x14ac:dyDescent="0.25">
      <c r="A4" s="96" t="s">
        <v>23</v>
      </c>
      <c r="B4" s="42">
        <v>0</v>
      </c>
      <c r="C4" s="36">
        <f>(((1/B21)*$G$4))</f>
        <v>3.5013539019700937</v>
      </c>
      <c r="E4" s="72" t="s">
        <v>24</v>
      </c>
      <c r="F4" s="43">
        <f>ROUND(C36,0)</f>
        <v>12</v>
      </c>
      <c r="G4" s="122">
        <f>ASG!C131</f>
        <v>4201.6246823641122</v>
      </c>
    </row>
    <row r="5" spans="1:7" x14ac:dyDescent="0.25">
      <c r="A5" s="96" t="s">
        <v>25</v>
      </c>
      <c r="B5" s="110">
        <v>4300</v>
      </c>
      <c r="C5" s="36">
        <f>(((1/B22)*$G$4))</f>
        <v>3.5013539019700937</v>
      </c>
      <c r="E5" s="72" t="s">
        <v>26</v>
      </c>
      <c r="F5" s="43">
        <v>0</v>
      </c>
      <c r="G5" s="122">
        <v>0</v>
      </c>
    </row>
    <row r="6" spans="1:7" x14ac:dyDescent="0.25">
      <c r="A6" s="96" t="s">
        <v>27</v>
      </c>
      <c r="B6" s="110">
        <v>1350</v>
      </c>
      <c r="C6" s="36">
        <f t="shared" ref="C6:C9" si="0">(((1/B23)*$G$4))</f>
        <v>9.3369437385869158</v>
      </c>
      <c r="E6" s="72" t="s">
        <v>28</v>
      </c>
      <c r="F6" s="43">
        <f>ROUNDUP(C75,0)</f>
        <v>0</v>
      </c>
      <c r="G6" s="122">
        <v>0</v>
      </c>
    </row>
    <row r="7" spans="1:7" ht="15.75" thickBot="1" x14ac:dyDescent="0.3">
      <c r="A7" s="96" t="s">
        <v>29</v>
      </c>
      <c r="B7" s="110">
        <v>340</v>
      </c>
      <c r="C7" s="36">
        <f t="shared" si="0"/>
        <v>1.6806498729456449</v>
      </c>
      <c r="E7" s="89" t="s">
        <v>30</v>
      </c>
      <c r="F7" s="90">
        <f>B58</f>
        <v>0</v>
      </c>
      <c r="G7" s="123">
        <v>0</v>
      </c>
    </row>
    <row r="8" spans="1:7" x14ac:dyDescent="0.25">
      <c r="A8" s="96" t="s">
        <v>31</v>
      </c>
      <c r="B8" s="110">
        <v>35</v>
      </c>
      <c r="C8" s="36">
        <f t="shared" si="0"/>
        <v>2.334235934646729</v>
      </c>
      <c r="E8" s="1"/>
      <c r="G8" s="40"/>
    </row>
    <row r="9" spans="1:7" ht="15.75" thickBot="1" x14ac:dyDescent="0.3">
      <c r="A9" s="96" t="s">
        <v>32</v>
      </c>
      <c r="B9" s="110">
        <v>50</v>
      </c>
      <c r="C9" s="36">
        <f t="shared" si="0"/>
        <v>2.8010831215760748</v>
      </c>
    </row>
    <row r="10" spans="1:7" x14ac:dyDescent="0.25">
      <c r="A10" s="96" t="s">
        <v>11</v>
      </c>
      <c r="B10" s="110">
        <v>150</v>
      </c>
      <c r="C10" s="36">
        <f>((1/B27)*$G$4)</f>
        <v>21.008123411820563</v>
      </c>
      <c r="E10" s="158" t="s">
        <v>33</v>
      </c>
      <c r="F10" s="159"/>
      <c r="G10" s="160"/>
    </row>
    <row r="11" spans="1:7" ht="15" customHeight="1" x14ac:dyDescent="0.25">
      <c r="A11" s="96" t="s">
        <v>34</v>
      </c>
      <c r="B11" s="110">
        <v>2750</v>
      </c>
      <c r="C11" s="36">
        <f>(((1/B28)*$G$4))</f>
        <v>1.556157289764486</v>
      </c>
      <c r="E11" s="72" t="s">
        <v>35</v>
      </c>
      <c r="F11" s="5"/>
      <c r="G11" s="122">
        <f t="shared" ref="G11:G18" si="1">B4*C4</f>
        <v>0</v>
      </c>
    </row>
    <row r="12" spans="1:7" x14ac:dyDescent="0.25">
      <c r="A12" s="96" t="s">
        <v>36</v>
      </c>
      <c r="B12" s="110">
        <v>1100</v>
      </c>
      <c r="C12" s="36">
        <f>(((1/B29)*$G$4))</f>
        <v>0.46684718692934585</v>
      </c>
      <c r="E12" s="72" t="s">
        <v>37</v>
      </c>
      <c r="F12" s="5"/>
      <c r="G12" s="122">
        <f>B5*C5</f>
        <v>15055.821778471403</v>
      </c>
    </row>
    <row r="13" spans="1:7" x14ac:dyDescent="0.25">
      <c r="A13" s="96" t="s">
        <v>14</v>
      </c>
      <c r="B13" s="110">
        <v>3220</v>
      </c>
      <c r="C13" s="36">
        <f>(((1/B30)*$G$4))</f>
        <v>1.556157289764486</v>
      </c>
      <c r="E13" s="72" t="s">
        <v>38</v>
      </c>
      <c r="F13" s="5"/>
      <c r="G13" s="122">
        <f t="shared" si="1"/>
        <v>12604.874047092337</v>
      </c>
    </row>
    <row r="14" spans="1:7" x14ac:dyDescent="0.25">
      <c r="A14" s="96" t="s">
        <v>39</v>
      </c>
      <c r="B14" s="110">
        <v>180</v>
      </c>
      <c r="C14" s="36">
        <f>(((1/B31)*16*(1/188.76))*$G$4)</f>
        <v>2.7395795604441049</v>
      </c>
      <c r="E14" s="72" t="s">
        <v>40</v>
      </c>
      <c r="F14" s="5"/>
      <c r="G14" s="122">
        <f t="shared" si="1"/>
        <v>571.42095680151931</v>
      </c>
    </row>
    <row r="15" spans="1:7" x14ac:dyDescent="0.25">
      <c r="A15" s="96" t="s">
        <v>41</v>
      </c>
      <c r="B15" s="110">
        <v>180</v>
      </c>
      <c r="C15" s="36">
        <f>(((1/B32)*16*(1/188.76))*$G$4)</f>
        <v>1.1871511428591122</v>
      </c>
      <c r="E15" s="72" t="s">
        <v>42</v>
      </c>
      <c r="G15" s="122">
        <f t="shared" si="1"/>
        <v>81.69825771263551</v>
      </c>
    </row>
    <row r="16" spans="1:7" x14ac:dyDescent="0.25">
      <c r="A16" s="96" t="s">
        <v>43</v>
      </c>
      <c r="B16" s="110">
        <v>0</v>
      </c>
      <c r="C16" s="36">
        <f>(((1/B33)*16*(1/188.76))*$G$4)</f>
        <v>0.93722458646772011</v>
      </c>
      <c r="E16" s="72" t="s">
        <v>44</v>
      </c>
      <c r="F16" s="5"/>
      <c r="G16" s="122">
        <f t="shared" si="1"/>
        <v>140.05415607880374</v>
      </c>
    </row>
    <row r="17" spans="1:7" x14ac:dyDescent="0.25">
      <c r="A17" s="96" t="s">
        <v>45</v>
      </c>
      <c r="B17" s="110">
        <v>0</v>
      </c>
      <c r="C17" s="36">
        <f>(((1/B34)*8*(1/1132.6))*$G$4)</f>
        <v>0.18548581504344486</v>
      </c>
      <c r="E17" s="72" t="s">
        <v>46</v>
      </c>
      <c r="F17" s="5"/>
      <c r="G17" s="122">
        <f t="shared" si="1"/>
        <v>3151.2185117730846</v>
      </c>
    </row>
    <row r="18" spans="1:7" x14ac:dyDescent="0.25">
      <c r="A18" s="96" t="s">
        <v>47</v>
      </c>
      <c r="B18" s="110">
        <v>60</v>
      </c>
      <c r="C18" s="36">
        <f>((1/B35)*$G$4)</f>
        <v>11.671179673233645</v>
      </c>
      <c r="E18" s="72" t="s">
        <v>48</v>
      </c>
      <c r="G18" s="122">
        <f t="shared" si="1"/>
        <v>4279.4325468523366</v>
      </c>
    </row>
    <row r="19" spans="1:7" x14ac:dyDescent="0.25">
      <c r="E19" s="72" t="s">
        <v>49</v>
      </c>
      <c r="G19" s="122">
        <f t="shared" ref="G19:G24" si="2">B12*C12</f>
        <v>513.53190562228042</v>
      </c>
    </row>
    <row r="20" spans="1:7" x14ac:dyDescent="0.25">
      <c r="A20" s="93" t="s">
        <v>50</v>
      </c>
      <c r="B20" s="94" t="s">
        <v>2</v>
      </c>
      <c r="C20" s="95" t="s">
        <v>51</v>
      </c>
      <c r="E20" s="72" t="s">
        <v>52</v>
      </c>
      <c r="G20" s="122">
        <f t="shared" si="2"/>
        <v>5010.8264730416449</v>
      </c>
    </row>
    <row r="21" spans="1:7" x14ac:dyDescent="0.25">
      <c r="A21" s="96" t="s">
        <v>53</v>
      </c>
      <c r="B21" s="42">
        <v>1200</v>
      </c>
      <c r="C21" s="97">
        <f>B4/B21</f>
        <v>0</v>
      </c>
      <c r="E21" s="72" t="s">
        <v>54</v>
      </c>
      <c r="G21" s="122">
        <f t="shared" si="2"/>
        <v>493.12432087993886</v>
      </c>
    </row>
    <row r="22" spans="1:7" x14ac:dyDescent="0.25">
      <c r="A22" s="96" t="s">
        <v>55</v>
      </c>
      <c r="B22" s="42">
        <v>1200</v>
      </c>
      <c r="C22" s="97">
        <f>B5/B22</f>
        <v>3.5833333333333335</v>
      </c>
      <c r="E22" s="72" t="s">
        <v>56</v>
      </c>
      <c r="G22" s="122">
        <f>B15*C15</f>
        <v>213.68720571464019</v>
      </c>
    </row>
    <row r="23" spans="1:7" x14ac:dyDescent="0.25">
      <c r="A23" s="96" t="s">
        <v>57</v>
      </c>
      <c r="B23" s="42">
        <v>450</v>
      </c>
      <c r="C23" s="97">
        <f t="shared" ref="C23:C35" si="3">B6/B23</f>
        <v>3</v>
      </c>
      <c r="E23" s="72" t="s">
        <v>58</v>
      </c>
      <c r="G23" s="122">
        <f>B16*C16</f>
        <v>0</v>
      </c>
    </row>
    <row r="24" spans="1:7" x14ac:dyDescent="0.25">
      <c r="A24" s="96" t="s">
        <v>59</v>
      </c>
      <c r="B24" s="42">
        <v>2500</v>
      </c>
      <c r="C24" s="97">
        <f t="shared" si="3"/>
        <v>0.13600000000000001</v>
      </c>
      <c r="E24" s="72" t="s">
        <v>60</v>
      </c>
      <c r="G24" s="122">
        <f t="shared" si="2"/>
        <v>0</v>
      </c>
    </row>
    <row r="25" spans="1:7" x14ac:dyDescent="0.25">
      <c r="A25" s="96" t="s">
        <v>61</v>
      </c>
      <c r="B25" s="42">
        <v>1800</v>
      </c>
      <c r="C25" s="97">
        <f t="shared" si="3"/>
        <v>1.9444444444444445E-2</v>
      </c>
      <c r="E25" s="72" t="s">
        <v>62</v>
      </c>
      <c r="G25" s="122">
        <f>B18*C18</f>
        <v>700.27078039401874</v>
      </c>
    </row>
    <row r="26" spans="1:7" ht="15.75" thickBot="1" x14ac:dyDescent="0.3">
      <c r="A26" s="96" t="s">
        <v>63</v>
      </c>
      <c r="B26" s="42">
        <v>1500</v>
      </c>
      <c r="C26" s="97">
        <f t="shared" si="3"/>
        <v>3.3333333333333333E-2</v>
      </c>
      <c r="E26" s="73"/>
      <c r="G26" s="74"/>
    </row>
    <row r="27" spans="1:7" x14ac:dyDescent="0.25">
      <c r="A27" s="96" t="s">
        <v>64</v>
      </c>
      <c r="B27" s="42">
        <v>200</v>
      </c>
      <c r="C27" s="97">
        <f t="shared" si="3"/>
        <v>0.75</v>
      </c>
      <c r="E27" s="161" t="s">
        <v>65</v>
      </c>
      <c r="F27" s="162"/>
      <c r="G27" s="163"/>
    </row>
    <row r="28" spans="1:7" x14ac:dyDescent="0.25">
      <c r="A28" s="96" t="s">
        <v>66</v>
      </c>
      <c r="B28" s="42">
        <v>2700</v>
      </c>
      <c r="C28" s="97">
        <f t="shared" si="3"/>
        <v>1.0185185185185186</v>
      </c>
      <c r="E28" s="72" t="s">
        <v>35</v>
      </c>
      <c r="F28" s="5"/>
      <c r="G28" s="122">
        <f>IF($B$59=0,0,B39*C39)</f>
        <v>0</v>
      </c>
    </row>
    <row r="29" spans="1:7" x14ac:dyDescent="0.25">
      <c r="A29" s="96" t="s">
        <v>67</v>
      </c>
      <c r="B29" s="42">
        <v>9000</v>
      </c>
      <c r="C29" s="97">
        <f t="shared" si="3"/>
        <v>0.12222222222222222</v>
      </c>
      <c r="E29" s="72" t="s">
        <v>37</v>
      </c>
      <c r="F29" s="5"/>
      <c r="G29" s="122">
        <f>IF($B$59=0,0,B40*C40)</f>
        <v>0</v>
      </c>
    </row>
    <row r="30" spans="1:7" x14ac:dyDescent="0.25">
      <c r="A30" s="96" t="s">
        <v>68</v>
      </c>
      <c r="B30" s="42">
        <v>2700</v>
      </c>
      <c r="C30" s="97">
        <f t="shared" si="3"/>
        <v>1.1925925925925926</v>
      </c>
      <c r="E30" s="72" t="s">
        <v>38</v>
      </c>
      <c r="F30" s="5"/>
      <c r="G30" s="122">
        <f t="shared" ref="G30:G42" si="4">IF($B$59=0,0,B41*C41)</f>
        <v>0</v>
      </c>
    </row>
    <row r="31" spans="1:7" x14ac:dyDescent="0.25">
      <c r="A31" s="96" t="s">
        <v>69</v>
      </c>
      <c r="B31" s="42">
        <v>130</v>
      </c>
      <c r="C31" s="97">
        <f t="shared" si="3"/>
        <v>1.3846153846153846</v>
      </c>
      <c r="E31" s="72" t="s">
        <v>40</v>
      </c>
      <c r="F31" s="5"/>
      <c r="G31" s="122">
        <f t="shared" si="4"/>
        <v>0</v>
      </c>
    </row>
    <row r="32" spans="1:7" x14ac:dyDescent="0.25">
      <c r="A32" s="96" t="s">
        <v>70</v>
      </c>
      <c r="B32" s="42">
        <v>300</v>
      </c>
      <c r="C32" s="97">
        <f t="shared" si="3"/>
        <v>0.6</v>
      </c>
      <c r="E32" s="72" t="s">
        <v>42</v>
      </c>
      <c r="G32" s="122">
        <f>IF($B$59=0,0,B43*C43)</f>
        <v>0</v>
      </c>
    </row>
    <row r="33" spans="1:10" x14ac:dyDescent="0.25">
      <c r="A33" s="96" t="s">
        <v>71</v>
      </c>
      <c r="B33" s="42">
        <v>380</v>
      </c>
      <c r="C33" s="97">
        <f t="shared" si="3"/>
        <v>0</v>
      </c>
      <c r="E33" s="72" t="s">
        <v>44</v>
      </c>
      <c r="F33" s="5"/>
      <c r="G33" s="122">
        <f t="shared" si="4"/>
        <v>0</v>
      </c>
    </row>
    <row r="34" spans="1:10" x14ac:dyDescent="0.25">
      <c r="A34" s="96" t="s">
        <v>72</v>
      </c>
      <c r="B34" s="42">
        <v>160</v>
      </c>
      <c r="C34" s="97">
        <f t="shared" si="3"/>
        <v>0</v>
      </c>
      <c r="E34" s="72" t="s">
        <v>46</v>
      </c>
      <c r="F34" s="5"/>
      <c r="G34" s="122">
        <f t="shared" si="4"/>
        <v>0</v>
      </c>
    </row>
    <row r="35" spans="1:10" x14ac:dyDescent="0.25">
      <c r="A35" s="96" t="s">
        <v>73</v>
      </c>
      <c r="B35" s="42">
        <v>360</v>
      </c>
      <c r="C35" s="97">
        <f t="shared" si="3"/>
        <v>0.16666666666666666</v>
      </c>
      <c r="E35" s="72" t="s">
        <v>48</v>
      </c>
      <c r="G35" s="122">
        <f t="shared" si="4"/>
        <v>0</v>
      </c>
    </row>
    <row r="36" spans="1:10" x14ac:dyDescent="0.25">
      <c r="A36" s="96" t="s">
        <v>74</v>
      </c>
      <c r="B36" s="98"/>
      <c r="C36" s="7">
        <f>SUM(C21:C35)</f>
        <v>12.006726495726497</v>
      </c>
      <c r="E36" s="72" t="s">
        <v>49</v>
      </c>
      <c r="G36" s="122">
        <f t="shared" si="4"/>
        <v>0</v>
      </c>
    </row>
    <row r="37" spans="1:10" x14ac:dyDescent="0.25">
      <c r="C37" s="6"/>
      <c r="D37" s="33"/>
      <c r="E37" s="72" t="s">
        <v>52</v>
      </c>
      <c r="G37" s="122">
        <f t="shared" si="4"/>
        <v>0</v>
      </c>
    </row>
    <row r="38" spans="1:10" x14ac:dyDescent="0.25">
      <c r="A38" s="93"/>
      <c r="B38" s="94"/>
      <c r="C38" s="95"/>
      <c r="E38" s="72" t="s">
        <v>54</v>
      </c>
      <c r="G38" s="122">
        <f t="shared" si="4"/>
        <v>0</v>
      </c>
    </row>
    <row r="39" spans="1:10" x14ac:dyDescent="0.25">
      <c r="A39" s="96"/>
      <c r="B39" s="37"/>
      <c r="C39" s="36"/>
      <c r="E39" s="72" t="s">
        <v>56</v>
      </c>
      <c r="G39" s="122">
        <f t="shared" si="4"/>
        <v>0</v>
      </c>
    </row>
    <row r="40" spans="1:10" x14ac:dyDescent="0.25">
      <c r="A40" s="96"/>
      <c r="B40" s="37"/>
      <c r="C40" s="36"/>
      <c r="E40" s="72" t="s">
        <v>58</v>
      </c>
      <c r="G40" s="122">
        <f t="shared" si="4"/>
        <v>0</v>
      </c>
    </row>
    <row r="41" spans="1:10" x14ac:dyDescent="0.25">
      <c r="A41" s="96"/>
      <c r="B41" s="37"/>
      <c r="C41" s="36"/>
      <c r="E41" s="72" t="s">
        <v>60</v>
      </c>
      <c r="G41" s="122">
        <f t="shared" si="4"/>
        <v>0</v>
      </c>
    </row>
    <row r="42" spans="1:10" x14ac:dyDescent="0.25">
      <c r="A42" s="96"/>
      <c r="B42" s="37"/>
      <c r="C42" s="36"/>
      <c r="E42" s="72" t="s">
        <v>62</v>
      </c>
      <c r="G42" s="122">
        <f t="shared" si="4"/>
        <v>0</v>
      </c>
    </row>
    <row r="43" spans="1:10" x14ac:dyDescent="0.25">
      <c r="A43" s="96"/>
      <c r="B43" s="37"/>
      <c r="C43" s="36"/>
      <c r="E43" s="73"/>
      <c r="G43" s="74"/>
    </row>
    <row r="44" spans="1:10" x14ac:dyDescent="0.25">
      <c r="A44" s="96"/>
      <c r="B44" s="37"/>
      <c r="C44" s="36"/>
      <c r="E44" s="75" t="s">
        <v>75</v>
      </c>
      <c r="F44" s="76" t="s">
        <v>76</v>
      </c>
      <c r="G44" s="77" t="s">
        <v>77</v>
      </c>
    </row>
    <row r="45" spans="1:10" x14ac:dyDescent="0.25">
      <c r="A45" s="96"/>
      <c r="B45" s="37"/>
      <c r="C45" s="36"/>
      <c r="E45" s="78" t="str">
        <f>"ÁREAS INTERNAS (A1 a A7): " &amp; TEXT(SUM(B4:B10),"#.##0,00") &amp; "M²"</f>
        <v>ÁREAS INTERNAS (A1 a A7): 6.225,00M²</v>
      </c>
      <c r="F45" s="79">
        <f>G45/(SUM(B4:B10))</f>
        <v>5.0771225233622141</v>
      </c>
      <c r="G45" s="124">
        <f>SUM(G11:G17)+SUM(G28:G34)</f>
        <v>31605.087707929782</v>
      </c>
      <c r="H45" s="119"/>
      <c r="I45" s="119">
        <f>F45*6225</f>
        <v>31605.087707929782</v>
      </c>
      <c r="J45" s="119">
        <f>I45*12</f>
        <v>379261.0524951574</v>
      </c>
    </row>
    <row r="46" spans="1:10" x14ac:dyDescent="0.25">
      <c r="A46" s="96"/>
      <c r="B46" s="37"/>
      <c r="C46" s="36"/>
      <c r="E46" s="78" t="str">
        <f>"ÁREAS EXTERNAS (B1 a B3): " &amp; TEXT(SUM(B11:B13),"#.##0,00") &amp; "M²"</f>
        <v>ÁREAS EXTERNAS (B1 a B3): 7.070,00M²</v>
      </c>
      <c r="F46" s="79">
        <f>G46/(SUM(B11:B13))</f>
        <v>1.3866748126614235</v>
      </c>
      <c r="G46" s="124">
        <f>SUM(G18:G20)+SUM(G35:G37)</f>
        <v>9803.7909255162631</v>
      </c>
      <c r="H46" s="119"/>
      <c r="I46" s="119">
        <f>F46*7070</f>
        <v>9803.7909255162631</v>
      </c>
      <c r="J46" s="119">
        <f>I46*12</f>
        <v>117645.49110619516</v>
      </c>
    </row>
    <row r="47" spans="1:10" x14ac:dyDescent="0.25">
      <c r="A47" s="96"/>
      <c r="B47" s="37"/>
      <c r="C47" s="36"/>
      <c r="E47" s="78" t="str">
        <f>"ESQUADRIAS (C1 a C3): " &amp; TEXT(SUM(B14:B16),"#.##0,00") &amp; "M²"</f>
        <v>ESQUADRIAS (C1 a C3): 360,00M²</v>
      </c>
      <c r="F47" s="79">
        <f>G47/SUM(B14:B16)</f>
        <v>1.9633653516516085</v>
      </c>
      <c r="G47" s="124">
        <f>SUM(G21:G23)+SUM(G38:G39)</f>
        <v>706.81152659457905</v>
      </c>
      <c r="H47" s="119"/>
      <c r="I47" s="119">
        <f>F47*360</f>
        <v>706.81152659457905</v>
      </c>
      <c r="J47" s="119">
        <f>I47*12</f>
        <v>8481.7383191349491</v>
      </c>
    </row>
    <row r="48" spans="1:10" x14ac:dyDescent="0.25">
      <c r="A48" s="96"/>
      <c r="B48" s="37"/>
      <c r="C48" s="36"/>
      <c r="E48" s="78" t="str">
        <f>"FACHADAS (D1): " &amp; TEXT(SUM(B17),"#.##0,00") &amp; "M²"</f>
        <v>FACHADAS (D1): 0,00M²</v>
      </c>
      <c r="F48" s="80">
        <f>IFERROR((G48/SUM(B17)),)</f>
        <v>0</v>
      </c>
      <c r="G48" s="124">
        <f>SUM(G24)+SUM(G41)</f>
        <v>0</v>
      </c>
      <c r="J48">
        <f t="shared" ref="J48" si="5">I48*12</f>
        <v>0</v>
      </c>
    </row>
    <row r="49" spans="1:10" x14ac:dyDescent="0.25">
      <c r="A49" s="96"/>
      <c r="B49" s="37"/>
      <c r="C49" s="36"/>
      <c r="E49" s="78" t="str">
        <f>"ÁREAS HOSPITALARES (E1): " &amp; TEXT(SUM(B18),"#.##0,00") &amp; "M²"</f>
        <v>ÁREAS HOSPITALARES (E1): 60,00M²</v>
      </c>
      <c r="F49" s="79">
        <f>IFERROR((G49/SUM(B18)),)</f>
        <v>11.671179673233645</v>
      </c>
      <c r="G49" s="124">
        <f>SUM(G25)+SUM(G42)</f>
        <v>700.27078039401874</v>
      </c>
      <c r="H49" s="119"/>
      <c r="I49" s="119">
        <f>F49*60</f>
        <v>700.27078039401874</v>
      </c>
      <c r="J49" s="119">
        <f>I49*12</f>
        <v>8403.2493647282245</v>
      </c>
    </row>
    <row r="50" spans="1:10" x14ac:dyDescent="0.25">
      <c r="A50" s="96"/>
      <c r="B50" s="37"/>
      <c r="C50" s="36"/>
      <c r="E50" s="81"/>
      <c r="F50" s="82"/>
      <c r="G50" s="125"/>
    </row>
    <row r="51" spans="1:10" x14ac:dyDescent="0.25">
      <c r="A51" s="96"/>
      <c r="B51" s="37"/>
      <c r="C51" s="36"/>
      <c r="E51" s="83" t="s">
        <v>78</v>
      </c>
      <c r="F51" s="84"/>
      <c r="G51" s="124">
        <f>G7*F7</f>
        <v>0</v>
      </c>
    </row>
    <row r="52" spans="1:10" x14ac:dyDescent="0.25">
      <c r="A52" s="96"/>
      <c r="B52" s="37"/>
      <c r="C52" s="36"/>
      <c r="E52" s="85" t="s">
        <v>79</v>
      </c>
      <c r="F52" s="84"/>
      <c r="G52" s="124">
        <f>SUM(G45:G49)+G51</f>
        <v>42815.960940434648</v>
      </c>
      <c r="I52" s="119">
        <f>SUM(I45:I49)</f>
        <v>42815.960940434648</v>
      </c>
      <c r="J52" s="119">
        <f>SUM(J45:J49)</f>
        <v>513791.53128521569</v>
      </c>
    </row>
    <row r="53" spans="1:10" x14ac:dyDescent="0.25">
      <c r="A53" s="96"/>
      <c r="B53" s="37"/>
      <c r="C53" s="36"/>
      <c r="E53" s="85"/>
      <c r="F53" s="86"/>
      <c r="G53" s="126"/>
    </row>
    <row r="54" spans="1:10" ht="15.75" thickBot="1" x14ac:dyDescent="0.3">
      <c r="E54" s="87" t="s">
        <v>80</v>
      </c>
      <c r="F54" s="88"/>
      <c r="G54" s="127">
        <f>(G52*12)+(G51*12)</f>
        <v>513791.53128521575</v>
      </c>
      <c r="I54" s="119">
        <f>I52*12</f>
        <v>513791.53128521575</v>
      </c>
    </row>
    <row r="56" spans="1:10" x14ac:dyDescent="0.25">
      <c r="A56" s="93"/>
      <c r="B56" s="94"/>
      <c r="C56" s="95"/>
    </row>
    <row r="57" spans="1:10" x14ac:dyDescent="0.25">
      <c r="A57" s="99"/>
      <c r="B57" s="100"/>
      <c r="C57" s="101"/>
    </row>
    <row r="58" spans="1:10" x14ac:dyDescent="0.25">
      <c r="A58" s="102"/>
      <c r="B58" s="103"/>
      <c r="C58" s="104"/>
      <c r="G58" s="117"/>
    </row>
    <row r="59" spans="1:10" x14ac:dyDescent="0.25">
      <c r="A59" s="102"/>
      <c r="B59" s="103"/>
      <c r="C59" s="105"/>
    </row>
    <row r="60" spans="1:10" x14ac:dyDescent="0.25">
      <c r="A60" s="96"/>
      <c r="B60" s="37"/>
      <c r="C60" s="97"/>
    </row>
    <row r="61" spans="1:10" x14ac:dyDescent="0.25">
      <c r="A61" s="96"/>
      <c r="B61" s="37"/>
      <c r="C61" s="97"/>
      <c r="G61" s="117"/>
    </row>
    <row r="62" spans="1:10" x14ac:dyDescent="0.25">
      <c r="A62" s="96"/>
      <c r="B62" s="37"/>
      <c r="C62" s="97"/>
    </row>
    <row r="63" spans="1:10" x14ac:dyDescent="0.25">
      <c r="A63" s="96"/>
      <c r="B63" s="37"/>
      <c r="C63" s="97"/>
    </row>
    <row r="64" spans="1:10" x14ac:dyDescent="0.25">
      <c r="A64" s="96"/>
      <c r="B64" s="37"/>
      <c r="C64" s="97"/>
    </row>
    <row r="65" spans="1:3" x14ac:dyDescent="0.25">
      <c r="A65" s="96"/>
      <c r="B65" s="37"/>
      <c r="C65" s="97"/>
    </row>
    <row r="66" spans="1:3" x14ac:dyDescent="0.25">
      <c r="A66" s="96"/>
      <c r="B66" s="37"/>
      <c r="C66" s="97"/>
    </row>
    <row r="67" spans="1:3" x14ac:dyDescent="0.25">
      <c r="A67" s="96"/>
      <c r="B67" s="37"/>
      <c r="C67" s="97"/>
    </row>
    <row r="68" spans="1:3" x14ac:dyDescent="0.25">
      <c r="A68" s="96"/>
      <c r="B68" s="37"/>
      <c r="C68" s="97"/>
    </row>
    <row r="69" spans="1:3" x14ac:dyDescent="0.25">
      <c r="A69" s="96"/>
      <c r="B69" s="37"/>
      <c r="C69" s="97"/>
    </row>
    <row r="70" spans="1:3" x14ac:dyDescent="0.25">
      <c r="A70" s="96"/>
      <c r="B70" s="37"/>
      <c r="C70" s="97"/>
    </row>
    <row r="71" spans="1:3" x14ac:dyDescent="0.25">
      <c r="A71" s="96"/>
      <c r="B71" s="37"/>
      <c r="C71" s="97"/>
    </row>
    <row r="72" spans="1:3" x14ac:dyDescent="0.25">
      <c r="A72" s="96"/>
      <c r="B72" s="37"/>
      <c r="C72" s="97"/>
    </row>
    <row r="73" spans="1:3" x14ac:dyDescent="0.25">
      <c r="A73" s="96"/>
      <c r="B73" s="37"/>
      <c r="C73" s="97"/>
    </row>
    <row r="74" spans="1:3" x14ac:dyDescent="0.25">
      <c r="A74" s="96"/>
      <c r="B74" s="37"/>
      <c r="C74" s="97"/>
    </row>
    <row r="75" spans="1:3" x14ac:dyDescent="0.25">
      <c r="A75" s="96"/>
      <c r="B75" s="98"/>
      <c r="C75" s="7"/>
    </row>
    <row r="76" spans="1:3" x14ac:dyDescent="0.25">
      <c r="A76" s="106"/>
      <c r="B76" s="107"/>
      <c r="C76" s="108"/>
    </row>
  </sheetData>
  <mergeCells count="4">
    <mergeCell ref="E3:G3"/>
    <mergeCell ref="E10:G10"/>
    <mergeCell ref="E27:G27"/>
    <mergeCell ref="A1:G1"/>
  </mergeCells>
  <pageMargins left="0.51181102362204722" right="0.51181102362204722" top="0.39370078740157483" bottom="0.39370078740157483" header="0.31496062992125984" footer="0.31496062992125984"/>
  <pageSetup paperSize="9" scale="60" orientation="landscape" r:id="rId1"/>
  <rowBreaks count="1" manualBreakCount="1">
    <brk id="54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I134"/>
  <sheetViews>
    <sheetView tabSelected="1" view="pageBreakPreview" topLeftCell="B100" zoomScaleNormal="100" zoomScaleSheetLayoutView="100" workbookViewId="0">
      <selection activeCell="E125" sqref="E125"/>
    </sheetView>
  </sheetViews>
  <sheetFormatPr defaultColWidth="9.140625" defaultRowHeight="15.75" x14ac:dyDescent="0.25"/>
  <cols>
    <col min="1" max="1" width="9.140625" style="14"/>
    <col min="2" max="2" width="79.28515625" style="14" customWidth="1"/>
    <col min="3" max="3" width="26.85546875" style="14" customWidth="1"/>
    <col min="4" max="4" width="22.28515625" style="14" customWidth="1"/>
    <col min="5" max="5" width="12.7109375" style="14" customWidth="1"/>
    <col min="6" max="6" width="12" style="14" customWidth="1"/>
    <col min="7" max="7" width="15.140625" style="14" customWidth="1"/>
    <col min="8" max="8" width="10.7109375" style="14" bestFit="1" customWidth="1"/>
    <col min="9" max="16384" width="9.140625" style="14"/>
  </cols>
  <sheetData>
    <row r="1" spans="1:4" ht="23.25" x14ac:dyDescent="0.35">
      <c r="A1" s="174" t="s">
        <v>81</v>
      </c>
      <c r="B1" s="174"/>
      <c r="C1" s="174"/>
      <c r="D1" s="174"/>
    </row>
    <row r="2" spans="1:4" ht="23.25" x14ac:dyDescent="0.35">
      <c r="A2" s="174" t="s">
        <v>82</v>
      </c>
      <c r="B2" s="174"/>
      <c r="C2" s="174"/>
      <c r="D2" s="174"/>
    </row>
    <row r="3" spans="1:4" x14ac:dyDescent="0.25">
      <c r="A3" s="175" t="s">
        <v>83</v>
      </c>
      <c r="B3" s="175"/>
      <c r="C3" s="175"/>
      <c r="D3" s="175"/>
    </row>
    <row r="4" spans="1:4" x14ac:dyDescent="0.25">
      <c r="A4" s="15"/>
      <c r="B4" s="15" t="s">
        <v>84</v>
      </c>
      <c r="C4" s="15" t="s">
        <v>85</v>
      </c>
      <c r="D4" s="16"/>
    </row>
    <row r="5" spans="1:4" ht="15.75" customHeight="1" x14ac:dyDescent="0.25">
      <c r="A5" s="16"/>
      <c r="B5" s="16"/>
      <c r="C5" s="15" t="s">
        <v>86</v>
      </c>
      <c r="D5" s="16"/>
    </row>
    <row r="6" spans="1:4" x14ac:dyDescent="0.25">
      <c r="A6" s="16"/>
      <c r="B6" s="15" t="s">
        <v>87</v>
      </c>
      <c r="C6" s="35" t="s">
        <v>88</v>
      </c>
      <c r="D6" s="16"/>
    </row>
    <row r="7" spans="1:4" x14ac:dyDescent="0.25">
      <c r="B7" s="69"/>
      <c r="C7" s="70"/>
    </row>
    <row r="8" spans="1:4" x14ac:dyDescent="0.25">
      <c r="A8" s="172" t="s">
        <v>89</v>
      </c>
      <c r="B8" s="172"/>
      <c r="C8" s="172"/>
      <c r="D8" s="172"/>
    </row>
    <row r="9" spans="1:4" ht="16.5" thickBot="1" x14ac:dyDescent="0.3"/>
    <row r="10" spans="1:4" ht="16.5" thickBot="1" x14ac:dyDescent="0.3">
      <c r="A10" s="17">
        <v>1</v>
      </c>
      <c r="B10" s="44" t="s">
        <v>90</v>
      </c>
      <c r="C10" s="44" t="s">
        <v>91</v>
      </c>
    </row>
    <row r="11" spans="1:4" ht="16.5" thickBot="1" x14ac:dyDescent="0.3">
      <c r="A11" s="18" t="s">
        <v>92</v>
      </c>
      <c r="B11" s="19" t="s">
        <v>93</v>
      </c>
      <c r="C11" s="149">
        <v>1361.26</v>
      </c>
    </row>
    <row r="12" spans="1:4" ht="16.5" thickBot="1" x14ac:dyDescent="0.3">
      <c r="A12" s="18" t="s">
        <v>94</v>
      </c>
      <c r="B12" s="19" t="s">
        <v>95</v>
      </c>
      <c r="C12" s="20"/>
    </row>
    <row r="13" spans="1:4" ht="16.5" thickBot="1" x14ac:dyDescent="0.3">
      <c r="A13" s="18" t="s">
        <v>96</v>
      </c>
      <c r="B13" s="19" t="s">
        <v>97</v>
      </c>
      <c r="C13" s="20"/>
    </row>
    <row r="14" spans="1:4" ht="16.5" thickBot="1" x14ac:dyDescent="0.3">
      <c r="A14" s="18" t="s">
        <v>98</v>
      </c>
      <c r="B14" s="19" t="s">
        <v>99</v>
      </c>
      <c r="C14" s="20"/>
    </row>
    <row r="15" spans="1:4" ht="16.5" thickBot="1" x14ac:dyDescent="0.3">
      <c r="A15" s="18" t="s">
        <v>100</v>
      </c>
      <c r="B15" s="19" t="s">
        <v>101</v>
      </c>
      <c r="C15" s="20"/>
    </row>
    <row r="16" spans="1:4" ht="16.5" thickBot="1" x14ac:dyDescent="0.3">
      <c r="A16" s="18" t="s">
        <v>102</v>
      </c>
      <c r="B16" s="19" t="s">
        <v>103</v>
      </c>
      <c r="C16" s="20"/>
    </row>
    <row r="17" spans="1:4" ht="16.5" thickBot="1" x14ac:dyDescent="0.3">
      <c r="A17" s="18" t="s">
        <v>104</v>
      </c>
      <c r="B17" s="19" t="s">
        <v>105</v>
      </c>
      <c r="C17" s="20"/>
    </row>
    <row r="18" spans="1:4" ht="16.5" thickBot="1" x14ac:dyDescent="0.3">
      <c r="A18" s="170" t="s">
        <v>106</v>
      </c>
      <c r="B18" s="171"/>
      <c r="C18" s="21">
        <f>SUM(C11:C17)</f>
        <v>1361.26</v>
      </c>
    </row>
    <row r="20" spans="1:4" x14ac:dyDescent="0.25">
      <c r="A20" s="172" t="s">
        <v>107</v>
      </c>
      <c r="B20" s="172"/>
      <c r="C20" s="172"/>
      <c r="D20" s="172"/>
    </row>
    <row r="21" spans="1:4" x14ac:dyDescent="0.25">
      <c r="A21" s="22"/>
    </row>
    <row r="22" spans="1:4" x14ac:dyDescent="0.25">
      <c r="A22" s="169" t="s">
        <v>108</v>
      </c>
      <c r="B22" s="169"/>
      <c r="C22" s="169"/>
      <c r="D22" s="169"/>
    </row>
    <row r="23" spans="1:4" ht="16.5" thickBot="1" x14ac:dyDescent="0.3"/>
    <row r="24" spans="1:4" ht="16.5" thickBot="1" x14ac:dyDescent="0.3">
      <c r="A24" s="17" t="s">
        <v>109</v>
      </c>
      <c r="B24" s="44" t="s">
        <v>110</v>
      </c>
      <c r="C24" s="44" t="s">
        <v>111</v>
      </c>
      <c r="D24" s="44" t="s">
        <v>91</v>
      </c>
    </row>
    <row r="25" spans="1:4" ht="16.5" thickBot="1" x14ac:dyDescent="0.3">
      <c r="A25" s="18" t="s">
        <v>92</v>
      </c>
      <c r="B25" s="19" t="s">
        <v>112</v>
      </c>
      <c r="C25" s="23">
        <f>1/12</f>
        <v>8.3333333333333329E-2</v>
      </c>
      <c r="D25" s="20">
        <f>ROUND(C25*C18,2)</f>
        <v>113.44</v>
      </c>
    </row>
    <row r="26" spans="1:4" ht="16.5" thickBot="1" x14ac:dyDescent="0.3">
      <c r="A26" s="18" t="s">
        <v>94</v>
      </c>
      <c r="B26" s="19" t="s">
        <v>113</v>
      </c>
      <c r="C26" s="23">
        <f>1/12</f>
        <v>8.3333333333333329E-2</v>
      </c>
      <c r="D26" s="20">
        <f>$C$18*C26</f>
        <v>113.43833333333333</v>
      </c>
    </row>
    <row r="27" spans="1:4" ht="16.5" thickBot="1" x14ac:dyDescent="0.3">
      <c r="A27" s="18" t="s">
        <v>96</v>
      </c>
      <c r="B27" s="19" t="s">
        <v>114</v>
      </c>
      <c r="C27" s="23">
        <f>(1/3)/12</f>
        <v>2.7777777777777776E-2</v>
      </c>
      <c r="D27" s="20">
        <f>$C$18*C27</f>
        <v>37.812777777777775</v>
      </c>
    </row>
    <row r="28" spans="1:4" ht="16.5" thickBot="1" x14ac:dyDescent="0.3">
      <c r="A28" s="170" t="s">
        <v>106</v>
      </c>
      <c r="B28" s="171"/>
      <c r="C28" s="23">
        <f>C25+C26+C27</f>
        <v>0.19444444444444442</v>
      </c>
      <c r="D28" s="20">
        <f>SUM(D25:D27)</f>
        <v>264.69111111111113</v>
      </c>
    </row>
    <row r="30" spans="1:4" ht="32.25" customHeight="1" x14ac:dyDescent="0.25">
      <c r="A30" s="173" t="s">
        <v>115</v>
      </c>
      <c r="B30" s="173"/>
      <c r="C30" s="173"/>
      <c r="D30" s="173"/>
    </row>
    <row r="31" spans="1:4" ht="16.5" thickBot="1" x14ac:dyDescent="0.3"/>
    <row r="32" spans="1:4" ht="16.5" thickBot="1" x14ac:dyDescent="0.3">
      <c r="A32" s="17" t="s">
        <v>116</v>
      </c>
      <c r="B32" s="44" t="s">
        <v>117</v>
      </c>
      <c r="C32" s="44" t="s">
        <v>111</v>
      </c>
      <c r="D32" s="44" t="s">
        <v>91</v>
      </c>
    </row>
    <row r="33" spans="1:5" ht="16.5" thickBot="1" x14ac:dyDescent="0.3">
      <c r="A33" s="18" t="s">
        <v>92</v>
      </c>
      <c r="B33" s="19" t="s">
        <v>118</v>
      </c>
      <c r="C33" s="23">
        <f>SUM(C34:C40)</f>
        <v>0.28800000000000003</v>
      </c>
      <c r="D33" s="20">
        <f>($C$18+$D$28)*C33</f>
        <v>468.27392000000003</v>
      </c>
    </row>
    <row r="34" spans="1:5" ht="16.5" thickBot="1" x14ac:dyDescent="0.3">
      <c r="A34" s="112" t="s">
        <v>119</v>
      </c>
      <c r="B34" s="113" t="s">
        <v>120</v>
      </c>
      <c r="C34" s="114">
        <v>0.2</v>
      </c>
      <c r="D34" s="20">
        <f>($C$18+$D$28)*C34</f>
        <v>325.19022222222225</v>
      </c>
    </row>
    <row r="35" spans="1:5" ht="16.5" thickBot="1" x14ac:dyDescent="0.3">
      <c r="A35" s="112" t="s">
        <v>121</v>
      </c>
      <c r="B35" s="113" t="s">
        <v>122</v>
      </c>
      <c r="C35" s="114">
        <v>2.5000000000000001E-2</v>
      </c>
      <c r="D35" s="20">
        <f>($C$18+$D$28)*C35</f>
        <v>40.648777777777781</v>
      </c>
    </row>
    <row r="36" spans="1:5" ht="16.5" thickBot="1" x14ac:dyDescent="0.3">
      <c r="A36" s="112" t="s">
        <v>123</v>
      </c>
      <c r="B36" s="113" t="s">
        <v>124</v>
      </c>
      <c r="C36" s="114">
        <v>0.03</v>
      </c>
      <c r="D36" s="20">
        <f t="shared" ref="D36:D40" si="0">($C$18+$D$28)*C36</f>
        <v>48.778533333333328</v>
      </c>
    </row>
    <row r="37" spans="1:5" ht="16.5" thickBot="1" x14ac:dyDescent="0.3">
      <c r="A37" s="112" t="s">
        <v>125</v>
      </c>
      <c r="B37" s="113" t="s">
        <v>126</v>
      </c>
      <c r="C37" s="114">
        <v>1.4999999999999999E-2</v>
      </c>
      <c r="D37" s="20">
        <f t="shared" si="0"/>
        <v>24.389266666666664</v>
      </c>
    </row>
    <row r="38" spans="1:5" ht="16.5" thickBot="1" x14ac:dyDescent="0.3">
      <c r="A38" s="112" t="s">
        <v>127</v>
      </c>
      <c r="B38" s="113" t="s">
        <v>128</v>
      </c>
      <c r="C38" s="114">
        <v>0.01</v>
      </c>
      <c r="D38" s="20">
        <f t="shared" si="0"/>
        <v>16.259511111111109</v>
      </c>
    </row>
    <row r="39" spans="1:5" ht="16.5" thickBot="1" x14ac:dyDescent="0.3">
      <c r="A39" s="112" t="s">
        <v>129</v>
      </c>
      <c r="B39" s="113" t="s">
        <v>130</v>
      </c>
      <c r="C39" s="114">
        <v>6.0000000000000001E-3</v>
      </c>
      <c r="D39" s="20">
        <f t="shared" si="0"/>
        <v>9.7557066666666667</v>
      </c>
    </row>
    <row r="40" spans="1:5" ht="16.5" thickBot="1" x14ac:dyDescent="0.3">
      <c r="A40" s="112" t="s">
        <v>131</v>
      </c>
      <c r="B40" s="113" t="s">
        <v>132</v>
      </c>
      <c r="C40" s="114">
        <v>2E-3</v>
      </c>
      <c r="D40" s="20">
        <f t="shared" si="0"/>
        <v>3.2519022222222222</v>
      </c>
    </row>
    <row r="41" spans="1:5" ht="16.5" thickBot="1" x14ac:dyDescent="0.3">
      <c r="A41" s="18" t="s">
        <v>94</v>
      </c>
      <c r="B41" s="19" t="s">
        <v>133</v>
      </c>
      <c r="C41" s="23">
        <v>0.08</v>
      </c>
      <c r="D41" s="20">
        <f>($C$18+$D$28)*C41</f>
        <v>130.07608888888888</v>
      </c>
    </row>
    <row r="42" spans="1:5" ht="16.5" thickBot="1" x14ac:dyDescent="0.3">
      <c r="A42" s="176" t="s">
        <v>134</v>
      </c>
      <c r="B42" s="177"/>
      <c r="C42" s="150">
        <f>C33+C41</f>
        <v>0.36800000000000005</v>
      </c>
      <c r="D42" s="149">
        <f>SUM(D33+D41)</f>
        <v>598.35000888888885</v>
      </c>
    </row>
    <row r="44" spans="1:5" x14ac:dyDescent="0.25">
      <c r="A44" s="169" t="s">
        <v>135</v>
      </c>
      <c r="B44" s="169"/>
      <c r="C44" s="169"/>
      <c r="D44" s="169"/>
    </row>
    <row r="45" spans="1:5" ht="16.5" thickBot="1" x14ac:dyDescent="0.3"/>
    <row r="46" spans="1:5" ht="16.5" thickBot="1" x14ac:dyDescent="0.3">
      <c r="A46" s="17" t="s">
        <v>136</v>
      </c>
      <c r="B46" s="44" t="s">
        <v>137</v>
      </c>
      <c r="C46" s="44" t="s">
        <v>111</v>
      </c>
      <c r="D46" s="44" t="s">
        <v>91</v>
      </c>
    </row>
    <row r="47" spans="1:5" ht="16.5" thickBot="1" x14ac:dyDescent="0.3">
      <c r="A47" s="18" t="s">
        <v>92</v>
      </c>
      <c r="B47" s="19" t="s">
        <v>138</v>
      </c>
      <c r="C47" s="71">
        <v>3</v>
      </c>
      <c r="D47" s="109">
        <f>52*C47</f>
        <v>156</v>
      </c>
    </row>
    <row r="48" spans="1:5" ht="16.5" thickBot="1" x14ac:dyDescent="0.3">
      <c r="A48" s="18" t="s">
        <v>94</v>
      </c>
      <c r="B48" s="19" t="s">
        <v>139</v>
      </c>
      <c r="C48" s="92">
        <v>0.06</v>
      </c>
      <c r="D48" s="109">
        <f>-(C18*6%)</f>
        <v>-81.675600000000003</v>
      </c>
      <c r="E48" s="145"/>
    </row>
    <row r="49" spans="1:5" ht="16.5" thickBot="1" x14ac:dyDescent="0.3">
      <c r="A49" s="18" t="s">
        <v>96</v>
      </c>
      <c r="B49" s="19" t="s">
        <v>140</v>
      </c>
      <c r="C49" s="71">
        <v>210.23</v>
      </c>
      <c r="D49" s="149">
        <v>210.23</v>
      </c>
      <c r="E49" s="34"/>
    </row>
    <row r="50" spans="1:5" ht="16.5" thickBot="1" x14ac:dyDescent="0.3">
      <c r="A50" s="18" t="s">
        <v>98</v>
      </c>
      <c r="B50" s="19" t="s">
        <v>141</v>
      </c>
      <c r="C50" s="92">
        <v>0.2</v>
      </c>
      <c r="D50" s="151">
        <f>-D49*0.2</f>
        <v>-42.045999999999999</v>
      </c>
      <c r="E50" s="128"/>
    </row>
    <row r="51" spans="1:5" ht="16.5" thickBot="1" x14ac:dyDescent="0.3">
      <c r="A51" s="18" t="s">
        <v>100</v>
      </c>
      <c r="B51" s="19" t="s">
        <v>142</v>
      </c>
      <c r="C51" s="91"/>
      <c r="D51" s="149">
        <v>4.82</v>
      </c>
      <c r="E51" s="128"/>
    </row>
    <row r="52" spans="1:5" ht="16.5" thickBot="1" x14ac:dyDescent="0.3">
      <c r="A52" s="18" t="s">
        <v>143</v>
      </c>
      <c r="B52" s="19" t="s">
        <v>144</v>
      </c>
      <c r="C52" s="91"/>
      <c r="D52" s="149">
        <v>13.08</v>
      </c>
    </row>
    <row r="53" spans="1:5" ht="16.5" thickBot="1" x14ac:dyDescent="0.3">
      <c r="A53" s="18" t="s">
        <v>143</v>
      </c>
      <c r="B53" s="19" t="s">
        <v>145</v>
      </c>
      <c r="C53" s="91"/>
      <c r="D53" s="149">
        <v>116.69</v>
      </c>
      <c r="E53" s="145"/>
    </row>
    <row r="54" spans="1:5" ht="16.5" thickBot="1" x14ac:dyDescent="0.3">
      <c r="A54" s="170" t="s">
        <v>106</v>
      </c>
      <c r="B54" s="171"/>
      <c r="C54" s="91"/>
      <c r="D54" s="20">
        <f>SUM(D47:D53)</f>
        <v>377.09839999999997</v>
      </c>
    </row>
    <row r="56" spans="1:5" x14ac:dyDescent="0.25">
      <c r="A56" s="169" t="s">
        <v>146</v>
      </c>
      <c r="B56" s="169"/>
      <c r="C56" s="169"/>
      <c r="D56" s="169"/>
    </row>
    <row r="57" spans="1:5" ht="16.5" thickBot="1" x14ac:dyDescent="0.3"/>
    <row r="58" spans="1:5" ht="16.5" thickBot="1" x14ac:dyDescent="0.3">
      <c r="A58" s="17">
        <v>2</v>
      </c>
      <c r="B58" s="44" t="s">
        <v>147</v>
      </c>
      <c r="C58" s="44" t="s">
        <v>91</v>
      </c>
    </row>
    <row r="59" spans="1:5" ht="16.5" thickBot="1" x14ac:dyDescent="0.3">
      <c r="A59" s="18" t="s">
        <v>109</v>
      </c>
      <c r="B59" s="19" t="s">
        <v>110</v>
      </c>
      <c r="C59" s="20">
        <f>D28</f>
        <v>264.69111111111113</v>
      </c>
    </row>
    <row r="60" spans="1:5" ht="16.5" thickBot="1" x14ac:dyDescent="0.3">
      <c r="A60" s="18" t="s">
        <v>116</v>
      </c>
      <c r="B60" s="19" t="s">
        <v>117</v>
      </c>
      <c r="C60" s="20">
        <f>D42</f>
        <v>598.35000888888885</v>
      </c>
    </row>
    <row r="61" spans="1:5" ht="16.5" thickBot="1" x14ac:dyDescent="0.3">
      <c r="A61" s="18" t="s">
        <v>136</v>
      </c>
      <c r="B61" s="19" t="s">
        <v>137</v>
      </c>
      <c r="C61" s="20">
        <f>D54</f>
        <v>377.09839999999997</v>
      </c>
    </row>
    <row r="62" spans="1:5" ht="16.5" thickBot="1" x14ac:dyDescent="0.3">
      <c r="A62" s="170" t="s">
        <v>106</v>
      </c>
      <c r="B62" s="171"/>
      <c r="C62" s="20">
        <f>SUM(C59:C61)</f>
        <v>1240.1395199999999</v>
      </c>
    </row>
    <row r="63" spans="1:5" x14ac:dyDescent="0.25">
      <c r="A63" s="24"/>
    </row>
    <row r="64" spans="1:5" x14ac:dyDescent="0.25">
      <c r="A64" s="172" t="s">
        <v>148</v>
      </c>
      <c r="B64" s="172"/>
      <c r="C64" s="172"/>
      <c r="D64" s="172"/>
    </row>
    <row r="65" spans="1:4" ht="16.5" thickBot="1" x14ac:dyDescent="0.3"/>
    <row r="66" spans="1:4" ht="16.5" thickBot="1" x14ac:dyDescent="0.3">
      <c r="A66" s="152">
        <v>3</v>
      </c>
      <c r="B66" s="153" t="s">
        <v>149</v>
      </c>
      <c r="C66" s="153" t="s">
        <v>111</v>
      </c>
      <c r="D66" s="153" t="s">
        <v>91</v>
      </c>
    </row>
    <row r="67" spans="1:4" ht="16.5" thickBot="1" x14ac:dyDescent="0.3">
      <c r="A67" s="154" t="s">
        <v>92</v>
      </c>
      <c r="B67" s="155" t="s">
        <v>150</v>
      </c>
      <c r="C67" s="156">
        <f>20.19%*(1/12)</f>
        <v>1.6825E-2</v>
      </c>
      <c r="D67" s="149">
        <f>C67*($C$18+$C$62-$D$33)</f>
        <v>35.889838219999994</v>
      </c>
    </row>
    <row r="68" spans="1:4" ht="16.5" thickBot="1" x14ac:dyDescent="0.3">
      <c r="A68" s="154" t="s">
        <v>94</v>
      </c>
      <c r="B68" s="155" t="s">
        <v>151</v>
      </c>
      <c r="C68" s="156">
        <f>(8%*1.68%)</f>
        <v>1.3439999999999999E-3</v>
      </c>
      <c r="D68" s="149">
        <f>C68*($C$18+$C$62-$D$33)</f>
        <v>2.8669208063999996</v>
      </c>
    </row>
    <row r="69" spans="1:4" ht="16.5" thickBot="1" x14ac:dyDescent="0.3">
      <c r="A69" s="154" t="s">
        <v>96</v>
      </c>
      <c r="B69" s="155" t="s">
        <v>152</v>
      </c>
      <c r="C69" s="156">
        <f>(1.68%)*(40%+10%)*8%</f>
        <v>6.7199999999999996E-4</v>
      </c>
      <c r="D69" s="149">
        <f>C69*($C$18+$C$62-$D$33)</f>
        <v>1.4334604031999998</v>
      </c>
    </row>
    <row r="70" spans="1:4" ht="16.5" thickBot="1" x14ac:dyDescent="0.3">
      <c r="A70" s="154" t="s">
        <v>98</v>
      </c>
      <c r="B70" s="155" t="s">
        <v>153</v>
      </c>
      <c r="C70" s="156">
        <f>(20.19%*(7/30)/12)</f>
        <v>3.9258333333333341E-3</v>
      </c>
      <c r="D70" s="149">
        <f>C70*($C$18+$C$62)</f>
        <v>10.212660948933335</v>
      </c>
    </row>
    <row r="71" spans="1:4" ht="17.25" customHeight="1" thickBot="1" x14ac:dyDescent="0.3">
      <c r="A71" s="154" t="s">
        <v>100</v>
      </c>
      <c r="B71" s="155" t="s">
        <v>154</v>
      </c>
      <c r="C71" s="156">
        <f>C42*C70</f>
        <v>1.4447066666666672E-3</v>
      </c>
      <c r="D71" s="149">
        <f>C71*($C$18+$C$62)</f>
        <v>3.7582592292074679</v>
      </c>
    </row>
    <row r="72" spans="1:4" ht="16.5" thickBot="1" x14ac:dyDescent="0.3">
      <c r="A72" s="154" t="s">
        <v>143</v>
      </c>
      <c r="B72" s="155" t="s">
        <v>155</v>
      </c>
      <c r="C72" s="156">
        <f>(0.39%)*(40%+10%)*
8%</f>
        <v>1.5600000000000002E-4</v>
      </c>
      <c r="D72" s="149">
        <f>C72*($C$18+$C$62)</f>
        <v>0.40581832512000005</v>
      </c>
    </row>
    <row r="73" spans="1:4" ht="16.5" thickBot="1" x14ac:dyDescent="0.3">
      <c r="A73" s="176" t="s">
        <v>106</v>
      </c>
      <c r="B73" s="177"/>
      <c r="C73" s="156">
        <f>SUM(C67:C72)</f>
        <v>2.436754E-2</v>
      </c>
      <c r="D73" s="149">
        <f>SUM(D67:D72)</f>
        <v>54.566957932860795</v>
      </c>
    </row>
    <row r="75" spans="1:4" x14ac:dyDescent="0.25">
      <c r="A75" s="172" t="s">
        <v>156</v>
      </c>
      <c r="B75" s="172"/>
      <c r="C75" s="172"/>
      <c r="D75" s="172"/>
    </row>
    <row r="77" spans="1:4" x14ac:dyDescent="0.25">
      <c r="A77" s="169" t="s">
        <v>157</v>
      </c>
      <c r="B77" s="169"/>
      <c r="C77" s="169"/>
      <c r="D77" s="169"/>
    </row>
    <row r="78" spans="1:4" ht="16.5" thickBot="1" x14ac:dyDescent="0.3">
      <c r="A78" s="22"/>
    </row>
    <row r="79" spans="1:4" ht="16.5" thickBot="1" x14ac:dyDescent="0.3">
      <c r="A79" s="17" t="s">
        <v>158</v>
      </c>
      <c r="B79" s="44" t="s">
        <v>159</v>
      </c>
      <c r="C79" s="44" t="s">
        <v>111</v>
      </c>
      <c r="D79" s="44" t="s">
        <v>91</v>
      </c>
    </row>
    <row r="80" spans="1:4" ht="16.5" thickBot="1" x14ac:dyDescent="0.3">
      <c r="A80" s="18" t="s">
        <v>92</v>
      </c>
      <c r="B80" s="25" t="s">
        <v>113</v>
      </c>
      <c r="C80" s="41">
        <f>(1/12)</f>
        <v>8.3333333333333329E-2</v>
      </c>
      <c r="D80" s="20">
        <f>C80*($C$18+$C$62+$D$73)</f>
        <v>221.33053982773839</v>
      </c>
    </row>
    <row r="81" spans="1:4" ht="16.5" thickBot="1" x14ac:dyDescent="0.3">
      <c r="A81" s="18" t="s">
        <v>94</v>
      </c>
      <c r="B81" s="25" t="s">
        <v>160</v>
      </c>
      <c r="C81" s="41">
        <f>((8/30)/12)</f>
        <v>2.2222222222222223E-2</v>
      </c>
      <c r="D81" s="20">
        <f>C81*($C$18+$C$62+$D$73)</f>
        <v>59.021477287396912</v>
      </c>
    </row>
    <row r="82" spans="1:4" ht="16.5" thickBot="1" x14ac:dyDescent="0.3">
      <c r="A82" s="18" t="s">
        <v>96</v>
      </c>
      <c r="B82" s="25" t="s">
        <v>161</v>
      </c>
      <c r="C82" s="41">
        <f>(((20/30)/12)*1.5%)</f>
        <v>8.3333333333333328E-4</v>
      </c>
      <c r="D82" s="20">
        <f>C82*($C$18+$C$62+$D$73)</f>
        <v>2.213305398277384</v>
      </c>
    </row>
    <row r="83" spans="1:4" ht="16.5" thickBot="1" x14ac:dyDescent="0.3">
      <c r="A83" s="18" t="s">
        <v>98</v>
      </c>
      <c r="B83" s="25" t="s">
        <v>162</v>
      </c>
      <c r="C83" s="41">
        <f>(((15/30)/12)*0.86%)</f>
        <v>3.5833333333333333E-4</v>
      </c>
      <c r="D83" s="20">
        <f>C83*($C$18+$C$62+$D$73)</f>
        <v>0.95172132125927511</v>
      </c>
    </row>
    <row r="84" spans="1:4" ht="16.5" thickBot="1" x14ac:dyDescent="0.3">
      <c r="A84" s="18" t="s">
        <v>100</v>
      </c>
      <c r="B84" s="25" t="s">
        <v>163</v>
      </c>
      <c r="C84" s="41">
        <f>((6/12)*C42*62.2%*81.2%*((1.86/31)/12))</f>
        <v>4.6465888000000007E-4</v>
      </c>
      <c r="D84" s="20">
        <f>C84*($C$18+$C$62+$D$73)</f>
        <v>1.234118408953828</v>
      </c>
    </row>
    <row r="85" spans="1:4" ht="16.5" thickBot="1" x14ac:dyDescent="0.3">
      <c r="A85" s="170" t="s">
        <v>134</v>
      </c>
      <c r="B85" s="171"/>
      <c r="C85" s="41">
        <f>SUM(C80:C84)</f>
        <v>0.10721188110222223</v>
      </c>
      <c r="D85" s="20">
        <f>SUM(D80:D84)</f>
        <v>284.7511622436258</v>
      </c>
    </row>
    <row r="87" spans="1:4" x14ac:dyDescent="0.25">
      <c r="A87" s="169" t="s">
        <v>164</v>
      </c>
      <c r="B87" s="169"/>
      <c r="C87" s="169"/>
      <c r="D87" s="169"/>
    </row>
    <row r="88" spans="1:4" ht="16.5" thickBot="1" x14ac:dyDescent="0.3">
      <c r="A88" s="22"/>
    </row>
    <row r="89" spans="1:4" ht="16.5" thickBot="1" x14ac:dyDescent="0.3">
      <c r="A89" s="17" t="s">
        <v>165</v>
      </c>
      <c r="B89" s="44" t="s">
        <v>166</v>
      </c>
      <c r="C89" s="44" t="s">
        <v>111</v>
      </c>
      <c r="D89" s="44" t="s">
        <v>91</v>
      </c>
    </row>
    <row r="90" spans="1:4" ht="16.5" thickBot="1" x14ac:dyDescent="0.3">
      <c r="A90" s="18" t="s">
        <v>92</v>
      </c>
      <c r="B90" s="19" t="s">
        <v>167</v>
      </c>
      <c r="C90" s="26">
        <v>0</v>
      </c>
      <c r="D90" s="20">
        <f>C18*C90</f>
        <v>0</v>
      </c>
    </row>
    <row r="91" spans="1:4" ht="16.5" thickBot="1" x14ac:dyDescent="0.3">
      <c r="A91" s="170" t="s">
        <v>106</v>
      </c>
      <c r="B91" s="171"/>
      <c r="C91" s="26">
        <f>C90</f>
        <v>0</v>
      </c>
      <c r="D91" s="20">
        <f>D90</f>
        <v>0</v>
      </c>
    </row>
    <row r="93" spans="1:4" x14ac:dyDescent="0.25">
      <c r="A93" s="169" t="s">
        <v>168</v>
      </c>
      <c r="B93" s="169"/>
      <c r="C93" s="169"/>
      <c r="D93" s="169"/>
    </row>
    <row r="94" spans="1:4" ht="16.5" thickBot="1" x14ac:dyDescent="0.3">
      <c r="A94" s="22"/>
    </row>
    <row r="95" spans="1:4" ht="16.5" thickBot="1" x14ac:dyDescent="0.3">
      <c r="A95" s="17">
        <v>4</v>
      </c>
      <c r="B95" s="44" t="s">
        <v>169</v>
      </c>
      <c r="C95" s="44" t="s">
        <v>91</v>
      </c>
    </row>
    <row r="96" spans="1:4" ht="16.5" thickBot="1" x14ac:dyDescent="0.3">
      <c r="A96" s="18" t="s">
        <v>158</v>
      </c>
      <c r="B96" s="19" t="s">
        <v>170</v>
      </c>
      <c r="C96" s="20">
        <f>D85</f>
        <v>284.7511622436258</v>
      </c>
      <c r="D96" s="34"/>
    </row>
    <row r="97" spans="1:9" ht="16.5" thickBot="1" x14ac:dyDescent="0.3">
      <c r="A97" s="18" t="s">
        <v>165</v>
      </c>
      <c r="B97" s="19" t="s">
        <v>171</v>
      </c>
      <c r="C97" s="20">
        <f>D91</f>
        <v>0</v>
      </c>
      <c r="D97" s="34"/>
    </row>
    <row r="98" spans="1:9" ht="16.5" thickBot="1" x14ac:dyDescent="0.3">
      <c r="A98" s="170" t="s">
        <v>106</v>
      </c>
      <c r="B98" s="171"/>
      <c r="C98" s="20">
        <f>SUM(C96:C97)</f>
        <v>284.7511622436258</v>
      </c>
      <c r="D98" s="34"/>
    </row>
    <row r="100" spans="1:9" x14ac:dyDescent="0.25">
      <c r="A100" s="172" t="s">
        <v>172</v>
      </c>
      <c r="B100" s="172"/>
      <c r="C100" s="172"/>
      <c r="D100" s="172"/>
    </row>
    <row r="101" spans="1:9" ht="16.5" thickBot="1" x14ac:dyDescent="0.3"/>
    <row r="102" spans="1:9" ht="16.5" thickBot="1" x14ac:dyDescent="0.3">
      <c r="A102" s="17">
        <v>5</v>
      </c>
      <c r="B102" s="27" t="s">
        <v>173</v>
      </c>
      <c r="C102" s="44" t="s">
        <v>91</v>
      </c>
    </row>
    <row r="103" spans="1:9" ht="16.5" thickBot="1" x14ac:dyDescent="0.3">
      <c r="A103" s="18" t="s">
        <v>92</v>
      </c>
      <c r="B103" s="19" t="s">
        <v>174</v>
      </c>
      <c r="C103" s="71">
        <f>'Valor dos Uniformes'!H11</f>
        <v>67.886666666666656</v>
      </c>
    </row>
    <row r="104" spans="1:9" ht="16.5" thickBot="1" x14ac:dyDescent="0.3">
      <c r="A104" s="18" t="s">
        <v>94</v>
      </c>
      <c r="B104" s="19" t="s">
        <v>175</v>
      </c>
      <c r="C104" s="71">
        <f>'Valor insumos'!H61</f>
        <v>560.24819444444427</v>
      </c>
    </row>
    <row r="105" spans="1:9" ht="16.5" thickBot="1" x14ac:dyDescent="0.3">
      <c r="A105" s="18" t="s">
        <v>96</v>
      </c>
      <c r="B105" s="19" t="s">
        <v>176</v>
      </c>
      <c r="C105" s="71">
        <f>'Valor do EPIs'!H17</f>
        <v>120.29027777777777</v>
      </c>
    </row>
    <row r="106" spans="1:9" ht="16.5" thickBot="1" x14ac:dyDescent="0.3">
      <c r="A106" s="170" t="s">
        <v>134</v>
      </c>
      <c r="B106" s="171"/>
      <c r="C106" s="116">
        <f>C103+C104+C105</f>
        <v>748.42513888888868</v>
      </c>
    </row>
    <row r="108" spans="1:9" x14ac:dyDescent="0.25">
      <c r="A108" s="172" t="s">
        <v>177</v>
      </c>
      <c r="B108" s="172"/>
      <c r="C108" s="172"/>
      <c r="D108" s="172"/>
    </row>
    <row r="109" spans="1:9" ht="16.5" thickBot="1" x14ac:dyDescent="0.3"/>
    <row r="110" spans="1:9" ht="16.5" thickBot="1" x14ac:dyDescent="0.3">
      <c r="A110" s="17">
        <v>6</v>
      </c>
      <c r="B110" s="27" t="s">
        <v>178</v>
      </c>
      <c r="C110" s="44" t="s">
        <v>111</v>
      </c>
      <c r="D110" s="44" t="s">
        <v>91</v>
      </c>
    </row>
    <row r="111" spans="1:9" ht="16.5" thickBot="1" x14ac:dyDescent="0.3">
      <c r="A111" s="18" t="s">
        <v>92</v>
      </c>
      <c r="B111" s="19" t="s">
        <v>179</v>
      </c>
      <c r="C111" s="41">
        <v>0.02</v>
      </c>
      <c r="D111" s="20">
        <f>C111*C129</f>
        <v>73.782855581307516</v>
      </c>
    </row>
    <row r="112" spans="1:9" ht="16.5" thickBot="1" x14ac:dyDescent="0.3">
      <c r="A112" s="18" t="s">
        <v>94</v>
      </c>
      <c r="B112" s="19" t="s">
        <v>180</v>
      </c>
      <c r="C112" s="41">
        <v>0.02</v>
      </c>
      <c r="D112" s="20">
        <f>(D111+C129)*C112</f>
        <v>75.258512692933664</v>
      </c>
      <c r="I112" s="115"/>
    </row>
    <row r="113" spans="1:8" ht="16.5" thickBot="1" x14ac:dyDescent="0.3">
      <c r="A113" s="18" t="s">
        <v>96</v>
      </c>
      <c r="B113" s="19" t="s">
        <v>181</v>
      </c>
      <c r="C113" s="41">
        <f>C114+C117+C118</f>
        <v>8.6499999999999994E-2</v>
      </c>
      <c r="D113" s="20">
        <f>((D111+D112+C129)/(100%-C113))-(D111+D112+C129)</f>
        <v>363.4405350244956</v>
      </c>
    </row>
    <row r="114" spans="1:8" ht="16.5" thickBot="1" x14ac:dyDescent="0.3">
      <c r="A114" s="18" t="s">
        <v>182</v>
      </c>
      <c r="B114" s="19" t="s">
        <v>183</v>
      </c>
      <c r="C114" s="41">
        <f>SUM(C115:C116)</f>
        <v>3.6499999999999998E-2</v>
      </c>
      <c r="D114" s="29"/>
    </row>
    <row r="115" spans="1:8" ht="16.5" thickBot="1" x14ac:dyDescent="0.3">
      <c r="A115" s="18"/>
      <c r="B115" s="28" t="s">
        <v>184</v>
      </c>
      <c r="C115" s="41">
        <v>0.03</v>
      </c>
      <c r="D115" s="29"/>
    </row>
    <row r="116" spans="1:8" ht="16.5" thickBot="1" x14ac:dyDescent="0.3">
      <c r="A116" s="18"/>
      <c r="B116" s="28" t="s">
        <v>185</v>
      </c>
      <c r="C116" s="41">
        <v>6.4999999999999997E-3</v>
      </c>
      <c r="D116" s="29"/>
      <c r="H116" s="34"/>
    </row>
    <row r="117" spans="1:8" ht="16.5" thickBot="1" x14ac:dyDescent="0.3">
      <c r="A117" s="18" t="s">
        <v>186</v>
      </c>
      <c r="B117" s="28" t="s">
        <v>187</v>
      </c>
      <c r="C117" s="41">
        <v>0</v>
      </c>
      <c r="D117" s="29"/>
      <c r="F117" s="34"/>
      <c r="H117" s="34"/>
    </row>
    <row r="118" spans="1:8" ht="16.5" thickBot="1" x14ac:dyDescent="0.3">
      <c r="A118" s="18" t="s">
        <v>188</v>
      </c>
      <c r="B118" s="28" t="s">
        <v>189</v>
      </c>
      <c r="C118" s="41">
        <v>0.05</v>
      </c>
      <c r="D118" s="29"/>
      <c r="F118" s="34"/>
    </row>
    <row r="119" spans="1:8" ht="16.5" thickBot="1" x14ac:dyDescent="0.3">
      <c r="A119" s="170" t="s">
        <v>134</v>
      </c>
      <c r="B119" s="171"/>
      <c r="C119" s="23"/>
      <c r="D119" s="20">
        <f>D111+D112+D113</f>
        <v>512.48190329873682</v>
      </c>
    </row>
    <row r="120" spans="1:8" x14ac:dyDescent="0.25">
      <c r="F120" s="34"/>
    </row>
    <row r="121" spans="1:8" x14ac:dyDescent="0.25">
      <c r="A121" s="172" t="s">
        <v>190</v>
      </c>
      <c r="B121" s="172"/>
      <c r="C121" s="172"/>
      <c r="D121" s="172"/>
    </row>
    <row r="122" spans="1:8" ht="16.5" thickBot="1" x14ac:dyDescent="0.3"/>
    <row r="123" spans="1:8" ht="16.5" thickBot="1" x14ac:dyDescent="0.3">
      <c r="A123" s="17"/>
      <c r="B123" s="44" t="s">
        <v>191</v>
      </c>
      <c r="C123" s="44" t="s">
        <v>91</v>
      </c>
    </row>
    <row r="124" spans="1:8" ht="16.5" thickBot="1" x14ac:dyDescent="0.3">
      <c r="A124" s="30" t="s">
        <v>92</v>
      </c>
      <c r="B124" s="19" t="s">
        <v>192</v>
      </c>
      <c r="C124" s="31">
        <f>C18</f>
        <v>1361.26</v>
      </c>
    </row>
    <row r="125" spans="1:8" ht="16.5" thickBot="1" x14ac:dyDescent="0.3">
      <c r="A125" s="30" t="s">
        <v>94</v>
      </c>
      <c r="B125" s="19" t="s">
        <v>193</v>
      </c>
      <c r="C125" s="31">
        <f>C62</f>
        <v>1240.1395199999999</v>
      </c>
    </row>
    <row r="126" spans="1:8" ht="16.5" thickBot="1" x14ac:dyDescent="0.3">
      <c r="A126" s="30" t="s">
        <v>96</v>
      </c>
      <c r="B126" s="19" t="s">
        <v>148</v>
      </c>
      <c r="C126" s="31">
        <f>D73</f>
        <v>54.566957932860795</v>
      </c>
    </row>
    <row r="127" spans="1:8" ht="16.5" thickBot="1" x14ac:dyDescent="0.3">
      <c r="A127" s="30" t="s">
        <v>98</v>
      </c>
      <c r="B127" s="19" t="s">
        <v>156</v>
      </c>
      <c r="C127" s="32">
        <f>C98</f>
        <v>284.7511622436258</v>
      </c>
    </row>
    <row r="128" spans="1:8" ht="16.5" thickBot="1" x14ac:dyDescent="0.3">
      <c r="A128" s="30" t="s">
        <v>100</v>
      </c>
      <c r="B128" s="19" t="s">
        <v>172</v>
      </c>
      <c r="C128" s="31">
        <f>C106</f>
        <v>748.42513888888868</v>
      </c>
    </row>
    <row r="129" spans="1:6" ht="16.5" thickBot="1" x14ac:dyDescent="0.3">
      <c r="A129" s="170" t="s">
        <v>194</v>
      </c>
      <c r="B129" s="171"/>
      <c r="C129" s="31">
        <f>SUM(C124:C128)</f>
        <v>3689.1427790653756</v>
      </c>
      <c r="D129" s="34"/>
    </row>
    <row r="130" spans="1:6" ht="16.5" thickBot="1" x14ac:dyDescent="0.3">
      <c r="A130" s="30" t="s">
        <v>143</v>
      </c>
      <c r="B130" s="19" t="s">
        <v>195</v>
      </c>
      <c r="C130" s="31">
        <f>D119</f>
        <v>512.48190329873682</v>
      </c>
    </row>
    <row r="131" spans="1:6" ht="16.5" thickBot="1" x14ac:dyDescent="0.3">
      <c r="A131" s="170" t="s">
        <v>196</v>
      </c>
      <c r="B131" s="171"/>
      <c r="C131" s="31">
        <f>C130+C129</f>
        <v>4201.6246823641122</v>
      </c>
      <c r="D131" s="34"/>
      <c r="F131" s="34"/>
    </row>
    <row r="132" spans="1:6" x14ac:dyDescent="0.25">
      <c r="A132" s="120"/>
      <c r="B132" s="120"/>
      <c r="C132" s="121"/>
      <c r="D132" s="34"/>
    </row>
    <row r="133" spans="1:6" ht="33" customHeight="1" x14ac:dyDescent="0.25">
      <c r="A133" s="165" t="s">
        <v>197</v>
      </c>
      <c r="B133" s="165"/>
      <c r="C133" s="165"/>
      <c r="D133" s="166"/>
    </row>
    <row r="134" spans="1:6" ht="27.75" customHeight="1" thickBot="1" x14ac:dyDescent="0.3">
      <c r="A134" s="167"/>
      <c r="B134" s="167"/>
      <c r="C134" s="167"/>
      <c r="D134" s="168"/>
    </row>
  </sheetData>
  <mergeCells count="31">
    <mergeCell ref="A62:B62"/>
    <mergeCell ref="A85:B85"/>
    <mergeCell ref="A44:D44"/>
    <mergeCell ref="A56:D56"/>
    <mergeCell ref="A42:B42"/>
    <mergeCell ref="A73:B73"/>
    <mergeCell ref="A77:D77"/>
    <mergeCell ref="A75:D75"/>
    <mergeCell ref="A64:D64"/>
    <mergeCell ref="A1:D1"/>
    <mergeCell ref="A2:D2"/>
    <mergeCell ref="A3:D3"/>
    <mergeCell ref="A18:B18"/>
    <mergeCell ref="A28:B28"/>
    <mergeCell ref="A30:D30"/>
    <mergeCell ref="A8:D8"/>
    <mergeCell ref="A20:D20"/>
    <mergeCell ref="A22:D22"/>
    <mergeCell ref="A54:B54"/>
    <mergeCell ref="A133:D134"/>
    <mergeCell ref="A93:D93"/>
    <mergeCell ref="A87:D87"/>
    <mergeCell ref="A129:B129"/>
    <mergeCell ref="A131:B131"/>
    <mergeCell ref="A98:B98"/>
    <mergeCell ref="A106:B106"/>
    <mergeCell ref="A119:B119"/>
    <mergeCell ref="A108:D108"/>
    <mergeCell ref="A121:D121"/>
    <mergeCell ref="A100:D100"/>
    <mergeCell ref="A91:B91"/>
  </mergeCells>
  <pageMargins left="0.51181102362204722" right="0.51181102362204722" top="0.39370078740157483" bottom="0.39370078740157483" header="0.31496062992125984" footer="0.31496062992125984"/>
  <pageSetup paperSize="9" scale="65" orientation="portrait" r:id="rId1"/>
  <rowBreaks count="1" manualBreakCount="1">
    <brk id="7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87"/>
  <sheetViews>
    <sheetView view="pageBreakPreview" topLeftCell="A53" zoomScale="85" zoomScaleNormal="100" zoomScaleSheetLayoutView="85" workbookViewId="0">
      <selection activeCell="G42" sqref="G42"/>
    </sheetView>
  </sheetViews>
  <sheetFormatPr defaultRowHeight="15" x14ac:dyDescent="0.25"/>
  <cols>
    <col min="1" max="1" width="4" style="45" customWidth="1"/>
    <col min="2" max="2" width="75.85546875" customWidth="1"/>
    <col min="3" max="3" width="7" style="45" customWidth="1"/>
    <col min="4" max="4" width="15.42578125" style="45" bestFit="1" customWidth="1"/>
    <col min="5" max="5" width="12.42578125" style="45" customWidth="1"/>
    <col min="6" max="6" width="14.5703125" style="45" customWidth="1"/>
    <col min="7" max="7" width="15.42578125" style="46" customWidth="1"/>
    <col min="8" max="8" width="23.85546875" style="45" customWidth="1"/>
    <col min="9" max="9" width="43.140625" bestFit="1" customWidth="1"/>
  </cols>
  <sheetData>
    <row r="1" spans="1:9" ht="25.5" customHeight="1" x14ac:dyDescent="0.25">
      <c r="A1" s="178" t="s">
        <v>198</v>
      </c>
      <c r="B1" s="178"/>
      <c r="C1" s="178"/>
      <c r="D1" s="178"/>
      <c r="E1" s="178"/>
      <c r="F1" s="178"/>
      <c r="G1" s="178"/>
      <c r="H1" s="178"/>
    </row>
    <row r="2" spans="1:9" ht="30" x14ac:dyDescent="0.25">
      <c r="A2" s="61" t="s">
        <v>199</v>
      </c>
      <c r="B2" s="137" t="s">
        <v>200</v>
      </c>
      <c r="C2" s="55" t="s">
        <v>201</v>
      </c>
      <c r="D2" s="55" t="s">
        <v>202</v>
      </c>
      <c r="E2" s="138" t="s">
        <v>203</v>
      </c>
      <c r="F2" s="138" t="s">
        <v>204</v>
      </c>
      <c r="G2" s="139" t="s">
        <v>205</v>
      </c>
      <c r="H2" s="138" t="s">
        <v>206</v>
      </c>
    </row>
    <row r="3" spans="1:9" ht="75" customHeight="1" x14ac:dyDescent="0.25">
      <c r="A3" s="49">
        <v>1</v>
      </c>
      <c r="B3" s="53" t="s">
        <v>207</v>
      </c>
      <c r="C3" s="49" t="s">
        <v>208</v>
      </c>
      <c r="D3" s="49" t="s">
        <v>209</v>
      </c>
      <c r="E3" s="49">
        <v>3</v>
      </c>
      <c r="F3" s="49">
        <f>E3*12</f>
        <v>36</v>
      </c>
      <c r="G3" s="135">
        <v>23.37</v>
      </c>
      <c r="H3" s="135">
        <f>F3*G3</f>
        <v>841.32</v>
      </c>
      <c r="I3" s="64"/>
    </row>
    <row r="4" spans="1:9" ht="33.75" customHeight="1" x14ac:dyDescent="0.25">
      <c r="A4" s="49">
        <f>A3+1</f>
        <v>2</v>
      </c>
      <c r="B4" s="50" t="s">
        <v>210</v>
      </c>
      <c r="C4" s="49" t="s">
        <v>208</v>
      </c>
      <c r="D4" s="49" t="s">
        <v>209</v>
      </c>
      <c r="E4" s="49">
        <v>40</v>
      </c>
      <c r="F4" s="49">
        <f>E4*12</f>
        <v>480</v>
      </c>
      <c r="G4" s="135">
        <v>7.32</v>
      </c>
      <c r="H4" s="135">
        <f t="shared" ref="H4:H34" si="0">F4*G4</f>
        <v>3513.6000000000004</v>
      </c>
      <c r="I4" s="64"/>
    </row>
    <row r="5" spans="1:9" ht="75" customHeight="1" x14ac:dyDescent="0.25">
      <c r="A5" s="49">
        <f t="shared" ref="A5:A58" si="1">A4+1</f>
        <v>3</v>
      </c>
      <c r="B5" s="50" t="s">
        <v>211</v>
      </c>
      <c r="C5" s="49" t="s">
        <v>212</v>
      </c>
      <c r="D5" s="134" t="s">
        <v>213</v>
      </c>
      <c r="E5" s="49">
        <v>2</v>
      </c>
      <c r="F5" s="49">
        <f>E5*4</f>
        <v>8</v>
      </c>
      <c r="G5" s="135">
        <v>13.25</v>
      </c>
      <c r="H5" s="135">
        <f t="shared" si="0"/>
        <v>106</v>
      </c>
      <c r="I5" s="64"/>
    </row>
    <row r="6" spans="1:9" ht="43.5" customHeight="1" x14ac:dyDescent="0.25">
      <c r="A6" s="49">
        <f t="shared" si="1"/>
        <v>4</v>
      </c>
      <c r="B6" s="50" t="s">
        <v>214</v>
      </c>
      <c r="C6" s="49" t="s">
        <v>215</v>
      </c>
      <c r="D6" s="134" t="s">
        <v>213</v>
      </c>
      <c r="E6" s="49">
        <v>6</v>
      </c>
      <c r="F6" s="49">
        <f>E6*4</f>
        <v>24</v>
      </c>
      <c r="G6" s="135">
        <v>13.09</v>
      </c>
      <c r="H6" s="135">
        <f t="shared" si="0"/>
        <v>314.15999999999997</v>
      </c>
      <c r="I6" s="64"/>
    </row>
    <row r="7" spans="1:9" ht="35.25" customHeight="1" x14ac:dyDescent="0.25">
      <c r="A7" s="49">
        <f t="shared" si="1"/>
        <v>5</v>
      </c>
      <c r="B7" s="50" t="s">
        <v>216</v>
      </c>
      <c r="C7" s="49" t="s">
        <v>215</v>
      </c>
      <c r="D7" s="134" t="s">
        <v>213</v>
      </c>
      <c r="E7" s="49">
        <v>6</v>
      </c>
      <c r="F7" s="49">
        <f t="shared" ref="F6:F7" si="2">E7*4</f>
        <v>24</v>
      </c>
      <c r="G7" s="135">
        <v>27.44</v>
      </c>
      <c r="H7" s="135">
        <f t="shared" si="0"/>
        <v>658.56000000000006</v>
      </c>
      <c r="I7" s="64"/>
    </row>
    <row r="8" spans="1:9" ht="35.25" customHeight="1" x14ac:dyDescent="0.25">
      <c r="A8" s="49">
        <f t="shared" si="1"/>
        <v>6</v>
      </c>
      <c r="B8" s="50" t="s">
        <v>217</v>
      </c>
      <c r="C8" s="49" t="s">
        <v>215</v>
      </c>
      <c r="D8" s="49" t="s">
        <v>218</v>
      </c>
      <c r="E8" s="49">
        <v>7</v>
      </c>
      <c r="F8" s="49">
        <f>E8*2</f>
        <v>14</v>
      </c>
      <c r="G8" s="135">
        <v>8.44</v>
      </c>
      <c r="H8" s="135">
        <f t="shared" si="0"/>
        <v>118.16</v>
      </c>
      <c r="I8" s="64"/>
    </row>
    <row r="9" spans="1:9" ht="31.5" customHeight="1" x14ac:dyDescent="0.25">
      <c r="A9" s="49">
        <f t="shared" si="1"/>
        <v>7</v>
      </c>
      <c r="B9" s="53" t="s">
        <v>219</v>
      </c>
      <c r="C9" s="49" t="s">
        <v>220</v>
      </c>
      <c r="D9" s="49" t="s">
        <v>218</v>
      </c>
      <c r="E9" s="49">
        <v>2</v>
      </c>
      <c r="F9" s="49">
        <f t="shared" ref="F9:F13" si="3">E9*2</f>
        <v>4</v>
      </c>
      <c r="G9" s="135">
        <v>67.819999999999993</v>
      </c>
      <c r="H9" s="135">
        <f t="shared" si="0"/>
        <v>271.27999999999997</v>
      </c>
      <c r="I9" s="64"/>
    </row>
    <row r="10" spans="1:9" ht="31.5" customHeight="1" x14ac:dyDescent="0.25">
      <c r="A10" s="49">
        <f t="shared" si="1"/>
        <v>8</v>
      </c>
      <c r="B10" s="50" t="s">
        <v>221</v>
      </c>
      <c r="C10" s="49" t="s">
        <v>215</v>
      </c>
      <c r="D10" s="49" t="s">
        <v>218</v>
      </c>
      <c r="E10" s="49">
        <v>2</v>
      </c>
      <c r="F10" s="49">
        <f t="shared" si="3"/>
        <v>4</v>
      </c>
      <c r="G10" s="135">
        <v>1242.33</v>
      </c>
      <c r="H10" s="135">
        <f t="shared" si="0"/>
        <v>4969.32</v>
      </c>
      <c r="I10" s="64"/>
    </row>
    <row r="11" spans="1:9" ht="34.5" customHeight="1" x14ac:dyDescent="0.25">
      <c r="A11" s="49">
        <f t="shared" si="1"/>
        <v>9</v>
      </c>
      <c r="B11" s="50" t="s">
        <v>222</v>
      </c>
      <c r="C11" s="49" t="s">
        <v>215</v>
      </c>
      <c r="D11" s="49" t="s">
        <v>218</v>
      </c>
      <c r="E11" s="49">
        <v>2</v>
      </c>
      <c r="F11" s="49">
        <f t="shared" si="3"/>
        <v>4</v>
      </c>
      <c r="G11" s="135">
        <v>14.38</v>
      </c>
      <c r="H11" s="135">
        <f t="shared" si="0"/>
        <v>57.52</v>
      </c>
      <c r="I11" s="64"/>
    </row>
    <row r="12" spans="1:9" ht="61.5" customHeight="1" x14ac:dyDescent="0.25">
      <c r="A12" s="49">
        <f t="shared" si="1"/>
        <v>10</v>
      </c>
      <c r="B12" s="50" t="s">
        <v>223</v>
      </c>
      <c r="C12" s="49" t="s">
        <v>215</v>
      </c>
      <c r="D12" s="49" t="s">
        <v>209</v>
      </c>
      <c r="E12" s="49">
        <v>20</v>
      </c>
      <c r="F12" s="49">
        <f>E12*12</f>
        <v>240</v>
      </c>
      <c r="G12" s="135">
        <v>6.36</v>
      </c>
      <c r="H12" s="135">
        <f t="shared" si="0"/>
        <v>1526.4</v>
      </c>
      <c r="I12" s="64"/>
    </row>
    <row r="13" spans="1:9" ht="46.5" customHeight="1" x14ac:dyDescent="0.25">
      <c r="A13" s="49">
        <f t="shared" si="1"/>
        <v>11</v>
      </c>
      <c r="B13" s="50" t="s">
        <v>224</v>
      </c>
      <c r="C13" s="49" t="s">
        <v>215</v>
      </c>
      <c r="D13" s="49" t="s">
        <v>218</v>
      </c>
      <c r="E13" s="49">
        <v>5</v>
      </c>
      <c r="F13" s="49">
        <f t="shared" si="3"/>
        <v>10</v>
      </c>
      <c r="G13" s="135">
        <v>13.13</v>
      </c>
      <c r="H13" s="135">
        <f t="shared" si="0"/>
        <v>131.30000000000001</v>
      </c>
      <c r="I13" s="64"/>
    </row>
    <row r="14" spans="1:9" ht="64.5" customHeight="1" x14ac:dyDescent="0.25">
      <c r="A14" s="49">
        <f t="shared" si="1"/>
        <v>12</v>
      </c>
      <c r="B14" s="50" t="s">
        <v>225</v>
      </c>
      <c r="C14" s="49" t="s">
        <v>215</v>
      </c>
      <c r="D14" s="49" t="s">
        <v>209</v>
      </c>
      <c r="E14" s="49">
        <v>20</v>
      </c>
      <c r="F14" s="49">
        <f>E14*12</f>
        <v>240</v>
      </c>
      <c r="G14" s="135">
        <v>11.64</v>
      </c>
      <c r="H14" s="135">
        <f t="shared" si="0"/>
        <v>2793.6000000000004</v>
      </c>
      <c r="I14" s="64"/>
    </row>
    <row r="15" spans="1:9" ht="50.25" customHeight="1" x14ac:dyDescent="0.25">
      <c r="A15" s="49">
        <f t="shared" si="1"/>
        <v>13</v>
      </c>
      <c r="B15" s="50" t="s">
        <v>226</v>
      </c>
      <c r="C15" s="49" t="s">
        <v>215</v>
      </c>
      <c r="D15" s="49" t="s">
        <v>209</v>
      </c>
      <c r="E15" s="49">
        <v>40</v>
      </c>
      <c r="F15" s="49">
        <f>E15*12</f>
        <v>480</v>
      </c>
      <c r="G15" s="135">
        <v>8.64</v>
      </c>
      <c r="H15" s="135">
        <f t="shared" si="0"/>
        <v>4147.2000000000007</v>
      </c>
      <c r="I15" s="64"/>
    </row>
    <row r="16" spans="1:9" ht="29.25" customHeight="1" x14ac:dyDescent="0.25">
      <c r="A16" s="49">
        <f t="shared" si="1"/>
        <v>14</v>
      </c>
      <c r="B16" s="50" t="s">
        <v>227</v>
      </c>
      <c r="C16" s="49" t="s">
        <v>215</v>
      </c>
      <c r="D16" s="49" t="s">
        <v>209</v>
      </c>
      <c r="E16" s="49">
        <v>40</v>
      </c>
      <c r="F16" s="49">
        <f>E16*12</f>
        <v>480</v>
      </c>
      <c r="G16" s="135">
        <v>10.27</v>
      </c>
      <c r="H16" s="135">
        <f t="shared" si="0"/>
        <v>4929.5999999999995</v>
      </c>
      <c r="I16" s="64"/>
    </row>
    <row r="17" spans="1:9" ht="36" customHeight="1" x14ac:dyDescent="0.25">
      <c r="A17" s="49">
        <f t="shared" si="1"/>
        <v>15</v>
      </c>
      <c r="B17" s="50" t="s">
        <v>228</v>
      </c>
      <c r="C17" s="49" t="s">
        <v>208</v>
      </c>
      <c r="D17" s="49" t="s">
        <v>209</v>
      </c>
      <c r="E17" s="49">
        <v>30</v>
      </c>
      <c r="F17" s="49">
        <f>E17*12</f>
        <v>360</v>
      </c>
      <c r="G17" s="135">
        <v>8.11</v>
      </c>
      <c r="H17" s="135">
        <f t="shared" si="0"/>
        <v>2919.6</v>
      </c>
      <c r="I17" s="64"/>
    </row>
    <row r="18" spans="1:9" ht="45.75" customHeight="1" x14ac:dyDescent="0.25">
      <c r="A18" s="49">
        <f t="shared" si="1"/>
        <v>16</v>
      </c>
      <c r="B18" s="50" t="s">
        <v>229</v>
      </c>
      <c r="C18" s="49" t="s">
        <v>215</v>
      </c>
      <c r="D18" s="49" t="s">
        <v>209</v>
      </c>
      <c r="E18" s="49">
        <v>15</v>
      </c>
      <c r="F18" s="49">
        <f>E18*12</f>
        <v>180</v>
      </c>
      <c r="G18" s="135">
        <v>2.83</v>
      </c>
      <c r="H18" s="135">
        <f t="shared" si="0"/>
        <v>509.40000000000003</v>
      </c>
      <c r="I18" s="64"/>
    </row>
    <row r="19" spans="1:9" ht="63" customHeight="1" x14ac:dyDescent="0.25">
      <c r="A19" s="49">
        <f t="shared" si="1"/>
        <v>17</v>
      </c>
      <c r="B19" s="50" t="s">
        <v>230</v>
      </c>
      <c r="C19" s="49" t="s">
        <v>215</v>
      </c>
      <c r="D19" s="49" t="s">
        <v>218</v>
      </c>
      <c r="E19" s="49">
        <v>1</v>
      </c>
      <c r="F19" s="49">
        <f t="shared" ref="F19:F22" si="4">E19*2</f>
        <v>2</v>
      </c>
      <c r="G19" s="135">
        <v>28.78</v>
      </c>
      <c r="H19" s="135">
        <f t="shared" si="0"/>
        <v>57.56</v>
      </c>
      <c r="I19" s="64"/>
    </row>
    <row r="20" spans="1:9" ht="62.25" customHeight="1" x14ac:dyDescent="0.25">
      <c r="A20" s="49">
        <f t="shared" si="1"/>
        <v>18</v>
      </c>
      <c r="B20" s="50" t="s">
        <v>231</v>
      </c>
      <c r="C20" s="49" t="s">
        <v>215</v>
      </c>
      <c r="D20" s="49" t="s">
        <v>218</v>
      </c>
      <c r="E20" s="49">
        <v>10</v>
      </c>
      <c r="F20" s="49">
        <f t="shared" si="4"/>
        <v>20</v>
      </c>
      <c r="G20" s="135">
        <v>21.59</v>
      </c>
      <c r="H20" s="135">
        <f t="shared" si="0"/>
        <v>431.8</v>
      </c>
      <c r="I20" s="64"/>
    </row>
    <row r="21" spans="1:9" ht="54.75" customHeight="1" x14ac:dyDescent="0.25">
      <c r="A21" s="49">
        <f t="shared" si="1"/>
        <v>19</v>
      </c>
      <c r="B21" s="50" t="s">
        <v>232</v>
      </c>
      <c r="C21" s="49" t="s">
        <v>215</v>
      </c>
      <c r="D21" s="49" t="s">
        <v>218</v>
      </c>
      <c r="E21" s="49">
        <v>10</v>
      </c>
      <c r="F21" s="49">
        <f t="shared" si="4"/>
        <v>20</v>
      </c>
      <c r="G21" s="135">
        <v>23.13</v>
      </c>
      <c r="H21" s="135">
        <f t="shared" si="0"/>
        <v>462.59999999999997</v>
      </c>
      <c r="I21" s="64"/>
    </row>
    <row r="22" spans="1:9" ht="66" customHeight="1" x14ac:dyDescent="0.25">
      <c r="A22" s="49">
        <f t="shared" si="1"/>
        <v>20</v>
      </c>
      <c r="B22" s="50" t="s">
        <v>233</v>
      </c>
      <c r="C22" s="49" t="s">
        <v>215</v>
      </c>
      <c r="D22" s="49" t="s">
        <v>218</v>
      </c>
      <c r="E22" s="49">
        <v>15</v>
      </c>
      <c r="F22" s="49">
        <f t="shared" si="4"/>
        <v>30</v>
      </c>
      <c r="G22" s="135">
        <v>19</v>
      </c>
      <c r="H22" s="135">
        <f t="shared" si="0"/>
        <v>570</v>
      </c>
      <c r="I22" s="64"/>
    </row>
    <row r="23" spans="1:9" ht="43.5" customHeight="1" x14ac:dyDescent="0.25">
      <c r="A23" s="49">
        <f t="shared" si="1"/>
        <v>21</v>
      </c>
      <c r="B23" s="50" t="s">
        <v>234</v>
      </c>
      <c r="C23" s="49" t="s">
        <v>215</v>
      </c>
      <c r="D23" s="49" t="s">
        <v>213</v>
      </c>
      <c r="E23" s="49">
        <v>12</v>
      </c>
      <c r="F23" s="49">
        <f t="shared" ref="F23:F24" si="5">E23*4</f>
        <v>48</v>
      </c>
      <c r="G23" s="135">
        <v>16.920000000000002</v>
      </c>
      <c r="H23" s="135">
        <f t="shared" si="0"/>
        <v>812.16000000000008</v>
      </c>
      <c r="I23" s="64"/>
    </row>
    <row r="24" spans="1:9" ht="45.75" customHeight="1" x14ac:dyDescent="0.25">
      <c r="A24" s="49">
        <f t="shared" si="1"/>
        <v>22</v>
      </c>
      <c r="B24" s="50" t="s">
        <v>235</v>
      </c>
      <c r="C24" s="49" t="s">
        <v>215</v>
      </c>
      <c r="D24" s="49" t="s">
        <v>213</v>
      </c>
      <c r="E24" s="49">
        <v>6</v>
      </c>
      <c r="F24" s="49">
        <f t="shared" si="5"/>
        <v>24</v>
      </c>
      <c r="G24" s="135">
        <v>13.93</v>
      </c>
      <c r="H24" s="135">
        <f t="shared" si="0"/>
        <v>334.32</v>
      </c>
      <c r="I24" s="64"/>
    </row>
    <row r="25" spans="1:9" ht="54" customHeight="1" x14ac:dyDescent="0.25">
      <c r="A25" s="49">
        <f t="shared" si="1"/>
        <v>23</v>
      </c>
      <c r="B25" s="50" t="s">
        <v>236</v>
      </c>
      <c r="C25" s="49" t="s">
        <v>215</v>
      </c>
      <c r="D25" s="49" t="s">
        <v>218</v>
      </c>
      <c r="E25" s="49">
        <v>12</v>
      </c>
      <c r="F25" s="49">
        <f t="shared" ref="F25" si="6">E25*2</f>
        <v>24</v>
      </c>
      <c r="G25" s="135">
        <v>8.6999999999999993</v>
      </c>
      <c r="H25" s="135">
        <f t="shared" si="0"/>
        <v>208.79999999999998</v>
      </c>
      <c r="I25" s="64"/>
    </row>
    <row r="26" spans="1:9" ht="58.5" customHeight="1" x14ac:dyDescent="0.25">
      <c r="A26" s="49">
        <f t="shared" si="1"/>
        <v>24</v>
      </c>
      <c r="B26" s="50" t="s">
        <v>237</v>
      </c>
      <c r="C26" s="49" t="s">
        <v>215</v>
      </c>
      <c r="D26" s="49" t="s">
        <v>209</v>
      </c>
      <c r="E26" s="49">
        <v>20</v>
      </c>
      <c r="F26" s="49">
        <f>E26*12</f>
        <v>240</v>
      </c>
      <c r="G26" s="135">
        <v>0.74</v>
      </c>
      <c r="H26" s="135">
        <f t="shared" si="0"/>
        <v>177.6</v>
      </c>
      <c r="I26" s="64"/>
    </row>
    <row r="27" spans="1:9" x14ac:dyDescent="0.25">
      <c r="A27" s="49">
        <f t="shared" si="1"/>
        <v>25</v>
      </c>
      <c r="B27" s="50" t="s">
        <v>238</v>
      </c>
      <c r="C27" s="49" t="s">
        <v>215</v>
      </c>
      <c r="D27" s="49" t="s">
        <v>209</v>
      </c>
      <c r="E27" s="49">
        <v>25</v>
      </c>
      <c r="F27" s="49">
        <f t="shared" ref="F27:F28" si="7">E27*12</f>
        <v>300</v>
      </c>
      <c r="G27" s="135">
        <v>2.15</v>
      </c>
      <c r="H27" s="135">
        <f t="shared" si="0"/>
        <v>645</v>
      </c>
      <c r="I27" s="64"/>
    </row>
    <row r="28" spans="1:9" ht="53.25" customHeight="1" x14ac:dyDescent="0.25">
      <c r="A28" s="49">
        <f t="shared" si="1"/>
        <v>26</v>
      </c>
      <c r="B28" s="50" t="s">
        <v>526</v>
      </c>
      <c r="C28" s="49" t="s">
        <v>215</v>
      </c>
      <c r="D28" s="49" t="s">
        <v>209</v>
      </c>
      <c r="E28" s="49">
        <v>120</v>
      </c>
      <c r="F28" s="49">
        <f t="shared" si="7"/>
        <v>1440</v>
      </c>
      <c r="G28" s="135">
        <v>4.4800000000000004</v>
      </c>
      <c r="H28" s="135">
        <f t="shared" si="0"/>
        <v>6451.2000000000007</v>
      </c>
      <c r="I28" s="64"/>
    </row>
    <row r="29" spans="1:9" ht="49.5" customHeight="1" x14ac:dyDescent="0.25">
      <c r="A29" s="49">
        <f t="shared" si="1"/>
        <v>27</v>
      </c>
      <c r="B29" s="50" t="s">
        <v>239</v>
      </c>
      <c r="C29" s="49" t="s">
        <v>215</v>
      </c>
      <c r="D29" s="49" t="s">
        <v>218</v>
      </c>
      <c r="E29" s="49">
        <v>2</v>
      </c>
      <c r="F29" s="49">
        <f t="shared" ref="F29:F30" si="8">E29*2</f>
        <v>4</v>
      </c>
      <c r="G29" s="135">
        <v>24.06</v>
      </c>
      <c r="H29" s="135">
        <f t="shared" si="0"/>
        <v>96.24</v>
      </c>
      <c r="I29" s="64"/>
    </row>
    <row r="30" spans="1:9" ht="27" customHeight="1" x14ac:dyDescent="0.25">
      <c r="A30" s="49">
        <f t="shared" si="1"/>
        <v>28</v>
      </c>
      <c r="B30" s="50" t="s">
        <v>240</v>
      </c>
      <c r="C30" s="49" t="s">
        <v>215</v>
      </c>
      <c r="D30" s="49" t="s">
        <v>218</v>
      </c>
      <c r="E30" s="49">
        <v>10</v>
      </c>
      <c r="F30" s="49">
        <f t="shared" si="8"/>
        <v>20</v>
      </c>
      <c r="G30" s="135">
        <v>3.64</v>
      </c>
      <c r="H30" s="135">
        <f t="shared" si="0"/>
        <v>72.8</v>
      </c>
      <c r="I30" s="64"/>
    </row>
    <row r="31" spans="1:9" ht="20.25" customHeight="1" x14ac:dyDescent="0.25">
      <c r="A31" s="49">
        <f t="shared" si="1"/>
        <v>29</v>
      </c>
      <c r="B31" s="50" t="s">
        <v>241</v>
      </c>
      <c r="C31" s="49" t="s">
        <v>215</v>
      </c>
      <c r="D31" s="49" t="s">
        <v>213</v>
      </c>
      <c r="E31" s="49">
        <v>12</v>
      </c>
      <c r="F31" s="49">
        <f>E31*4</f>
        <v>48</v>
      </c>
      <c r="G31" s="135">
        <v>36.25</v>
      </c>
      <c r="H31" s="135">
        <f t="shared" si="0"/>
        <v>1740</v>
      </c>
      <c r="I31" s="64"/>
    </row>
    <row r="32" spans="1:9" ht="37.5" customHeight="1" x14ac:dyDescent="0.25">
      <c r="A32" s="49">
        <f t="shared" si="1"/>
        <v>30</v>
      </c>
      <c r="B32" s="50" t="s">
        <v>242</v>
      </c>
      <c r="C32" s="49" t="s">
        <v>215</v>
      </c>
      <c r="D32" s="49" t="s">
        <v>213</v>
      </c>
      <c r="E32" s="49">
        <v>36</v>
      </c>
      <c r="F32" s="49">
        <f>E32*4</f>
        <v>144</v>
      </c>
      <c r="G32" s="135">
        <v>19.579999999999998</v>
      </c>
      <c r="H32" s="135">
        <f t="shared" si="0"/>
        <v>2819.5199999999995</v>
      </c>
      <c r="I32" s="64"/>
    </row>
    <row r="33" spans="1:9" ht="60" customHeight="1" x14ac:dyDescent="0.25">
      <c r="A33" s="49">
        <f t="shared" si="1"/>
        <v>31</v>
      </c>
      <c r="B33" s="50" t="s">
        <v>243</v>
      </c>
      <c r="C33" s="49" t="s">
        <v>215</v>
      </c>
      <c r="D33" s="49" t="s">
        <v>209</v>
      </c>
      <c r="E33" s="49">
        <v>1</v>
      </c>
      <c r="F33" s="49">
        <f>E33*12</f>
        <v>12</v>
      </c>
      <c r="G33" s="135">
        <v>9.5500000000000007</v>
      </c>
      <c r="H33" s="135">
        <f t="shared" si="0"/>
        <v>114.60000000000001</v>
      </c>
      <c r="I33" s="64"/>
    </row>
    <row r="34" spans="1:9" ht="45.75" customHeight="1" x14ac:dyDescent="0.25">
      <c r="A34" s="49">
        <f t="shared" si="1"/>
        <v>32</v>
      </c>
      <c r="B34" s="50" t="s">
        <v>244</v>
      </c>
      <c r="C34" s="49" t="s">
        <v>215</v>
      </c>
      <c r="D34" s="49" t="s">
        <v>213</v>
      </c>
      <c r="E34" s="49">
        <v>12</v>
      </c>
      <c r="F34" s="49">
        <f>E34*4</f>
        <v>48</v>
      </c>
      <c r="G34" s="135">
        <v>10.66</v>
      </c>
      <c r="H34" s="135">
        <f t="shared" si="0"/>
        <v>511.68</v>
      </c>
      <c r="I34" s="64"/>
    </row>
    <row r="35" spans="1:9" ht="36.75" customHeight="1" x14ac:dyDescent="0.25">
      <c r="A35" s="49">
        <f t="shared" si="1"/>
        <v>33</v>
      </c>
      <c r="B35" s="50" t="s">
        <v>245</v>
      </c>
      <c r="C35" s="49" t="s">
        <v>212</v>
      </c>
      <c r="D35" s="49" t="s">
        <v>213</v>
      </c>
      <c r="E35" s="49">
        <v>6</v>
      </c>
      <c r="F35" s="49">
        <f>E35*4</f>
        <v>24</v>
      </c>
      <c r="G35" s="135">
        <v>2.64</v>
      </c>
      <c r="H35" s="135">
        <f t="shared" ref="H35:H58" si="9">F35*G35</f>
        <v>63.36</v>
      </c>
      <c r="I35" s="64"/>
    </row>
    <row r="36" spans="1:9" ht="42.75" customHeight="1" x14ac:dyDescent="0.25">
      <c r="A36" s="49">
        <f t="shared" si="1"/>
        <v>34</v>
      </c>
      <c r="B36" s="50" t="s">
        <v>246</v>
      </c>
      <c r="C36" s="49" t="s">
        <v>215</v>
      </c>
      <c r="D36" s="49" t="s">
        <v>209</v>
      </c>
      <c r="E36" s="49">
        <v>30</v>
      </c>
      <c r="F36" s="49">
        <f>E36*12</f>
        <v>360</v>
      </c>
      <c r="G36" s="135">
        <v>3.78</v>
      </c>
      <c r="H36" s="135">
        <f t="shared" si="9"/>
        <v>1360.8</v>
      </c>
      <c r="I36" s="64"/>
    </row>
    <row r="37" spans="1:9" ht="21" customHeight="1" x14ac:dyDescent="0.25">
      <c r="A37" s="49">
        <f t="shared" si="1"/>
        <v>35</v>
      </c>
      <c r="B37" s="50" t="s">
        <v>247</v>
      </c>
      <c r="C37" s="49" t="s">
        <v>215</v>
      </c>
      <c r="D37" s="49" t="s">
        <v>209</v>
      </c>
      <c r="E37" s="49">
        <v>12</v>
      </c>
      <c r="F37" s="49">
        <f>E37*12</f>
        <v>144</v>
      </c>
      <c r="G37" s="135">
        <v>2.83</v>
      </c>
      <c r="H37" s="135">
        <f t="shared" si="9"/>
        <v>407.52</v>
      </c>
      <c r="I37" s="64"/>
    </row>
    <row r="38" spans="1:9" ht="55.5" customHeight="1" x14ac:dyDescent="0.25">
      <c r="A38" s="49">
        <f t="shared" si="1"/>
        <v>36</v>
      </c>
      <c r="B38" s="50" t="s">
        <v>248</v>
      </c>
      <c r="C38" s="49" t="s">
        <v>212</v>
      </c>
      <c r="D38" s="49" t="s">
        <v>209</v>
      </c>
      <c r="E38" s="49">
        <v>100</v>
      </c>
      <c r="F38" s="49">
        <f>E38*12</f>
        <v>1200</v>
      </c>
      <c r="G38" s="135">
        <v>5.08</v>
      </c>
      <c r="H38" s="135">
        <f t="shared" si="9"/>
        <v>6096</v>
      </c>
      <c r="I38" s="64"/>
    </row>
    <row r="39" spans="1:9" ht="50.25" customHeight="1" x14ac:dyDescent="0.25">
      <c r="A39" s="49">
        <f t="shared" si="1"/>
        <v>37</v>
      </c>
      <c r="B39" s="50" t="s">
        <v>249</v>
      </c>
      <c r="C39" s="49" t="s">
        <v>212</v>
      </c>
      <c r="D39" s="49" t="s">
        <v>209</v>
      </c>
      <c r="E39" s="49">
        <v>12</v>
      </c>
      <c r="F39" s="49">
        <f>E39*12</f>
        <v>144</v>
      </c>
      <c r="G39" s="135">
        <v>29.98</v>
      </c>
      <c r="H39" s="135">
        <f t="shared" si="9"/>
        <v>4317.12</v>
      </c>
      <c r="I39" s="64"/>
    </row>
    <row r="40" spans="1:9" ht="29.25" customHeight="1" x14ac:dyDescent="0.25">
      <c r="A40" s="49">
        <f t="shared" si="1"/>
        <v>38</v>
      </c>
      <c r="B40" s="50" t="s">
        <v>250</v>
      </c>
      <c r="C40" s="49" t="s">
        <v>215</v>
      </c>
      <c r="D40" s="49" t="s">
        <v>209</v>
      </c>
      <c r="E40" s="49">
        <v>10</v>
      </c>
      <c r="F40" s="49">
        <f>E40*12</f>
        <v>120</v>
      </c>
      <c r="G40" s="135">
        <v>4.3499999999999996</v>
      </c>
      <c r="H40" s="135">
        <f t="shared" si="9"/>
        <v>522</v>
      </c>
      <c r="I40" s="64"/>
    </row>
    <row r="41" spans="1:9" ht="35.25" customHeight="1" x14ac:dyDescent="0.25">
      <c r="A41" s="49">
        <f t="shared" si="1"/>
        <v>39</v>
      </c>
      <c r="B41" s="50" t="s">
        <v>251</v>
      </c>
      <c r="C41" s="49" t="s">
        <v>215</v>
      </c>
      <c r="D41" s="49" t="s">
        <v>213</v>
      </c>
      <c r="E41" s="49">
        <v>3</v>
      </c>
      <c r="F41" s="49">
        <f>E41*4</f>
        <v>12</v>
      </c>
      <c r="G41" s="135">
        <v>11.86</v>
      </c>
      <c r="H41" s="135">
        <f>F41*G41</f>
        <v>142.32</v>
      </c>
      <c r="I41" s="64"/>
    </row>
    <row r="42" spans="1:9" ht="37.5" customHeight="1" x14ac:dyDescent="0.25">
      <c r="A42" s="49">
        <f t="shared" si="1"/>
        <v>40</v>
      </c>
      <c r="B42" s="50" t="s">
        <v>252</v>
      </c>
      <c r="C42" s="49" t="s">
        <v>215</v>
      </c>
      <c r="D42" s="49" t="s">
        <v>213</v>
      </c>
      <c r="E42" s="49">
        <v>12</v>
      </c>
      <c r="F42" s="49">
        <f>E42*4</f>
        <v>48</v>
      </c>
      <c r="G42" s="135">
        <v>13.77</v>
      </c>
      <c r="H42" s="135">
        <f t="shared" si="9"/>
        <v>660.96</v>
      </c>
      <c r="I42" s="64"/>
    </row>
    <row r="43" spans="1:9" ht="43.5" customHeight="1" x14ac:dyDescent="0.25">
      <c r="A43" s="49">
        <f t="shared" si="1"/>
        <v>41</v>
      </c>
      <c r="B43" s="50" t="s">
        <v>253</v>
      </c>
      <c r="C43" s="49" t="s">
        <v>215</v>
      </c>
      <c r="D43" s="49" t="s">
        <v>213</v>
      </c>
      <c r="E43" s="49">
        <v>12</v>
      </c>
      <c r="F43" s="49">
        <f>E43*4</f>
        <v>48</v>
      </c>
      <c r="G43" s="135">
        <v>19.690000000000001</v>
      </c>
      <c r="H43" s="135">
        <f t="shared" si="9"/>
        <v>945.12000000000012</v>
      </c>
      <c r="I43" s="64"/>
    </row>
    <row r="44" spans="1:9" ht="18.75" customHeight="1" x14ac:dyDescent="0.25">
      <c r="A44" s="49">
        <f t="shared" si="1"/>
        <v>42</v>
      </c>
      <c r="B44" s="50" t="s">
        <v>254</v>
      </c>
      <c r="C44" s="49" t="s">
        <v>255</v>
      </c>
      <c r="D44" s="49" t="s">
        <v>209</v>
      </c>
      <c r="E44" s="49">
        <v>3</v>
      </c>
      <c r="F44" s="49">
        <f t="shared" ref="F44:F54" si="10">E44*12</f>
        <v>36</v>
      </c>
      <c r="G44" s="135">
        <v>18.920000000000002</v>
      </c>
      <c r="H44" s="135">
        <f t="shared" si="9"/>
        <v>681.12000000000012</v>
      </c>
      <c r="I44" s="64"/>
    </row>
    <row r="45" spans="1:9" ht="42" customHeight="1" x14ac:dyDescent="0.25">
      <c r="A45" s="49">
        <f t="shared" si="1"/>
        <v>43</v>
      </c>
      <c r="B45" s="50" t="s">
        <v>256</v>
      </c>
      <c r="C45" s="49" t="s">
        <v>212</v>
      </c>
      <c r="D45" s="49" t="s">
        <v>209</v>
      </c>
      <c r="E45" s="49">
        <v>1</v>
      </c>
      <c r="F45" s="49">
        <f t="shared" si="10"/>
        <v>12</v>
      </c>
      <c r="G45" s="135">
        <v>10.64</v>
      </c>
      <c r="H45" s="135">
        <f t="shared" si="9"/>
        <v>127.68</v>
      </c>
      <c r="I45" s="64"/>
    </row>
    <row r="46" spans="1:9" ht="19.5" customHeight="1" x14ac:dyDescent="0.25">
      <c r="A46" s="49">
        <f t="shared" si="1"/>
        <v>44</v>
      </c>
      <c r="B46" s="50" t="s">
        <v>257</v>
      </c>
      <c r="C46" s="49" t="s">
        <v>258</v>
      </c>
      <c r="D46" s="49" t="s">
        <v>209</v>
      </c>
      <c r="E46" s="49">
        <v>7</v>
      </c>
      <c r="F46" s="49">
        <f t="shared" si="10"/>
        <v>84</v>
      </c>
      <c r="G46" s="135">
        <v>8.2100000000000009</v>
      </c>
      <c r="H46" s="135">
        <f t="shared" si="9"/>
        <v>689.6400000000001</v>
      </c>
      <c r="I46" s="64"/>
    </row>
    <row r="47" spans="1:9" ht="56.25" customHeight="1" x14ac:dyDescent="0.25">
      <c r="A47" s="49">
        <f t="shared" si="1"/>
        <v>45</v>
      </c>
      <c r="B47" s="50" t="s">
        <v>259</v>
      </c>
      <c r="C47" s="49" t="s">
        <v>260</v>
      </c>
      <c r="D47" s="49" t="s">
        <v>209</v>
      </c>
      <c r="E47" s="49">
        <v>10</v>
      </c>
      <c r="F47" s="49">
        <f t="shared" si="10"/>
        <v>120</v>
      </c>
      <c r="G47" s="135">
        <v>20.71</v>
      </c>
      <c r="H47" s="135">
        <f t="shared" si="9"/>
        <v>2485.2000000000003</v>
      </c>
      <c r="I47" s="64"/>
    </row>
    <row r="48" spans="1:9" ht="49.5" customHeight="1" x14ac:dyDescent="0.25">
      <c r="A48" s="49">
        <f t="shared" si="1"/>
        <v>46</v>
      </c>
      <c r="B48" s="50" t="s">
        <v>261</v>
      </c>
      <c r="C48" s="49" t="s">
        <v>212</v>
      </c>
      <c r="D48" s="49" t="s">
        <v>209</v>
      </c>
      <c r="E48" s="49">
        <v>3</v>
      </c>
      <c r="F48" s="49">
        <f t="shared" si="10"/>
        <v>36</v>
      </c>
      <c r="G48" s="135">
        <v>10.24</v>
      </c>
      <c r="H48" s="135">
        <f t="shared" si="9"/>
        <v>368.64</v>
      </c>
      <c r="I48" s="64"/>
    </row>
    <row r="49" spans="1:9" ht="56.25" customHeight="1" x14ac:dyDescent="0.25">
      <c r="A49" s="49">
        <f t="shared" si="1"/>
        <v>47</v>
      </c>
      <c r="B49" s="50" t="s">
        <v>262</v>
      </c>
      <c r="C49" s="49" t="s">
        <v>212</v>
      </c>
      <c r="D49" s="49" t="s">
        <v>209</v>
      </c>
      <c r="E49" s="49">
        <v>8</v>
      </c>
      <c r="F49" s="49">
        <f t="shared" si="10"/>
        <v>96</v>
      </c>
      <c r="G49" s="135">
        <v>11.28</v>
      </c>
      <c r="H49" s="135">
        <f t="shared" si="9"/>
        <v>1082.8799999999999</v>
      </c>
      <c r="I49" s="64"/>
    </row>
    <row r="50" spans="1:9" ht="30" x14ac:dyDescent="0.25">
      <c r="A50" s="49">
        <f t="shared" si="1"/>
        <v>48</v>
      </c>
      <c r="B50" s="50" t="s">
        <v>263</v>
      </c>
      <c r="C50" s="49" t="s">
        <v>212</v>
      </c>
      <c r="D50" s="49" t="s">
        <v>209</v>
      </c>
      <c r="E50" s="49">
        <v>10</v>
      </c>
      <c r="F50" s="49">
        <f t="shared" si="10"/>
        <v>120</v>
      </c>
      <c r="G50" s="135">
        <v>15.51</v>
      </c>
      <c r="H50" s="135">
        <f t="shared" si="9"/>
        <v>1861.2</v>
      </c>
      <c r="I50" s="64"/>
    </row>
    <row r="51" spans="1:9" ht="30" x14ac:dyDescent="0.25">
      <c r="A51" s="49">
        <f t="shared" si="1"/>
        <v>49</v>
      </c>
      <c r="B51" s="50" t="s">
        <v>264</v>
      </c>
      <c r="C51" s="49" t="s">
        <v>212</v>
      </c>
      <c r="D51" s="49" t="s">
        <v>209</v>
      </c>
      <c r="E51" s="49">
        <v>10</v>
      </c>
      <c r="F51" s="49">
        <f t="shared" si="10"/>
        <v>120</v>
      </c>
      <c r="G51" s="135">
        <v>21.66</v>
      </c>
      <c r="H51" s="135">
        <f t="shared" si="9"/>
        <v>2599.1999999999998</v>
      </c>
      <c r="I51" s="64"/>
    </row>
    <row r="52" spans="1:9" ht="36.75" customHeight="1" x14ac:dyDescent="0.25">
      <c r="A52" s="49">
        <f t="shared" si="1"/>
        <v>50</v>
      </c>
      <c r="B52" s="50" t="s">
        <v>265</v>
      </c>
      <c r="C52" s="49" t="s">
        <v>212</v>
      </c>
      <c r="D52" s="49" t="s">
        <v>209</v>
      </c>
      <c r="E52" s="49">
        <v>10</v>
      </c>
      <c r="F52" s="49">
        <f t="shared" si="10"/>
        <v>120</v>
      </c>
      <c r="G52" s="135">
        <v>29.9</v>
      </c>
      <c r="H52" s="135">
        <f t="shared" si="9"/>
        <v>3588</v>
      </c>
      <c r="I52" s="64"/>
    </row>
    <row r="53" spans="1:9" ht="56.25" customHeight="1" x14ac:dyDescent="0.25">
      <c r="A53" s="49">
        <f t="shared" si="1"/>
        <v>51</v>
      </c>
      <c r="B53" s="50" t="s">
        <v>266</v>
      </c>
      <c r="C53" s="49" t="s">
        <v>215</v>
      </c>
      <c r="D53" s="49" t="s">
        <v>209</v>
      </c>
      <c r="E53" s="49">
        <v>10</v>
      </c>
      <c r="F53" s="49">
        <f t="shared" si="10"/>
        <v>120</v>
      </c>
      <c r="G53" s="135">
        <v>8.76</v>
      </c>
      <c r="H53" s="135">
        <f t="shared" si="9"/>
        <v>1051.2</v>
      </c>
      <c r="I53" s="64"/>
    </row>
    <row r="54" spans="1:9" ht="59.25" customHeight="1" x14ac:dyDescent="0.25">
      <c r="A54" s="49">
        <f t="shared" si="1"/>
        <v>52</v>
      </c>
      <c r="B54" s="50" t="s">
        <v>267</v>
      </c>
      <c r="C54" s="49" t="s">
        <v>212</v>
      </c>
      <c r="D54" s="49" t="s">
        <v>209</v>
      </c>
      <c r="E54" s="49">
        <v>40</v>
      </c>
      <c r="F54" s="49">
        <f t="shared" si="10"/>
        <v>480</v>
      </c>
      <c r="G54" s="135">
        <v>11.63</v>
      </c>
      <c r="H54" s="135">
        <f t="shared" si="9"/>
        <v>5582.4000000000005</v>
      </c>
      <c r="I54" s="64"/>
    </row>
    <row r="55" spans="1:9" ht="51.75" customHeight="1" x14ac:dyDescent="0.25">
      <c r="A55" s="49">
        <f t="shared" si="1"/>
        <v>53</v>
      </c>
      <c r="B55" s="50" t="s">
        <v>268</v>
      </c>
      <c r="C55" s="49" t="s">
        <v>215</v>
      </c>
      <c r="D55" s="49" t="s">
        <v>213</v>
      </c>
      <c r="E55" s="49">
        <v>6</v>
      </c>
      <c r="F55" s="49">
        <f t="shared" ref="F55:F58" si="11">E55*4</f>
        <v>24</v>
      </c>
      <c r="G55" s="135">
        <v>12.19</v>
      </c>
      <c r="H55" s="135">
        <f t="shared" si="9"/>
        <v>292.56</v>
      </c>
      <c r="I55" s="64"/>
    </row>
    <row r="56" spans="1:9" ht="57" customHeight="1" x14ac:dyDescent="0.25">
      <c r="A56" s="49">
        <f t="shared" si="1"/>
        <v>54</v>
      </c>
      <c r="B56" s="50" t="s">
        <v>269</v>
      </c>
      <c r="C56" s="49" t="s">
        <v>215</v>
      </c>
      <c r="D56" s="49" t="s">
        <v>213</v>
      </c>
      <c r="E56" s="49">
        <v>6</v>
      </c>
      <c r="F56" s="49">
        <f t="shared" si="11"/>
        <v>24</v>
      </c>
      <c r="G56" s="135">
        <v>19.95</v>
      </c>
      <c r="H56" s="135">
        <f t="shared" si="9"/>
        <v>478.79999999999995</v>
      </c>
      <c r="I56" s="64"/>
    </row>
    <row r="57" spans="1:9" ht="43.5" customHeight="1" x14ac:dyDescent="0.25">
      <c r="A57" s="49">
        <f t="shared" si="1"/>
        <v>55</v>
      </c>
      <c r="B57" s="50" t="s">
        <v>270</v>
      </c>
      <c r="C57" s="49" t="s">
        <v>215</v>
      </c>
      <c r="D57" s="49" t="s">
        <v>213</v>
      </c>
      <c r="E57" s="49">
        <v>6</v>
      </c>
      <c r="F57" s="49">
        <f t="shared" si="11"/>
        <v>24</v>
      </c>
      <c r="G57" s="135">
        <v>16.170000000000002</v>
      </c>
      <c r="H57" s="135">
        <f t="shared" si="9"/>
        <v>388.08000000000004</v>
      </c>
      <c r="I57" s="64"/>
    </row>
    <row r="58" spans="1:9" ht="52.5" customHeight="1" x14ac:dyDescent="0.25">
      <c r="A58" s="49">
        <f t="shared" si="1"/>
        <v>56</v>
      </c>
      <c r="B58" s="50" t="s">
        <v>271</v>
      </c>
      <c r="C58" s="49" t="s">
        <v>215</v>
      </c>
      <c r="D58" s="49" t="s">
        <v>213</v>
      </c>
      <c r="E58" s="49">
        <v>36</v>
      </c>
      <c r="F58" s="49">
        <f t="shared" si="11"/>
        <v>144</v>
      </c>
      <c r="G58" s="135">
        <v>10.91</v>
      </c>
      <c r="H58" s="135">
        <f t="shared" si="9"/>
        <v>1571.04</v>
      </c>
      <c r="I58" s="64"/>
    </row>
    <row r="59" spans="1:9" ht="20.100000000000001" customHeight="1" x14ac:dyDescent="0.25">
      <c r="E59" s="179" t="s">
        <v>272</v>
      </c>
      <c r="F59" s="179"/>
      <c r="G59" s="179"/>
      <c r="H59" s="136">
        <f>SUM(H3:H58)</f>
        <v>80675.739999999976</v>
      </c>
    </row>
    <row r="60" spans="1:9" ht="20.100000000000001" customHeight="1" x14ac:dyDescent="0.25">
      <c r="E60" s="180" t="s">
        <v>273</v>
      </c>
      <c r="F60" s="180"/>
      <c r="G60" s="180"/>
      <c r="H60" s="136">
        <f>H59/12</f>
        <v>6722.9783333333316</v>
      </c>
    </row>
    <row r="61" spans="1:9" ht="20.100000000000001" customHeight="1" x14ac:dyDescent="0.25">
      <c r="E61" s="180" t="s">
        <v>274</v>
      </c>
      <c r="F61" s="180"/>
      <c r="G61" s="180"/>
      <c r="H61" s="136">
        <f>H60/'Novo Simulador'!F4</f>
        <v>560.24819444444427</v>
      </c>
    </row>
    <row r="62" spans="1:9" x14ac:dyDescent="0.25">
      <c r="G62" s="45"/>
      <c r="I62" s="45"/>
    </row>
    <row r="63" spans="1:9" x14ac:dyDescent="0.25">
      <c r="G63" s="45"/>
      <c r="I63" s="45"/>
    </row>
    <row r="64" spans="1:9" x14ac:dyDescent="0.25">
      <c r="G64" s="45"/>
      <c r="I64" s="45"/>
    </row>
    <row r="65" spans="7:9" x14ac:dyDescent="0.25">
      <c r="G65" s="45"/>
      <c r="I65" s="45"/>
    </row>
    <row r="66" spans="7:9" x14ac:dyDescent="0.25">
      <c r="G66" s="45"/>
      <c r="I66" s="45"/>
    </row>
    <row r="67" spans="7:9" x14ac:dyDescent="0.25">
      <c r="G67" s="45"/>
      <c r="I67" s="45"/>
    </row>
    <row r="68" spans="7:9" x14ac:dyDescent="0.25">
      <c r="G68" s="45"/>
      <c r="I68" s="45"/>
    </row>
    <row r="69" spans="7:9" x14ac:dyDescent="0.25">
      <c r="G69" s="45"/>
      <c r="I69" s="45"/>
    </row>
    <row r="70" spans="7:9" x14ac:dyDescent="0.25">
      <c r="G70" s="45"/>
      <c r="I70" s="45"/>
    </row>
    <row r="71" spans="7:9" x14ac:dyDescent="0.25">
      <c r="G71" s="45"/>
      <c r="I71" s="45"/>
    </row>
    <row r="72" spans="7:9" x14ac:dyDescent="0.25">
      <c r="G72" s="45"/>
      <c r="I72" s="45"/>
    </row>
    <row r="73" spans="7:9" x14ac:dyDescent="0.25">
      <c r="G73" s="45"/>
      <c r="I73" s="45"/>
    </row>
    <row r="74" spans="7:9" x14ac:dyDescent="0.25">
      <c r="G74" s="45"/>
      <c r="I74" s="45"/>
    </row>
    <row r="75" spans="7:9" x14ac:dyDescent="0.25">
      <c r="G75" s="45"/>
      <c r="I75" s="45"/>
    </row>
    <row r="76" spans="7:9" x14ac:dyDescent="0.25">
      <c r="G76" s="45"/>
      <c r="I76" s="45"/>
    </row>
    <row r="77" spans="7:9" x14ac:dyDescent="0.25">
      <c r="G77" s="45"/>
      <c r="I77" s="45"/>
    </row>
    <row r="78" spans="7:9" x14ac:dyDescent="0.25">
      <c r="G78" s="45"/>
      <c r="I78" s="45"/>
    </row>
    <row r="79" spans="7:9" x14ac:dyDescent="0.25">
      <c r="G79" s="45"/>
      <c r="I79" s="45"/>
    </row>
    <row r="80" spans="7:9" x14ac:dyDescent="0.25">
      <c r="G80" s="45"/>
      <c r="I80" s="45"/>
    </row>
    <row r="81" spans="7:9" x14ac:dyDescent="0.25">
      <c r="G81" s="45"/>
      <c r="I81" s="45"/>
    </row>
    <row r="82" spans="7:9" x14ac:dyDescent="0.25">
      <c r="G82" s="45"/>
      <c r="I82" s="45"/>
    </row>
    <row r="83" spans="7:9" x14ac:dyDescent="0.25">
      <c r="G83" s="45"/>
      <c r="I83" s="45"/>
    </row>
    <row r="84" spans="7:9" x14ac:dyDescent="0.25">
      <c r="G84" s="45"/>
      <c r="I84" s="45"/>
    </row>
    <row r="85" spans="7:9" x14ac:dyDescent="0.25">
      <c r="G85" s="45"/>
      <c r="I85" s="45"/>
    </row>
    <row r="86" spans="7:9" x14ac:dyDescent="0.25">
      <c r="G86" s="45"/>
      <c r="I86" s="45"/>
    </row>
    <row r="87" spans="7:9" x14ac:dyDescent="0.25">
      <c r="G87" s="45"/>
      <c r="I87" s="45"/>
    </row>
    <row r="88" spans="7:9" x14ac:dyDescent="0.25">
      <c r="G88" s="45"/>
      <c r="I88" s="45"/>
    </row>
    <row r="89" spans="7:9" x14ac:dyDescent="0.25">
      <c r="G89" s="45"/>
      <c r="I89" s="45"/>
    </row>
    <row r="90" spans="7:9" x14ac:dyDescent="0.25">
      <c r="G90" s="45"/>
      <c r="I90" s="45"/>
    </row>
    <row r="91" spans="7:9" x14ac:dyDescent="0.25">
      <c r="G91" s="45"/>
      <c r="I91" s="45"/>
    </row>
    <row r="92" spans="7:9" x14ac:dyDescent="0.25">
      <c r="G92" s="45"/>
      <c r="I92" s="45"/>
    </row>
    <row r="93" spans="7:9" x14ac:dyDescent="0.25">
      <c r="G93" s="45"/>
      <c r="I93" s="45"/>
    </row>
    <row r="94" spans="7:9" x14ac:dyDescent="0.25">
      <c r="G94" s="45"/>
      <c r="I94" s="45"/>
    </row>
    <row r="95" spans="7:9" x14ac:dyDescent="0.25">
      <c r="G95" s="45"/>
      <c r="I95" s="45"/>
    </row>
    <row r="96" spans="7:9" x14ac:dyDescent="0.25">
      <c r="G96" s="45"/>
      <c r="I96" s="45"/>
    </row>
    <row r="97" spans="7:9" x14ac:dyDescent="0.25">
      <c r="G97" s="45"/>
      <c r="I97" s="45"/>
    </row>
    <row r="98" spans="7:9" x14ac:dyDescent="0.25">
      <c r="G98" s="45"/>
      <c r="I98" s="45"/>
    </row>
    <row r="99" spans="7:9" x14ac:dyDescent="0.25">
      <c r="G99" s="45"/>
      <c r="I99" s="45"/>
    </row>
    <row r="100" spans="7:9" x14ac:dyDescent="0.25">
      <c r="G100" s="45"/>
      <c r="I100" s="45"/>
    </row>
    <row r="101" spans="7:9" x14ac:dyDescent="0.25">
      <c r="G101" s="45"/>
      <c r="I101" s="45"/>
    </row>
    <row r="102" spans="7:9" x14ac:dyDescent="0.25">
      <c r="G102" s="45"/>
      <c r="I102" s="45"/>
    </row>
    <row r="103" spans="7:9" x14ac:dyDescent="0.25">
      <c r="G103" s="45"/>
      <c r="I103" s="45"/>
    </row>
    <row r="104" spans="7:9" x14ac:dyDescent="0.25">
      <c r="G104" s="45"/>
      <c r="I104" s="45"/>
    </row>
    <row r="105" spans="7:9" x14ac:dyDescent="0.25">
      <c r="G105" s="45"/>
      <c r="I105" s="45"/>
    </row>
    <row r="106" spans="7:9" x14ac:dyDescent="0.25">
      <c r="G106" s="45"/>
      <c r="I106" s="45"/>
    </row>
    <row r="107" spans="7:9" x14ac:dyDescent="0.25">
      <c r="G107" s="45"/>
      <c r="I107" s="45"/>
    </row>
    <row r="108" spans="7:9" x14ac:dyDescent="0.25">
      <c r="G108" s="45"/>
      <c r="I108" s="45"/>
    </row>
    <row r="109" spans="7:9" x14ac:dyDescent="0.25">
      <c r="G109" s="45"/>
      <c r="I109" s="45"/>
    </row>
    <row r="110" spans="7:9" x14ac:dyDescent="0.25">
      <c r="G110" s="45"/>
      <c r="I110" s="45"/>
    </row>
    <row r="111" spans="7:9" x14ac:dyDescent="0.25">
      <c r="G111" s="45"/>
      <c r="I111" s="45"/>
    </row>
    <row r="112" spans="7:9" x14ac:dyDescent="0.25">
      <c r="G112" s="45"/>
      <c r="I112" s="45"/>
    </row>
    <row r="113" spans="7:9" x14ac:dyDescent="0.25">
      <c r="G113" s="45"/>
      <c r="I113" s="45"/>
    </row>
    <row r="114" spans="7:9" x14ac:dyDescent="0.25">
      <c r="G114" s="45"/>
      <c r="I114" s="45"/>
    </row>
    <row r="115" spans="7:9" x14ac:dyDescent="0.25">
      <c r="G115" s="45"/>
      <c r="I115" s="45"/>
    </row>
    <row r="116" spans="7:9" x14ac:dyDescent="0.25">
      <c r="G116" s="45"/>
      <c r="I116" s="45"/>
    </row>
    <row r="117" spans="7:9" x14ac:dyDescent="0.25">
      <c r="G117" s="45"/>
      <c r="I117" s="45"/>
    </row>
    <row r="118" spans="7:9" x14ac:dyDescent="0.25">
      <c r="G118" s="45"/>
      <c r="I118" s="45"/>
    </row>
    <row r="119" spans="7:9" x14ac:dyDescent="0.25">
      <c r="G119" s="45"/>
      <c r="I119" s="45"/>
    </row>
    <row r="120" spans="7:9" x14ac:dyDescent="0.25">
      <c r="G120" s="45"/>
      <c r="I120" s="45"/>
    </row>
    <row r="121" spans="7:9" x14ac:dyDescent="0.25">
      <c r="G121" s="45"/>
      <c r="I121" s="45"/>
    </row>
    <row r="122" spans="7:9" x14ac:dyDescent="0.25">
      <c r="G122" s="45"/>
      <c r="I122" s="45"/>
    </row>
    <row r="123" spans="7:9" x14ac:dyDescent="0.25">
      <c r="G123" s="45"/>
      <c r="I123" s="45"/>
    </row>
    <row r="124" spans="7:9" x14ac:dyDescent="0.25">
      <c r="G124" s="45"/>
      <c r="I124" s="45"/>
    </row>
    <row r="125" spans="7:9" x14ac:dyDescent="0.25">
      <c r="G125" s="45"/>
      <c r="I125" s="45"/>
    </row>
    <row r="126" spans="7:9" x14ac:dyDescent="0.25">
      <c r="G126" s="45"/>
      <c r="I126" s="45"/>
    </row>
    <row r="127" spans="7:9" x14ac:dyDescent="0.25">
      <c r="G127" s="45"/>
      <c r="I127" s="45"/>
    </row>
    <row r="128" spans="7:9" x14ac:dyDescent="0.25">
      <c r="G128" s="45"/>
      <c r="I128" s="45"/>
    </row>
    <row r="129" spans="7:9" x14ac:dyDescent="0.25">
      <c r="G129" s="45"/>
      <c r="I129" s="45"/>
    </row>
    <row r="130" spans="7:9" x14ac:dyDescent="0.25">
      <c r="G130" s="45"/>
      <c r="I130" s="45"/>
    </row>
    <row r="131" spans="7:9" x14ac:dyDescent="0.25">
      <c r="G131" s="45"/>
      <c r="I131" s="45"/>
    </row>
    <row r="132" spans="7:9" x14ac:dyDescent="0.25">
      <c r="G132" s="45"/>
      <c r="I132" s="45"/>
    </row>
    <row r="133" spans="7:9" x14ac:dyDescent="0.25">
      <c r="G133" s="45"/>
      <c r="I133" s="45"/>
    </row>
    <row r="134" spans="7:9" x14ac:dyDescent="0.25">
      <c r="G134" s="45"/>
      <c r="I134" s="45"/>
    </row>
    <row r="135" spans="7:9" x14ac:dyDescent="0.25">
      <c r="G135" s="45"/>
      <c r="I135" s="45"/>
    </row>
    <row r="136" spans="7:9" x14ac:dyDescent="0.25">
      <c r="G136" s="45"/>
      <c r="I136" s="45"/>
    </row>
    <row r="137" spans="7:9" x14ac:dyDescent="0.25">
      <c r="G137" s="45"/>
      <c r="I137" s="45"/>
    </row>
    <row r="138" spans="7:9" x14ac:dyDescent="0.25">
      <c r="G138" s="45"/>
      <c r="I138" s="45"/>
    </row>
    <row r="139" spans="7:9" x14ac:dyDescent="0.25">
      <c r="G139" s="45"/>
      <c r="I139" s="45"/>
    </row>
    <row r="140" spans="7:9" x14ac:dyDescent="0.25">
      <c r="G140" s="45"/>
      <c r="I140" s="45"/>
    </row>
    <row r="141" spans="7:9" x14ac:dyDescent="0.25">
      <c r="G141" s="45"/>
      <c r="I141" s="45"/>
    </row>
    <row r="142" spans="7:9" x14ac:dyDescent="0.25">
      <c r="G142" s="45"/>
      <c r="I142" s="45"/>
    </row>
    <row r="143" spans="7:9" x14ac:dyDescent="0.25">
      <c r="G143" s="45"/>
      <c r="I143" s="45"/>
    </row>
    <row r="144" spans="7:9" x14ac:dyDescent="0.25">
      <c r="G144" s="45"/>
      <c r="I144" s="45"/>
    </row>
    <row r="145" spans="7:9" x14ac:dyDescent="0.25">
      <c r="G145" s="45"/>
      <c r="I145" s="45"/>
    </row>
    <row r="146" spans="7:9" x14ac:dyDescent="0.25">
      <c r="G146" s="45"/>
      <c r="I146" s="45"/>
    </row>
    <row r="147" spans="7:9" x14ac:dyDescent="0.25">
      <c r="G147" s="45"/>
      <c r="I147" s="45"/>
    </row>
    <row r="148" spans="7:9" x14ac:dyDescent="0.25">
      <c r="G148" s="45"/>
      <c r="I148" s="45"/>
    </row>
    <row r="149" spans="7:9" x14ac:dyDescent="0.25">
      <c r="G149" s="45"/>
      <c r="I149" s="45"/>
    </row>
    <row r="150" spans="7:9" x14ac:dyDescent="0.25">
      <c r="G150" s="45"/>
      <c r="I150" s="45"/>
    </row>
    <row r="151" spans="7:9" x14ac:dyDescent="0.25">
      <c r="G151" s="45"/>
      <c r="I151" s="45"/>
    </row>
    <row r="152" spans="7:9" x14ac:dyDescent="0.25">
      <c r="G152" s="45"/>
      <c r="I152" s="45"/>
    </row>
    <row r="153" spans="7:9" x14ac:dyDescent="0.25">
      <c r="G153" s="45"/>
      <c r="I153" s="45"/>
    </row>
    <row r="154" spans="7:9" x14ac:dyDescent="0.25">
      <c r="G154" s="45"/>
      <c r="I154" s="45"/>
    </row>
    <row r="155" spans="7:9" x14ac:dyDescent="0.25">
      <c r="G155" s="45"/>
      <c r="I155" s="45"/>
    </row>
    <row r="156" spans="7:9" x14ac:dyDescent="0.25">
      <c r="G156" s="45"/>
      <c r="I156" s="45"/>
    </row>
    <row r="157" spans="7:9" x14ac:dyDescent="0.25">
      <c r="G157" s="45"/>
      <c r="I157" s="45"/>
    </row>
    <row r="158" spans="7:9" x14ac:dyDescent="0.25">
      <c r="G158" s="45"/>
      <c r="I158" s="45"/>
    </row>
    <row r="159" spans="7:9" x14ac:dyDescent="0.25">
      <c r="G159" s="45"/>
      <c r="I159" s="45"/>
    </row>
    <row r="160" spans="7:9" x14ac:dyDescent="0.25">
      <c r="G160" s="45"/>
      <c r="I160" s="45"/>
    </row>
    <row r="161" spans="7:9" x14ac:dyDescent="0.25">
      <c r="G161" s="45"/>
      <c r="I161" s="45"/>
    </row>
    <row r="162" spans="7:9" x14ac:dyDescent="0.25">
      <c r="G162" s="45"/>
      <c r="I162" s="45"/>
    </row>
    <row r="163" spans="7:9" x14ac:dyDescent="0.25">
      <c r="G163" s="45"/>
      <c r="I163" s="45"/>
    </row>
    <row r="164" spans="7:9" x14ac:dyDescent="0.25">
      <c r="G164" s="45"/>
      <c r="I164" s="45"/>
    </row>
    <row r="165" spans="7:9" x14ac:dyDescent="0.25">
      <c r="G165" s="45"/>
      <c r="I165" s="45"/>
    </row>
    <row r="166" spans="7:9" x14ac:dyDescent="0.25">
      <c r="G166" s="45"/>
      <c r="I166" s="45"/>
    </row>
    <row r="167" spans="7:9" x14ac:dyDescent="0.25">
      <c r="G167" s="45"/>
      <c r="I167" s="45"/>
    </row>
    <row r="168" spans="7:9" x14ac:dyDescent="0.25">
      <c r="G168" s="45"/>
      <c r="I168" s="45"/>
    </row>
    <row r="169" spans="7:9" x14ac:dyDescent="0.25">
      <c r="G169" s="45"/>
      <c r="I169" s="45"/>
    </row>
    <row r="170" spans="7:9" x14ac:dyDescent="0.25">
      <c r="G170" s="45"/>
      <c r="I170" s="45"/>
    </row>
    <row r="171" spans="7:9" x14ac:dyDescent="0.25">
      <c r="G171" s="45"/>
      <c r="I171" s="45"/>
    </row>
    <row r="172" spans="7:9" x14ac:dyDescent="0.25">
      <c r="G172" s="45"/>
      <c r="I172" s="45"/>
    </row>
    <row r="173" spans="7:9" x14ac:dyDescent="0.25">
      <c r="G173" s="45"/>
      <c r="I173" s="45"/>
    </row>
    <row r="174" spans="7:9" x14ac:dyDescent="0.25">
      <c r="G174" s="45"/>
      <c r="I174" s="45"/>
    </row>
    <row r="175" spans="7:9" x14ac:dyDescent="0.25">
      <c r="G175" s="45"/>
      <c r="I175" s="45"/>
    </row>
    <row r="176" spans="7:9" x14ac:dyDescent="0.25">
      <c r="G176" s="45"/>
      <c r="I176" s="45"/>
    </row>
    <row r="177" spans="7:9" x14ac:dyDescent="0.25">
      <c r="G177" s="45"/>
      <c r="I177" s="45"/>
    </row>
    <row r="178" spans="7:9" x14ac:dyDescent="0.25">
      <c r="G178" s="45"/>
      <c r="I178" s="45"/>
    </row>
    <row r="179" spans="7:9" x14ac:dyDescent="0.25">
      <c r="G179" s="45"/>
      <c r="I179" s="45"/>
    </row>
    <row r="180" spans="7:9" x14ac:dyDescent="0.25">
      <c r="G180" s="45"/>
      <c r="I180" s="45"/>
    </row>
    <row r="181" spans="7:9" x14ac:dyDescent="0.25">
      <c r="G181" s="45"/>
      <c r="I181" s="45"/>
    </row>
    <row r="182" spans="7:9" x14ac:dyDescent="0.25">
      <c r="G182" s="45"/>
      <c r="I182" s="45"/>
    </row>
    <row r="183" spans="7:9" x14ac:dyDescent="0.25">
      <c r="G183" s="45"/>
      <c r="I183" s="45"/>
    </row>
    <row r="184" spans="7:9" x14ac:dyDescent="0.25">
      <c r="G184" s="45"/>
      <c r="I184" s="45"/>
    </row>
    <row r="185" spans="7:9" x14ac:dyDescent="0.25">
      <c r="G185" s="45"/>
      <c r="I185" s="45"/>
    </row>
    <row r="186" spans="7:9" x14ac:dyDescent="0.25">
      <c r="G186" s="45"/>
      <c r="I186" s="45"/>
    </row>
    <row r="187" spans="7:9" x14ac:dyDescent="0.25">
      <c r="G187" s="45"/>
      <c r="I187" s="45"/>
    </row>
    <row r="188" spans="7:9" x14ac:dyDescent="0.25">
      <c r="G188" s="45"/>
      <c r="I188" s="45"/>
    </row>
    <row r="189" spans="7:9" x14ac:dyDescent="0.25">
      <c r="G189" s="45"/>
      <c r="I189" s="45"/>
    </row>
    <row r="190" spans="7:9" x14ac:dyDescent="0.25">
      <c r="G190" s="45"/>
      <c r="I190" s="45"/>
    </row>
    <row r="191" spans="7:9" x14ac:dyDescent="0.25">
      <c r="G191" s="45"/>
      <c r="I191" s="45"/>
    </row>
    <row r="192" spans="7:9" x14ac:dyDescent="0.25">
      <c r="G192" s="45"/>
      <c r="I192" s="45"/>
    </row>
    <row r="193" spans="7:9" x14ac:dyDescent="0.25">
      <c r="G193" s="45"/>
      <c r="I193" s="45"/>
    </row>
    <row r="194" spans="7:9" x14ac:dyDescent="0.25">
      <c r="G194" s="45"/>
      <c r="I194" s="45"/>
    </row>
    <row r="195" spans="7:9" x14ac:dyDescent="0.25">
      <c r="G195" s="45"/>
      <c r="I195" s="45"/>
    </row>
    <row r="196" spans="7:9" x14ac:dyDescent="0.25">
      <c r="G196" s="45"/>
      <c r="I196" s="45"/>
    </row>
    <row r="197" spans="7:9" x14ac:dyDescent="0.25">
      <c r="G197" s="45"/>
      <c r="I197" s="45"/>
    </row>
    <row r="198" spans="7:9" x14ac:dyDescent="0.25">
      <c r="G198" s="45"/>
      <c r="I198" s="45"/>
    </row>
    <row r="199" spans="7:9" x14ac:dyDescent="0.25">
      <c r="G199" s="45"/>
      <c r="I199" s="45"/>
    </row>
    <row r="200" spans="7:9" x14ac:dyDescent="0.25">
      <c r="G200" s="45"/>
      <c r="I200" s="45"/>
    </row>
    <row r="201" spans="7:9" x14ac:dyDescent="0.25">
      <c r="G201" s="45"/>
      <c r="I201" s="45"/>
    </row>
    <row r="202" spans="7:9" x14ac:dyDescent="0.25">
      <c r="G202" s="45"/>
      <c r="I202" s="45"/>
    </row>
    <row r="203" spans="7:9" x14ac:dyDescent="0.25">
      <c r="G203" s="45"/>
      <c r="I203" s="45"/>
    </row>
    <row r="204" spans="7:9" x14ac:dyDescent="0.25">
      <c r="G204" s="45"/>
      <c r="I204" s="45"/>
    </row>
    <row r="205" spans="7:9" x14ac:dyDescent="0.25">
      <c r="G205" s="45"/>
      <c r="I205" s="45"/>
    </row>
    <row r="206" spans="7:9" x14ac:dyDescent="0.25">
      <c r="G206" s="45"/>
      <c r="I206" s="45"/>
    </row>
    <row r="207" spans="7:9" x14ac:dyDescent="0.25">
      <c r="G207" s="45"/>
      <c r="I207" s="45"/>
    </row>
    <row r="208" spans="7:9" x14ac:dyDescent="0.25">
      <c r="G208" s="45"/>
      <c r="I208" s="45"/>
    </row>
    <row r="209" spans="7:9" x14ac:dyDescent="0.25">
      <c r="G209" s="45"/>
      <c r="I209" s="45"/>
    </row>
    <row r="210" spans="7:9" x14ac:dyDescent="0.25">
      <c r="G210" s="45"/>
      <c r="I210" s="45"/>
    </row>
    <row r="211" spans="7:9" x14ac:dyDescent="0.25">
      <c r="G211" s="45"/>
      <c r="I211" s="45"/>
    </row>
    <row r="212" spans="7:9" x14ac:dyDescent="0.25">
      <c r="G212" s="45"/>
      <c r="I212" s="45"/>
    </row>
    <row r="213" spans="7:9" x14ac:dyDescent="0.25">
      <c r="G213" s="45"/>
      <c r="I213" s="45"/>
    </row>
    <row r="214" spans="7:9" x14ac:dyDescent="0.25">
      <c r="G214" s="45"/>
      <c r="I214" s="45"/>
    </row>
    <row r="215" spans="7:9" x14ac:dyDescent="0.25">
      <c r="G215" s="45"/>
      <c r="I215" s="45"/>
    </row>
    <row r="216" spans="7:9" x14ac:dyDescent="0.25">
      <c r="G216" s="45"/>
      <c r="I216" s="45"/>
    </row>
    <row r="217" spans="7:9" x14ac:dyDescent="0.25">
      <c r="G217" s="45"/>
      <c r="I217" s="45"/>
    </row>
    <row r="218" spans="7:9" x14ac:dyDescent="0.25">
      <c r="G218" s="45"/>
      <c r="I218" s="45"/>
    </row>
    <row r="219" spans="7:9" x14ac:dyDescent="0.25">
      <c r="G219" s="45"/>
      <c r="I219" s="45"/>
    </row>
    <row r="220" spans="7:9" x14ac:dyDescent="0.25">
      <c r="G220" s="45"/>
      <c r="I220" s="45"/>
    </row>
    <row r="221" spans="7:9" x14ac:dyDescent="0.25">
      <c r="G221" s="45"/>
      <c r="I221" s="45"/>
    </row>
    <row r="222" spans="7:9" x14ac:dyDescent="0.25">
      <c r="G222" s="45"/>
      <c r="I222" s="45"/>
    </row>
    <row r="223" spans="7:9" x14ac:dyDescent="0.25">
      <c r="G223" s="45"/>
      <c r="I223" s="45"/>
    </row>
    <row r="224" spans="7:9" x14ac:dyDescent="0.25">
      <c r="G224" s="45"/>
      <c r="I224" s="45"/>
    </row>
    <row r="225" spans="7:9" x14ac:dyDescent="0.25">
      <c r="G225" s="45"/>
      <c r="I225" s="45"/>
    </row>
    <row r="226" spans="7:9" x14ac:dyDescent="0.25">
      <c r="G226" s="45"/>
      <c r="I226" s="45"/>
    </row>
    <row r="227" spans="7:9" x14ac:dyDescent="0.25">
      <c r="G227" s="45"/>
      <c r="I227" s="45"/>
    </row>
    <row r="228" spans="7:9" x14ac:dyDescent="0.25">
      <c r="G228" s="45"/>
      <c r="I228" s="45"/>
    </row>
    <row r="229" spans="7:9" x14ac:dyDescent="0.25">
      <c r="G229" s="45"/>
      <c r="I229" s="45"/>
    </row>
    <row r="230" spans="7:9" x14ac:dyDescent="0.25">
      <c r="G230" s="45"/>
      <c r="I230" s="45"/>
    </row>
    <row r="231" spans="7:9" x14ac:dyDescent="0.25">
      <c r="G231" s="45"/>
      <c r="I231" s="45"/>
    </row>
    <row r="232" spans="7:9" x14ac:dyDescent="0.25">
      <c r="G232" s="45"/>
      <c r="I232" s="45"/>
    </row>
    <row r="233" spans="7:9" x14ac:dyDescent="0.25">
      <c r="G233" s="45"/>
      <c r="I233" s="45"/>
    </row>
    <row r="234" spans="7:9" x14ac:dyDescent="0.25">
      <c r="G234" s="45"/>
      <c r="I234" s="45"/>
    </row>
    <row r="235" spans="7:9" x14ac:dyDescent="0.25">
      <c r="G235" s="45"/>
      <c r="I235" s="45"/>
    </row>
    <row r="236" spans="7:9" x14ac:dyDescent="0.25">
      <c r="G236" s="45"/>
      <c r="I236" s="45"/>
    </row>
    <row r="237" spans="7:9" x14ac:dyDescent="0.25">
      <c r="G237" s="45"/>
      <c r="I237" s="45"/>
    </row>
    <row r="238" spans="7:9" x14ac:dyDescent="0.25">
      <c r="G238" s="45"/>
      <c r="I238" s="45"/>
    </row>
    <row r="239" spans="7:9" x14ac:dyDescent="0.25">
      <c r="G239" s="45"/>
      <c r="I239" s="45"/>
    </row>
    <row r="240" spans="7:9" x14ac:dyDescent="0.25">
      <c r="G240" s="45"/>
      <c r="I240" s="45"/>
    </row>
    <row r="241" spans="7:9" x14ac:dyDescent="0.25">
      <c r="G241" s="45"/>
      <c r="I241" s="45"/>
    </row>
    <row r="242" spans="7:9" x14ac:dyDescent="0.25">
      <c r="G242" s="45"/>
      <c r="I242" s="45"/>
    </row>
    <row r="243" spans="7:9" x14ac:dyDescent="0.25">
      <c r="G243" s="45"/>
      <c r="I243" s="45"/>
    </row>
    <row r="244" spans="7:9" x14ac:dyDescent="0.25">
      <c r="G244" s="45"/>
      <c r="I244" s="45"/>
    </row>
    <row r="245" spans="7:9" x14ac:dyDescent="0.25">
      <c r="G245" s="45"/>
      <c r="I245" s="45"/>
    </row>
    <row r="246" spans="7:9" x14ac:dyDescent="0.25">
      <c r="G246" s="45"/>
      <c r="I246" s="45"/>
    </row>
    <row r="247" spans="7:9" x14ac:dyDescent="0.25">
      <c r="G247" s="45"/>
      <c r="I247" s="45"/>
    </row>
    <row r="248" spans="7:9" x14ac:dyDescent="0.25">
      <c r="G248" s="45"/>
      <c r="I248" s="45"/>
    </row>
    <row r="249" spans="7:9" x14ac:dyDescent="0.25">
      <c r="G249" s="45"/>
      <c r="I249" s="45"/>
    </row>
    <row r="250" spans="7:9" x14ac:dyDescent="0.25">
      <c r="G250" s="45"/>
      <c r="I250" s="45"/>
    </row>
    <row r="251" spans="7:9" x14ac:dyDescent="0.25">
      <c r="G251" s="45"/>
      <c r="I251" s="45"/>
    </row>
    <row r="252" spans="7:9" x14ac:dyDescent="0.25">
      <c r="G252" s="45"/>
      <c r="I252" s="45"/>
    </row>
    <row r="253" spans="7:9" x14ac:dyDescent="0.25">
      <c r="G253" s="45"/>
      <c r="I253" s="45"/>
    </row>
    <row r="254" spans="7:9" x14ac:dyDescent="0.25">
      <c r="G254" s="45"/>
      <c r="I254" s="45"/>
    </row>
    <row r="255" spans="7:9" x14ac:dyDescent="0.25">
      <c r="G255" s="45"/>
      <c r="I255" s="45"/>
    </row>
    <row r="256" spans="7:9" x14ac:dyDescent="0.25">
      <c r="G256" s="45"/>
      <c r="I256" s="45"/>
    </row>
    <row r="257" spans="7:9" x14ac:dyDescent="0.25">
      <c r="G257" s="45"/>
      <c r="I257" s="45"/>
    </row>
    <row r="258" spans="7:9" x14ac:dyDescent="0.25">
      <c r="G258" s="45"/>
      <c r="I258" s="45"/>
    </row>
    <row r="259" spans="7:9" x14ac:dyDescent="0.25">
      <c r="G259" s="45"/>
      <c r="I259" s="45"/>
    </row>
    <row r="260" spans="7:9" x14ac:dyDescent="0.25">
      <c r="G260" s="45"/>
      <c r="I260" s="45"/>
    </row>
    <row r="261" spans="7:9" x14ac:dyDescent="0.25">
      <c r="G261" s="45"/>
      <c r="I261" s="45"/>
    </row>
    <row r="262" spans="7:9" x14ac:dyDescent="0.25">
      <c r="G262" s="45"/>
      <c r="I262" s="45"/>
    </row>
    <row r="263" spans="7:9" x14ac:dyDescent="0.25">
      <c r="G263" s="45"/>
      <c r="I263" s="45"/>
    </row>
    <row r="264" spans="7:9" x14ac:dyDescent="0.25">
      <c r="G264" s="45"/>
      <c r="I264" s="45"/>
    </row>
    <row r="265" spans="7:9" x14ac:dyDescent="0.25">
      <c r="G265" s="45"/>
      <c r="I265" s="45"/>
    </row>
    <row r="266" spans="7:9" x14ac:dyDescent="0.25">
      <c r="G266" s="45"/>
      <c r="I266" s="45"/>
    </row>
    <row r="267" spans="7:9" x14ac:dyDescent="0.25">
      <c r="G267" s="45"/>
      <c r="I267" s="45"/>
    </row>
    <row r="268" spans="7:9" x14ac:dyDescent="0.25">
      <c r="G268" s="45"/>
      <c r="I268" s="45"/>
    </row>
    <row r="269" spans="7:9" x14ac:dyDescent="0.25">
      <c r="G269" s="45"/>
      <c r="I269" s="45"/>
    </row>
    <row r="270" spans="7:9" x14ac:dyDescent="0.25">
      <c r="G270" s="45"/>
      <c r="I270" s="45"/>
    </row>
    <row r="271" spans="7:9" x14ac:dyDescent="0.25">
      <c r="G271" s="45"/>
      <c r="I271" s="45"/>
    </row>
    <row r="272" spans="7:9" x14ac:dyDescent="0.25">
      <c r="G272" s="45"/>
      <c r="I272" s="45"/>
    </row>
    <row r="273" spans="7:9" x14ac:dyDescent="0.25">
      <c r="G273" s="45"/>
      <c r="I273" s="45"/>
    </row>
    <row r="274" spans="7:9" x14ac:dyDescent="0.25">
      <c r="G274" s="45"/>
      <c r="I274" s="45"/>
    </row>
    <row r="275" spans="7:9" x14ac:dyDescent="0.25">
      <c r="G275" s="45"/>
      <c r="I275" s="45"/>
    </row>
    <row r="276" spans="7:9" x14ac:dyDescent="0.25">
      <c r="G276" s="45"/>
      <c r="I276" s="45"/>
    </row>
    <row r="277" spans="7:9" x14ac:dyDescent="0.25">
      <c r="G277" s="45"/>
      <c r="I277" s="45"/>
    </row>
    <row r="278" spans="7:9" x14ac:dyDescent="0.25">
      <c r="G278" s="45"/>
      <c r="I278" s="45"/>
    </row>
    <row r="279" spans="7:9" x14ac:dyDescent="0.25">
      <c r="G279" s="45"/>
      <c r="I279" s="45"/>
    </row>
    <row r="280" spans="7:9" x14ac:dyDescent="0.25">
      <c r="G280" s="45"/>
      <c r="I280" s="45"/>
    </row>
    <row r="281" spans="7:9" x14ac:dyDescent="0.25">
      <c r="G281" s="45"/>
      <c r="I281" s="45"/>
    </row>
    <row r="282" spans="7:9" x14ac:dyDescent="0.25">
      <c r="G282" s="45"/>
      <c r="I282" s="45"/>
    </row>
    <row r="283" spans="7:9" x14ac:dyDescent="0.25">
      <c r="G283" s="45"/>
      <c r="I283" s="45"/>
    </row>
    <row r="284" spans="7:9" x14ac:dyDescent="0.25">
      <c r="G284" s="45"/>
      <c r="I284" s="45"/>
    </row>
    <row r="285" spans="7:9" x14ac:dyDescent="0.25">
      <c r="G285" s="45"/>
      <c r="I285" s="45"/>
    </row>
    <row r="286" spans="7:9" x14ac:dyDescent="0.25">
      <c r="G286" s="45"/>
      <c r="I286" s="45"/>
    </row>
    <row r="287" spans="7:9" x14ac:dyDescent="0.25">
      <c r="G287" s="45"/>
      <c r="I287" s="45"/>
    </row>
    <row r="288" spans="7:9" x14ac:dyDescent="0.25">
      <c r="G288" s="45"/>
      <c r="I288" s="45"/>
    </row>
    <row r="289" spans="7:9" x14ac:dyDescent="0.25">
      <c r="G289" s="45"/>
      <c r="I289" s="45"/>
    </row>
    <row r="290" spans="7:9" x14ac:dyDescent="0.25">
      <c r="G290" s="45"/>
      <c r="I290" s="45"/>
    </row>
    <row r="291" spans="7:9" x14ac:dyDescent="0.25">
      <c r="G291" s="45"/>
      <c r="I291" s="45"/>
    </row>
    <row r="292" spans="7:9" x14ac:dyDescent="0.25">
      <c r="G292" s="45"/>
      <c r="I292" s="45"/>
    </row>
    <row r="293" spans="7:9" x14ac:dyDescent="0.25">
      <c r="G293" s="45"/>
      <c r="I293" s="45"/>
    </row>
    <row r="294" spans="7:9" x14ac:dyDescent="0.25">
      <c r="G294" s="45"/>
      <c r="I294" s="45"/>
    </row>
    <row r="295" spans="7:9" x14ac:dyDescent="0.25">
      <c r="G295" s="45"/>
      <c r="I295" s="45"/>
    </row>
    <row r="296" spans="7:9" x14ac:dyDescent="0.25">
      <c r="G296" s="45"/>
      <c r="I296" s="45"/>
    </row>
    <row r="297" spans="7:9" x14ac:dyDescent="0.25">
      <c r="G297" s="45"/>
      <c r="I297" s="45"/>
    </row>
    <row r="298" spans="7:9" x14ac:dyDescent="0.25">
      <c r="G298" s="45"/>
      <c r="I298" s="45"/>
    </row>
    <row r="299" spans="7:9" x14ac:dyDescent="0.25">
      <c r="G299" s="45"/>
      <c r="I299" s="45"/>
    </row>
    <row r="300" spans="7:9" x14ac:dyDescent="0.25">
      <c r="G300" s="45"/>
      <c r="I300" s="45"/>
    </row>
    <row r="301" spans="7:9" x14ac:dyDescent="0.25">
      <c r="G301" s="45"/>
      <c r="I301" s="45"/>
    </row>
    <row r="302" spans="7:9" x14ac:dyDescent="0.25">
      <c r="G302" s="45"/>
      <c r="I302" s="45"/>
    </row>
    <row r="303" spans="7:9" x14ac:dyDescent="0.25">
      <c r="G303" s="45"/>
      <c r="I303" s="45"/>
    </row>
    <row r="304" spans="7:9" x14ac:dyDescent="0.25">
      <c r="G304" s="45"/>
      <c r="I304" s="45"/>
    </row>
    <row r="305" spans="7:9" x14ac:dyDescent="0.25">
      <c r="G305" s="45"/>
      <c r="I305" s="45"/>
    </row>
    <row r="306" spans="7:9" x14ac:dyDescent="0.25">
      <c r="G306" s="45"/>
      <c r="I306" s="45"/>
    </row>
    <row r="307" spans="7:9" x14ac:dyDescent="0.25">
      <c r="G307" s="45"/>
      <c r="I307" s="45"/>
    </row>
    <row r="308" spans="7:9" x14ac:dyDescent="0.25">
      <c r="G308" s="45"/>
      <c r="I308" s="45"/>
    </row>
    <row r="309" spans="7:9" x14ac:dyDescent="0.25">
      <c r="G309" s="45"/>
      <c r="I309" s="45"/>
    </row>
    <row r="310" spans="7:9" x14ac:dyDescent="0.25">
      <c r="G310" s="45"/>
      <c r="I310" s="45"/>
    </row>
    <row r="311" spans="7:9" x14ac:dyDescent="0.25">
      <c r="G311" s="45"/>
      <c r="I311" s="45"/>
    </row>
    <row r="312" spans="7:9" x14ac:dyDescent="0.25">
      <c r="G312" s="45"/>
      <c r="I312" s="45"/>
    </row>
    <row r="313" spans="7:9" x14ac:dyDescent="0.25">
      <c r="G313" s="45"/>
      <c r="I313" s="45"/>
    </row>
    <row r="314" spans="7:9" x14ac:dyDescent="0.25">
      <c r="G314" s="45"/>
      <c r="I314" s="45"/>
    </row>
    <row r="315" spans="7:9" x14ac:dyDescent="0.25">
      <c r="G315" s="45"/>
      <c r="I315" s="45"/>
    </row>
    <row r="316" spans="7:9" x14ac:dyDescent="0.25">
      <c r="G316" s="45"/>
      <c r="I316" s="45"/>
    </row>
    <row r="317" spans="7:9" x14ac:dyDescent="0.25">
      <c r="G317" s="45"/>
      <c r="I317" s="45"/>
    </row>
    <row r="318" spans="7:9" x14ac:dyDescent="0.25">
      <c r="G318" s="45"/>
      <c r="I318" s="45"/>
    </row>
    <row r="319" spans="7:9" x14ac:dyDescent="0.25">
      <c r="G319" s="45"/>
      <c r="I319" s="45"/>
    </row>
    <row r="320" spans="7:9" x14ac:dyDescent="0.25">
      <c r="G320" s="45"/>
      <c r="I320" s="45"/>
    </row>
    <row r="321" spans="7:9" x14ac:dyDescent="0.25">
      <c r="G321" s="45"/>
      <c r="I321" s="45"/>
    </row>
    <row r="322" spans="7:9" x14ac:dyDescent="0.25">
      <c r="G322" s="45"/>
      <c r="I322" s="45"/>
    </row>
    <row r="323" spans="7:9" x14ac:dyDescent="0.25">
      <c r="G323" s="45"/>
      <c r="I323" s="45"/>
    </row>
    <row r="324" spans="7:9" x14ac:dyDescent="0.25">
      <c r="G324" s="45"/>
      <c r="I324" s="45"/>
    </row>
    <row r="325" spans="7:9" x14ac:dyDescent="0.25">
      <c r="G325" s="45"/>
      <c r="I325" s="45"/>
    </row>
    <row r="326" spans="7:9" x14ac:dyDescent="0.25">
      <c r="G326" s="45"/>
      <c r="I326" s="45"/>
    </row>
    <row r="327" spans="7:9" x14ac:dyDescent="0.25">
      <c r="G327" s="45"/>
      <c r="I327" s="45"/>
    </row>
    <row r="328" spans="7:9" x14ac:dyDescent="0.25">
      <c r="G328" s="45"/>
      <c r="I328" s="45"/>
    </row>
    <row r="329" spans="7:9" x14ac:dyDescent="0.25">
      <c r="G329" s="45"/>
      <c r="I329" s="45"/>
    </row>
    <row r="330" spans="7:9" x14ac:dyDescent="0.25">
      <c r="G330" s="45"/>
      <c r="I330" s="45"/>
    </row>
    <row r="331" spans="7:9" x14ac:dyDescent="0.25">
      <c r="G331" s="45"/>
      <c r="I331" s="45"/>
    </row>
    <row r="332" spans="7:9" x14ac:dyDescent="0.25">
      <c r="G332" s="45"/>
      <c r="I332" s="45"/>
    </row>
    <row r="333" spans="7:9" x14ac:dyDescent="0.25">
      <c r="G333" s="45"/>
      <c r="I333" s="45"/>
    </row>
    <row r="334" spans="7:9" x14ac:dyDescent="0.25">
      <c r="G334" s="45"/>
      <c r="I334" s="45"/>
    </row>
    <row r="335" spans="7:9" x14ac:dyDescent="0.25">
      <c r="G335" s="45"/>
      <c r="I335" s="45"/>
    </row>
    <row r="336" spans="7:9" x14ac:dyDescent="0.25">
      <c r="G336" s="45"/>
      <c r="I336" s="45"/>
    </row>
    <row r="337" spans="7:9" x14ac:dyDescent="0.25">
      <c r="G337" s="45"/>
      <c r="I337" s="45"/>
    </row>
    <row r="338" spans="7:9" x14ac:dyDescent="0.25">
      <c r="G338" s="45"/>
      <c r="I338" s="45"/>
    </row>
    <row r="339" spans="7:9" x14ac:dyDescent="0.25">
      <c r="G339" s="45"/>
      <c r="I339" s="45"/>
    </row>
    <row r="340" spans="7:9" x14ac:dyDescent="0.25">
      <c r="G340" s="45"/>
      <c r="I340" s="45"/>
    </row>
    <row r="341" spans="7:9" x14ac:dyDescent="0.25">
      <c r="G341" s="45"/>
      <c r="I341" s="45"/>
    </row>
    <row r="342" spans="7:9" x14ac:dyDescent="0.25">
      <c r="G342" s="45"/>
      <c r="I342" s="45"/>
    </row>
    <row r="343" spans="7:9" x14ac:dyDescent="0.25">
      <c r="G343" s="45"/>
      <c r="I343" s="45"/>
    </row>
    <row r="344" spans="7:9" x14ac:dyDescent="0.25">
      <c r="G344" s="45"/>
      <c r="I344" s="45"/>
    </row>
    <row r="345" spans="7:9" x14ac:dyDescent="0.25">
      <c r="G345" s="45"/>
      <c r="I345" s="45"/>
    </row>
    <row r="346" spans="7:9" x14ac:dyDescent="0.25">
      <c r="G346" s="45"/>
      <c r="I346" s="45"/>
    </row>
    <row r="347" spans="7:9" x14ac:dyDescent="0.25">
      <c r="G347" s="45"/>
      <c r="I347" s="45"/>
    </row>
    <row r="348" spans="7:9" x14ac:dyDescent="0.25">
      <c r="G348" s="45"/>
      <c r="I348" s="45"/>
    </row>
    <row r="349" spans="7:9" x14ac:dyDescent="0.25">
      <c r="G349" s="45"/>
      <c r="I349" s="45"/>
    </row>
    <row r="350" spans="7:9" x14ac:dyDescent="0.25">
      <c r="G350" s="45"/>
      <c r="I350" s="45"/>
    </row>
    <row r="351" spans="7:9" x14ac:dyDescent="0.25">
      <c r="G351" s="45"/>
      <c r="I351" s="45"/>
    </row>
    <row r="352" spans="7:9" x14ac:dyDescent="0.25">
      <c r="G352" s="45"/>
      <c r="I352" s="45"/>
    </row>
    <row r="353" spans="7:9" x14ac:dyDescent="0.25">
      <c r="G353" s="45"/>
      <c r="I353" s="45"/>
    </row>
    <row r="354" spans="7:9" x14ac:dyDescent="0.25">
      <c r="G354" s="45"/>
      <c r="I354" s="45"/>
    </row>
    <row r="355" spans="7:9" x14ac:dyDescent="0.25">
      <c r="G355" s="45"/>
      <c r="I355" s="45"/>
    </row>
    <row r="356" spans="7:9" x14ac:dyDescent="0.25">
      <c r="G356" s="45"/>
      <c r="I356" s="45"/>
    </row>
    <row r="357" spans="7:9" x14ac:dyDescent="0.25">
      <c r="G357" s="45"/>
      <c r="I357" s="45"/>
    </row>
    <row r="358" spans="7:9" x14ac:dyDescent="0.25">
      <c r="G358" s="45"/>
      <c r="I358" s="45"/>
    </row>
    <row r="359" spans="7:9" x14ac:dyDescent="0.25">
      <c r="G359" s="45"/>
      <c r="I359" s="45"/>
    </row>
    <row r="360" spans="7:9" x14ac:dyDescent="0.25">
      <c r="G360" s="45"/>
      <c r="I360" s="45"/>
    </row>
    <row r="361" spans="7:9" x14ac:dyDescent="0.25">
      <c r="G361" s="45"/>
      <c r="I361" s="45"/>
    </row>
    <row r="362" spans="7:9" x14ac:dyDescent="0.25">
      <c r="G362" s="45"/>
      <c r="I362" s="45"/>
    </row>
    <row r="363" spans="7:9" x14ac:dyDescent="0.25">
      <c r="G363" s="45"/>
      <c r="I363" s="45"/>
    </row>
    <row r="364" spans="7:9" x14ac:dyDescent="0.25">
      <c r="G364" s="45"/>
      <c r="I364" s="45"/>
    </row>
    <row r="365" spans="7:9" x14ac:dyDescent="0.25">
      <c r="G365" s="45"/>
      <c r="I365" s="45"/>
    </row>
    <row r="366" spans="7:9" x14ac:dyDescent="0.25">
      <c r="G366" s="45"/>
      <c r="I366" s="45"/>
    </row>
    <row r="367" spans="7:9" x14ac:dyDescent="0.25">
      <c r="G367" s="45"/>
      <c r="I367" s="45"/>
    </row>
    <row r="368" spans="7:9" x14ac:dyDescent="0.25">
      <c r="G368" s="45"/>
      <c r="I368" s="45"/>
    </row>
    <row r="369" spans="7:9" x14ac:dyDescent="0.25">
      <c r="G369" s="45"/>
      <c r="I369" s="45"/>
    </row>
    <row r="370" spans="7:9" x14ac:dyDescent="0.25">
      <c r="G370" s="45"/>
      <c r="I370" s="45"/>
    </row>
    <row r="371" spans="7:9" x14ac:dyDescent="0.25">
      <c r="G371" s="45"/>
      <c r="I371" s="45"/>
    </row>
    <row r="372" spans="7:9" x14ac:dyDescent="0.25">
      <c r="G372" s="45"/>
      <c r="I372" s="45"/>
    </row>
    <row r="373" spans="7:9" x14ac:dyDescent="0.25">
      <c r="G373" s="45"/>
      <c r="I373" s="45"/>
    </row>
    <row r="374" spans="7:9" x14ac:dyDescent="0.25">
      <c r="G374" s="45"/>
      <c r="I374" s="45"/>
    </row>
    <row r="375" spans="7:9" x14ac:dyDescent="0.25">
      <c r="G375" s="45"/>
      <c r="I375" s="45"/>
    </row>
    <row r="376" spans="7:9" x14ac:dyDescent="0.25">
      <c r="G376" s="45"/>
      <c r="I376" s="45"/>
    </row>
    <row r="377" spans="7:9" x14ac:dyDescent="0.25">
      <c r="G377" s="45"/>
      <c r="I377" s="45"/>
    </row>
    <row r="378" spans="7:9" x14ac:dyDescent="0.25">
      <c r="G378" s="45"/>
      <c r="I378" s="45"/>
    </row>
    <row r="379" spans="7:9" x14ac:dyDescent="0.25">
      <c r="G379" s="45"/>
      <c r="I379" s="45"/>
    </row>
    <row r="380" spans="7:9" x14ac:dyDescent="0.25">
      <c r="G380" s="45"/>
      <c r="I380" s="45"/>
    </row>
    <row r="381" spans="7:9" x14ac:dyDescent="0.25">
      <c r="G381" s="45"/>
      <c r="I381" s="45"/>
    </row>
    <row r="382" spans="7:9" x14ac:dyDescent="0.25">
      <c r="G382" s="45"/>
      <c r="I382" s="45"/>
    </row>
    <row r="383" spans="7:9" x14ac:dyDescent="0.25">
      <c r="G383" s="45"/>
      <c r="I383" s="45"/>
    </row>
    <row r="384" spans="7:9" x14ac:dyDescent="0.25">
      <c r="G384" s="45"/>
      <c r="I384" s="45"/>
    </row>
    <row r="385" spans="7:9" x14ac:dyDescent="0.25">
      <c r="G385" s="45"/>
      <c r="I385" s="45"/>
    </row>
    <row r="386" spans="7:9" x14ac:dyDescent="0.25">
      <c r="G386" s="45"/>
      <c r="I386" s="45"/>
    </row>
    <row r="387" spans="7:9" x14ac:dyDescent="0.25">
      <c r="G387" s="45"/>
      <c r="I387" s="45"/>
    </row>
    <row r="388" spans="7:9" x14ac:dyDescent="0.25">
      <c r="G388" s="45"/>
      <c r="I388" s="45"/>
    </row>
    <row r="389" spans="7:9" x14ac:dyDescent="0.25">
      <c r="G389" s="45"/>
      <c r="I389" s="45"/>
    </row>
    <row r="390" spans="7:9" x14ac:dyDescent="0.25">
      <c r="G390" s="45"/>
      <c r="I390" s="45"/>
    </row>
    <row r="391" spans="7:9" x14ac:dyDescent="0.25">
      <c r="G391" s="45"/>
      <c r="I391" s="45"/>
    </row>
    <row r="392" spans="7:9" x14ac:dyDescent="0.25">
      <c r="G392" s="45"/>
      <c r="I392" s="45"/>
    </row>
    <row r="393" spans="7:9" x14ac:dyDescent="0.25">
      <c r="G393" s="45"/>
      <c r="I393" s="45"/>
    </row>
    <row r="394" spans="7:9" x14ac:dyDescent="0.25">
      <c r="G394" s="45"/>
      <c r="I394" s="45"/>
    </row>
    <row r="395" spans="7:9" x14ac:dyDescent="0.25">
      <c r="G395" s="45"/>
      <c r="I395" s="45"/>
    </row>
    <row r="396" spans="7:9" x14ac:dyDescent="0.25">
      <c r="G396" s="45"/>
      <c r="I396" s="45"/>
    </row>
    <row r="397" spans="7:9" x14ac:dyDescent="0.25">
      <c r="G397" s="45"/>
      <c r="I397" s="45"/>
    </row>
    <row r="398" spans="7:9" x14ac:dyDescent="0.25">
      <c r="G398" s="45"/>
      <c r="I398" s="45"/>
    </row>
    <row r="399" spans="7:9" x14ac:dyDescent="0.25">
      <c r="G399" s="45"/>
      <c r="I399" s="45"/>
    </row>
    <row r="400" spans="7:9" x14ac:dyDescent="0.25">
      <c r="G400" s="45"/>
      <c r="I400" s="45"/>
    </row>
    <row r="401" spans="7:9" x14ac:dyDescent="0.25">
      <c r="G401" s="45"/>
      <c r="I401" s="45"/>
    </row>
    <row r="402" spans="7:9" x14ac:dyDescent="0.25">
      <c r="G402" s="45"/>
      <c r="I402" s="45"/>
    </row>
    <row r="403" spans="7:9" x14ac:dyDescent="0.25">
      <c r="G403" s="45"/>
      <c r="I403" s="45"/>
    </row>
    <row r="404" spans="7:9" x14ac:dyDescent="0.25">
      <c r="G404" s="45"/>
      <c r="I404" s="45"/>
    </row>
    <row r="405" spans="7:9" x14ac:dyDescent="0.25">
      <c r="G405" s="45"/>
      <c r="I405" s="45"/>
    </row>
    <row r="406" spans="7:9" x14ac:dyDescent="0.25">
      <c r="G406" s="45"/>
      <c r="I406" s="45"/>
    </row>
    <row r="407" spans="7:9" x14ac:dyDescent="0.25">
      <c r="G407" s="45"/>
      <c r="I407" s="45"/>
    </row>
    <row r="408" spans="7:9" x14ac:dyDescent="0.25">
      <c r="G408" s="45"/>
      <c r="I408" s="45"/>
    </row>
    <row r="409" spans="7:9" x14ac:dyDescent="0.25">
      <c r="G409" s="45"/>
      <c r="I409" s="45"/>
    </row>
    <row r="410" spans="7:9" x14ac:dyDescent="0.25">
      <c r="G410" s="45"/>
      <c r="I410" s="45"/>
    </row>
    <row r="411" spans="7:9" x14ac:dyDescent="0.25">
      <c r="G411" s="45"/>
      <c r="I411" s="45"/>
    </row>
    <row r="412" spans="7:9" x14ac:dyDescent="0.25">
      <c r="G412" s="45"/>
      <c r="I412" s="45"/>
    </row>
    <row r="413" spans="7:9" x14ac:dyDescent="0.25">
      <c r="G413" s="45"/>
      <c r="I413" s="45"/>
    </row>
    <row r="414" spans="7:9" x14ac:dyDescent="0.25">
      <c r="G414" s="45"/>
      <c r="I414" s="45"/>
    </row>
    <row r="415" spans="7:9" x14ac:dyDescent="0.25">
      <c r="G415" s="45"/>
      <c r="I415" s="45"/>
    </row>
    <row r="416" spans="7:9" x14ac:dyDescent="0.25">
      <c r="G416" s="45"/>
      <c r="I416" s="45"/>
    </row>
    <row r="417" spans="7:9" x14ac:dyDescent="0.25">
      <c r="G417" s="45"/>
      <c r="I417" s="45"/>
    </row>
    <row r="418" spans="7:9" x14ac:dyDescent="0.25">
      <c r="G418" s="45"/>
      <c r="I418" s="45"/>
    </row>
    <row r="419" spans="7:9" x14ac:dyDescent="0.25">
      <c r="G419" s="45"/>
      <c r="I419" s="45"/>
    </row>
    <row r="420" spans="7:9" x14ac:dyDescent="0.25">
      <c r="G420" s="45"/>
      <c r="I420" s="45"/>
    </row>
    <row r="421" spans="7:9" x14ac:dyDescent="0.25">
      <c r="G421" s="45"/>
      <c r="I421" s="45"/>
    </row>
    <row r="422" spans="7:9" x14ac:dyDescent="0.25">
      <c r="G422" s="45"/>
      <c r="I422" s="45"/>
    </row>
    <row r="423" spans="7:9" x14ac:dyDescent="0.25">
      <c r="G423" s="45"/>
      <c r="I423" s="45"/>
    </row>
    <row r="424" spans="7:9" x14ac:dyDescent="0.25">
      <c r="G424" s="45"/>
      <c r="I424" s="45"/>
    </row>
    <row r="425" spans="7:9" x14ac:dyDescent="0.25">
      <c r="G425" s="45"/>
      <c r="I425" s="45"/>
    </row>
    <row r="426" spans="7:9" x14ac:dyDescent="0.25">
      <c r="G426" s="45"/>
      <c r="I426" s="45"/>
    </row>
    <row r="427" spans="7:9" x14ac:dyDescent="0.25">
      <c r="G427" s="45"/>
      <c r="I427" s="45"/>
    </row>
    <row r="428" spans="7:9" x14ac:dyDescent="0.25">
      <c r="G428" s="45"/>
      <c r="I428" s="45"/>
    </row>
    <row r="429" spans="7:9" x14ac:dyDescent="0.25">
      <c r="G429" s="45"/>
      <c r="I429" s="45"/>
    </row>
    <row r="430" spans="7:9" x14ac:dyDescent="0.25">
      <c r="G430" s="45"/>
      <c r="I430" s="45"/>
    </row>
    <row r="431" spans="7:9" x14ac:dyDescent="0.25">
      <c r="G431" s="45"/>
      <c r="I431" s="45"/>
    </row>
    <row r="432" spans="7:9" x14ac:dyDescent="0.25">
      <c r="G432" s="45"/>
      <c r="I432" s="45"/>
    </row>
    <row r="433" spans="7:9" x14ac:dyDescent="0.25">
      <c r="G433" s="45"/>
      <c r="I433" s="45"/>
    </row>
    <row r="434" spans="7:9" x14ac:dyDescent="0.25">
      <c r="G434" s="45"/>
      <c r="I434" s="45"/>
    </row>
    <row r="435" spans="7:9" x14ac:dyDescent="0.25">
      <c r="G435" s="45"/>
      <c r="I435" s="45"/>
    </row>
    <row r="436" spans="7:9" x14ac:dyDescent="0.25">
      <c r="G436" s="45"/>
      <c r="I436" s="45"/>
    </row>
    <row r="437" spans="7:9" x14ac:dyDescent="0.25">
      <c r="G437" s="45"/>
      <c r="I437" s="45"/>
    </row>
    <row r="438" spans="7:9" x14ac:dyDescent="0.25">
      <c r="G438" s="45"/>
      <c r="I438" s="45"/>
    </row>
    <row r="439" spans="7:9" x14ac:dyDescent="0.25">
      <c r="G439" s="45"/>
      <c r="I439" s="45"/>
    </row>
    <row r="440" spans="7:9" x14ac:dyDescent="0.25">
      <c r="G440" s="45"/>
      <c r="I440" s="45"/>
    </row>
    <row r="441" spans="7:9" x14ac:dyDescent="0.25">
      <c r="G441" s="45"/>
      <c r="I441" s="45"/>
    </row>
    <row r="442" spans="7:9" x14ac:dyDescent="0.25">
      <c r="G442" s="45"/>
      <c r="I442" s="45"/>
    </row>
    <row r="443" spans="7:9" x14ac:dyDescent="0.25">
      <c r="G443" s="45"/>
      <c r="I443" s="45"/>
    </row>
    <row r="444" spans="7:9" x14ac:dyDescent="0.25">
      <c r="G444" s="45"/>
      <c r="I444" s="45"/>
    </row>
    <row r="445" spans="7:9" x14ac:dyDescent="0.25">
      <c r="G445" s="45"/>
      <c r="I445" s="45"/>
    </row>
    <row r="446" spans="7:9" x14ac:dyDescent="0.25">
      <c r="G446" s="45"/>
      <c r="I446" s="45"/>
    </row>
    <row r="447" spans="7:9" x14ac:dyDescent="0.25">
      <c r="G447" s="45"/>
      <c r="I447" s="45"/>
    </row>
    <row r="448" spans="7:9" x14ac:dyDescent="0.25">
      <c r="G448" s="45"/>
      <c r="I448" s="45"/>
    </row>
    <row r="449" spans="7:9" x14ac:dyDescent="0.25">
      <c r="G449" s="45"/>
      <c r="I449" s="45"/>
    </row>
    <row r="450" spans="7:9" x14ac:dyDescent="0.25">
      <c r="G450" s="45"/>
      <c r="I450" s="45"/>
    </row>
    <row r="451" spans="7:9" x14ac:dyDescent="0.25">
      <c r="G451" s="45"/>
      <c r="I451" s="45"/>
    </row>
    <row r="452" spans="7:9" x14ac:dyDescent="0.25">
      <c r="G452" s="45"/>
      <c r="I452" s="45"/>
    </row>
    <row r="453" spans="7:9" x14ac:dyDescent="0.25">
      <c r="G453" s="45"/>
      <c r="I453" s="45"/>
    </row>
    <row r="454" spans="7:9" x14ac:dyDescent="0.25">
      <c r="G454" s="45"/>
      <c r="I454" s="45"/>
    </row>
    <row r="455" spans="7:9" x14ac:dyDescent="0.25">
      <c r="G455" s="45"/>
      <c r="I455" s="45"/>
    </row>
    <row r="456" spans="7:9" x14ac:dyDescent="0.25">
      <c r="G456" s="45"/>
      <c r="I456" s="45"/>
    </row>
    <row r="457" spans="7:9" x14ac:dyDescent="0.25">
      <c r="G457" s="45"/>
      <c r="I457" s="45"/>
    </row>
    <row r="458" spans="7:9" x14ac:dyDescent="0.25">
      <c r="G458" s="45"/>
      <c r="I458" s="45"/>
    </row>
    <row r="459" spans="7:9" x14ac:dyDescent="0.25">
      <c r="G459" s="45"/>
      <c r="I459" s="45"/>
    </row>
    <row r="460" spans="7:9" x14ac:dyDescent="0.25">
      <c r="G460" s="45"/>
      <c r="I460" s="45"/>
    </row>
    <row r="461" spans="7:9" x14ac:dyDescent="0.25">
      <c r="G461" s="45"/>
      <c r="I461" s="45"/>
    </row>
    <row r="462" spans="7:9" x14ac:dyDescent="0.25">
      <c r="G462" s="45"/>
      <c r="I462" s="45"/>
    </row>
    <row r="463" spans="7:9" x14ac:dyDescent="0.25">
      <c r="G463" s="45"/>
      <c r="I463" s="45"/>
    </row>
    <row r="464" spans="7:9" x14ac:dyDescent="0.25">
      <c r="G464" s="45"/>
      <c r="I464" s="45"/>
    </row>
    <row r="465" spans="7:9" x14ac:dyDescent="0.25">
      <c r="G465" s="45"/>
      <c r="I465" s="45"/>
    </row>
    <row r="466" spans="7:9" x14ac:dyDescent="0.25">
      <c r="G466" s="45"/>
      <c r="I466" s="45"/>
    </row>
    <row r="467" spans="7:9" x14ac:dyDescent="0.25">
      <c r="G467" s="45"/>
      <c r="I467" s="45"/>
    </row>
    <row r="468" spans="7:9" x14ac:dyDescent="0.25">
      <c r="G468" s="45"/>
      <c r="I468" s="45"/>
    </row>
    <row r="469" spans="7:9" x14ac:dyDescent="0.25">
      <c r="G469" s="45"/>
      <c r="I469" s="45"/>
    </row>
    <row r="470" spans="7:9" x14ac:dyDescent="0.25">
      <c r="G470" s="45"/>
      <c r="I470" s="45"/>
    </row>
    <row r="471" spans="7:9" x14ac:dyDescent="0.25">
      <c r="G471" s="45"/>
      <c r="I471" s="45"/>
    </row>
    <row r="472" spans="7:9" x14ac:dyDescent="0.25">
      <c r="G472" s="45"/>
      <c r="I472" s="45"/>
    </row>
    <row r="473" spans="7:9" x14ac:dyDescent="0.25">
      <c r="G473" s="45"/>
      <c r="I473" s="45"/>
    </row>
    <row r="474" spans="7:9" x14ac:dyDescent="0.25">
      <c r="G474" s="45"/>
      <c r="I474" s="45"/>
    </row>
    <row r="475" spans="7:9" x14ac:dyDescent="0.25">
      <c r="G475" s="45"/>
      <c r="I475" s="45"/>
    </row>
    <row r="476" spans="7:9" x14ac:dyDescent="0.25">
      <c r="G476" s="45"/>
      <c r="I476" s="45"/>
    </row>
    <row r="477" spans="7:9" x14ac:dyDescent="0.25">
      <c r="G477" s="45"/>
      <c r="I477" s="45"/>
    </row>
    <row r="478" spans="7:9" x14ac:dyDescent="0.25">
      <c r="G478" s="45"/>
      <c r="I478" s="45"/>
    </row>
    <row r="479" spans="7:9" x14ac:dyDescent="0.25">
      <c r="G479" s="45"/>
      <c r="I479" s="45"/>
    </row>
    <row r="480" spans="7:9" x14ac:dyDescent="0.25">
      <c r="G480" s="45"/>
      <c r="I480" s="45"/>
    </row>
    <row r="481" spans="7:9" x14ac:dyDescent="0.25">
      <c r="G481" s="45"/>
      <c r="I481" s="45"/>
    </row>
    <row r="482" spans="7:9" x14ac:dyDescent="0.25">
      <c r="G482" s="45"/>
      <c r="I482" s="45"/>
    </row>
    <row r="483" spans="7:9" x14ac:dyDescent="0.25">
      <c r="G483" s="45"/>
      <c r="I483" s="45"/>
    </row>
    <row r="484" spans="7:9" x14ac:dyDescent="0.25">
      <c r="G484" s="45"/>
      <c r="I484" s="45"/>
    </row>
    <row r="485" spans="7:9" x14ac:dyDescent="0.25">
      <c r="G485" s="45"/>
      <c r="I485" s="45"/>
    </row>
    <row r="486" spans="7:9" x14ac:dyDescent="0.25">
      <c r="G486" s="45"/>
      <c r="I486" s="45"/>
    </row>
    <row r="487" spans="7:9" x14ac:dyDescent="0.25">
      <c r="G487" s="45"/>
      <c r="I487" s="45"/>
    </row>
    <row r="488" spans="7:9" x14ac:dyDescent="0.25">
      <c r="G488" s="45"/>
      <c r="I488" s="45"/>
    </row>
    <row r="489" spans="7:9" x14ac:dyDescent="0.25">
      <c r="G489" s="45"/>
      <c r="I489" s="45"/>
    </row>
    <row r="490" spans="7:9" x14ac:dyDescent="0.25">
      <c r="G490" s="45"/>
      <c r="I490" s="45"/>
    </row>
    <row r="491" spans="7:9" x14ac:dyDescent="0.25">
      <c r="G491" s="45"/>
      <c r="I491" s="45"/>
    </row>
    <row r="492" spans="7:9" x14ac:dyDescent="0.25">
      <c r="G492" s="45"/>
      <c r="I492" s="45"/>
    </row>
    <row r="493" spans="7:9" x14ac:dyDescent="0.25">
      <c r="G493" s="45"/>
      <c r="I493" s="45"/>
    </row>
    <row r="494" spans="7:9" x14ac:dyDescent="0.25">
      <c r="G494" s="45"/>
      <c r="I494" s="45"/>
    </row>
    <row r="495" spans="7:9" x14ac:dyDescent="0.25">
      <c r="G495" s="45"/>
      <c r="I495" s="45"/>
    </row>
    <row r="496" spans="7:9" x14ac:dyDescent="0.25">
      <c r="G496" s="45"/>
      <c r="I496" s="45"/>
    </row>
    <row r="497" spans="7:9" x14ac:dyDescent="0.25">
      <c r="G497" s="45"/>
      <c r="I497" s="45"/>
    </row>
    <row r="498" spans="7:9" x14ac:dyDescent="0.25">
      <c r="G498" s="45"/>
      <c r="I498" s="45"/>
    </row>
    <row r="499" spans="7:9" x14ac:dyDescent="0.25">
      <c r="G499" s="45"/>
      <c r="I499" s="45"/>
    </row>
    <row r="500" spans="7:9" x14ac:dyDescent="0.25">
      <c r="G500" s="45"/>
      <c r="I500" s="45"/>
    </row>
    <row r="501" spans="7:9" x14ac:dyDescent="0.25">
      <c r="G501" s="45"/>
      <c r="I501" s="45"/>
    </row>
    <row r="502" spans="7:9" x14ac:dyDescent="0.25">
      <c r="G502" s="45"/>
      <c r="I502" s="45"/>
    </row>
    <row r="503" spans="7:9" x14ac:dyDescent="0.25">
      <c r="G503" s="45"/>
      <c r="I503" s="45"/>
    </row>
    <row r="504" spans="7:9" x14ac:dyDescent="0.25">
      <c r="G504" s="45"/>
      <c r="I504" s="45"/>
    </row>
    <row r="505" spans="7:9" x14ac:dyDescent="0.25">
      <c r="G505" s="45"/>
      <c r="I505" s="45"/>
    </row>
    <row r="506" spans="7:9" x14ac:dyDescent="0.25">
      <c r="G506" s="45"/>
      <c r="I506" s="45"/>
    </row>
    <row r="507" spans="7:9" x14ac:dyDescent="0.25">
      <c r="G507" s="45"/>
      <c r="I507" s="45"/>
    </row>
    <row r="508" spans="7:9" x14ac:dyDescent="0.25">
      <c r="G508" s="45"/>
      <c r="I508" s="45"/>
    </row>
    <row r="509" spans="7:9" x14ac:dyDescent="0.25">
      <c r="G509" s="45"/>
      <c r="I509" s="45"/>
    </row>
    <row r="510" spans="7:9" x14ac:dyDescent="0.25">
      <c r="G510" s="45"/>
      <c r="I510" s="45"/>
    </row>
    <row r="511" spans="7:9" x14ac:dyDescent="0.25">
      <c r="G511" s="45"/>
      <c r="I511" s="45"/>
    </row>
    <row r="512" spans="7:9" x14ac:dyDescent="0.25">
      <c r="G512" s="45"/>
      <c r="I512" s="45"/>
    </row>
    <row r="513" spans="7:9" x14ac:dyDescent="0.25">
      <c r="G513" s="45"/>
      <c r="I513" s="45"/>
    </row>
    <row r="514" spans="7:9" x14ac:dyDescent="0.25">
      <c r="G514" s="45"/>
      <c r="I514" s="45"/>
    </row>
    <row r="515" spans="7:9" x14ac:dyDescent="0.25">
      <c r="G515" s="45"/>
      <c r="I515" s="45"/>
    </row>
    <row r="516" spans="7:9" x14ac:dyDescent="0.25">
      <c r="G516" s="45"/>
      <c r="I516" s="45"/>
    </row>
    <row r="517" spans="7:9" x14ac:dyDescent="0.25">
      <c r="G517" s="45"/>
      <c r="I517" s="45"/>
    </row>
    <row r="518" spans="7:9" x14ac:dyDescent="0.25">
      <c r="G518" s="45"/>
      <c r="I518" s="45"/>
    </row>
    <row r="519" spans="7:9" x14ac:dyDescent="0.25">
      <c r="G519" s="45"/>
      <c r="I519" s="45"/>
    </row>
    <row r="520" spans="7:9" x14ac:dyDescent="0.25">
      <c r="G520" s="45"/>
      <c r="I520" s="45"/>
    </row>
    <row r="521" spans="7:9" x14ac:dyDescent="0.25">
      <c r="G521" s="45"/>
      <c r="I521" s="45"/>
    </row>
    <row r="522" spans="7:9" x14ac:dyDescent="0.25">
      <c r="G522" s="45"/>
      <c r="I522" s="45"/>
    </row>
    <row r="523" spans="7:9" x14ac:dyDescent="0.25">
      <c r="G523" s="45"/>
      <c r="I523" s="45"/>
    </row>
    <row r="524" spans="7:9" x14ac:dyDescent="0.25">
      <c r="G524" s="45"/>
      <c r="I524" s="45"/>
    </row>
    <row r="525" spans="7:9" x14ac:dyDescent="0.25">
      <c r="G525" s="45"/>
      <c r="I525" s="45"/>
    </row>
    <row r="526" spans="7:9" x14ac:dyDescent="0.25">
      <c r="G526" s="45"/>
      <c r="I526" s="45"/>
    </row>
    <row r="527" spans="7:9" x14ac:dyDescent="0.25">
      <c r="G527" s="45"/>
      <c r="I527" s="45"/>
    </row>
    <row r="528" spans="7:9" x14ac:dyDescent="0.25">
      <c r="G528" s="45"/>
      <c r="I528" s="45"/>
    </row>
    <row r="529" spans="7:9" x14ac:dyDescent="0.25">
      <c r="G529" s="45"/>
      <c r="I529" s="45"/>
    </row>
    <row r="530" spans="7:9" x14ac:dyDescent="0.25">
      <c r="G530" s="45"/>
      <c r="I530" s="45"/>
    </row>
    <row r="531" spans="7:9" x14ac:dyDescent="0.25">
      <c r="G531" s="45"/>
      <c r="I531" s="45"/>
    </row>
    <row r="532" spans="7:9" x14ac:dyDescent="0.25">
      <c r="G532" s="45"/>
      <c r="I532" s="45"/>
    </row>
    <row r="533" spans="7:9" x14ac:dyDescent="0.25">
      <c r="G533" s="45"/>
      <c r="I533" s="45"/>
    </row>
    <row r="534" spans="7:9" x14ac:dyDescent="0.25">
      <c r="G534" s="45"/>
      <c r="I534" s="45"/>
    </row>
    <row r="535" spans="7:9" x14ac:dyDescent="0.25">
      <c r="G535" s="45"/>
      <c r="I535" s="45"/>
    </row>
    <row r="536" spans="7:9" x14ac:dyDescent="0.25">
      <c r="G536" s="45"/>
      <c r="I536" s="45"/>
    </row>
    <row r="537" spans="7:9" x14ac:dyDescent="0.25">
      <c r="G537" s="45"/>
      <c r="I537" s="45"/>
    </row>
    <row r="538" spans="7:9" x14ac:dyDescent="0.25">
      <c r="G538" s="45"/>
      <c r="I538" s="45"/>
    </row>
    <row r="539" spans="7:9" x14ac:dyDescent="0.25">
      <c r="G539" s="45"/>
      <c r="I539" s="45"/>
    </row>
    <row r="540" spans="7:9" x14ac:dyDescent="0.25">
      <c r="G540" s="45"/>
      <c r="I540" s="45"/>
    </row>
    <row r="541" spans="7:9" x14ac:dyDescent="0.25">
      <c r="G541" s="45"/>
      <c r="I541" s="45"/>
    </row>
    <row r="542" spans="7:9" x14ac:dyDescent="0.25">
      <c r="G542" s="45"/>
      <c r="I542" s="45"/>
    </row>
    <row r="543" spans="7:9" x14ac:dyDescent="0.25">
      <c r="G543" s="45"/>
      <c r="I543" s="45"/>
    </row>
    <row r="544" spans="7:9" x14ac:dyDescent="0.25">
      <c r="G544" s="45"/>
      <c r="I544" s="45"/>
    </row>
    <row r="545" spans="7:9" x14ac:dyDescent="0.25">
      <c r="G545" s="45"/>
      <c r="I545" s="45"/>
    </row>
    <row r="546" spans="7:9" x14ac:dyDescent="0.25">
      <c r="G546" s="45"/>
      <c r="I546" s="45"/>
    </row>
    <row r="547" spans="7:9" x14ac:dyDescent="0.25">
      <c r="G547" s="45"/>
      <c r="I547" s="45"/>
    </row>
    <row r="548" spans="7:9" x14ac:dyDescent="0.25">
      <c r="G548" s="45"/>
      <c r="I548" s="45"/>
    </row>
    <row r="549" spans="7:9" x14ac:dyDescent="0.25">
      <c r="G549" s="45"/>
      <c r="I549" s="45"/>
    </row>
    <row r="550" spans="7:9" x14ac:dyDescent="0.25">
      <c r="G550" s="45"/>
      <c r="I550" s="45"/>
    </row>
    <row r="551" spans="7:9" x14ac:dyDescent="0.25">
      <c r="G551" s="45"/>
      <c r="I551" s="45"/>
    </row>
    <row r="552" spans="7:9" x14ac:dyDescent="0.25">
      <c r="G552" s="45"/>
      <c r="I552" s="45"/>
    </row>
    <row r="553" spans="7:9" x14ac:dyDescent="0.25">
      <c r="G553" s="45"/>
      <c r="I553" s="45"/>
    </row>
    <row r="554" spans="7:9" x14ac:dyDescent="0.25">
      <c r="G554" s="45"/>
      <c r="I554" s="45"/>
    </row>
    <row r="555" spans="7:9" x14ac:dyDescent="0.25">
      <c r="G555" s="45"/>
      <c r="I555" s="45"/>
    </row>
    <row r="556" spans="7:9" x14ac:dyDescent="0.25">
      <c r="G556" s="45"/>
      <c r="I556" s="45"/>
    </row>
    <row r="557" spans="7:9" x14ac:dyDescent="0.25">
      <c r="G557" s="45"/>
      <c r="I557" s="45"/>
    </row>
    <row r="558" spans="7:9" x14ac:dyDescent="0.25">
      <c r="G558" s="45"/>
      <c r="I558" s="45"/>
    </row>
    <row r="559" spans="7:9" x14ac:dyDescent="0.25">
      <c r="G559" s="45"/>
      <c r="I559" s="45"/>
    </row>
    <row r="560" spans="7:9" x14ac:dyDescent="0.25">
      <c r="G560" s="45"/>
      <c r="I560" s="45"/>
    </row>
    <row r="561" spans="7:9" x14ac:dyDescent="0.25">
      <c r="G561" s="45"/>
      <c r="I561" s="45"/>
    </row>
    <row r="562" spans="7:9" x14ac:dyDescent="0.25">
      <c r="G562" s="45"/>
      <c r="I562" s="45"/>
    </row>
    <row r="563" spans="7:9" x14ac:dyDescent="0.25">
      <c r="G563" s="45"/>
      <c r="I563" s="45"/>
    </row>
    <row r="564" spans="7:9" x14ac:dyDescent="0.25">
      <c r="G564" s="45"/>
      <c r="I564" s="45"/>
    </row>
    <row r="565" spans="7:9" x14ac:dyDescent="0.25">
      <c r="G565" s="45"/>
      <c r="I565" s="45"/>
    </row>
    <row r="566" spans="7:9" x14ac:dyDescent="0.25">
      <c r="G566" s="45"/>
      <c r="I566" s="45"/>
    </row>
    <row r="567" spans="7:9" x14ac:dyDescent="0.25">
      <c r="G567" s="45"/>
      <c r="I567" s="45"/>
    </row>
    <row r="568" spans="7:9" x14ac:dyDescent="0.25">
      <c r="G568" s="45"/>
      <c r="I568" s="45"/>
    </row>
    <row r="569" spans="7:9" x14ac:dyDescent="0.25">
      <c r="G569" s="45"/>
      <c r="I569" s="45"/>
    </row>
    <row r="570" spans="7:9" x14ac:dyDescent="0.25">
      <c r="G570" s="45"/>
      <c r="I570" s="45"/>
    </row>
    <row r="571" spans="7:9" x14ac:dyDescent="0.25">
      <c r="G571" s="45"/>
      <c r="I571" s="45"/>
    </row>
    <row r="572" spans="7:9" x14ac:dyDescent="0.25">
      <c r="G572" s="45"/>
      <c r="I572" s="45"/>
    </row>
    <row r="573" spans="7:9" x14ac:dyDescent="0.25">
      <c r="G573" s="45"/>
      <c r="I573" s="45"/>
    </row>
    <row r="574" spans="7:9" x14ac:dyDescent="0.25">
      <c r="G574" s="45"/>
      <c r="I574" s="45"/>
    </row>
    <row r="575" spans="7:9" x14ac:dyDescent="0.25">
      <c r="G575" s="45"/>
      <c r="I575" s="45"/>
    </row>
    <row r="576" spans="7:9" x14ac:dyDescent="0.25">
      <c r="G576" s="45"/>
      <c r="I576" s="45"/>
    </row>
    <row r="577" spans="7:9" x14ac:dyDescent="0.25">
      <c r="G577" s="45"/>
      <c r="I577" s="45"/>
    </row>
    <row r="578" spans="7:9" x14ac:dyDescent="0.25">
      <c r="G578" s="45"/>
      <c r="I578" s="45"/>
    </row>
    <row r="579" spans="7:9" x14ac:dyDescent="0.25">
      <c r="G579" s="45"/>
      <c r="I579" s="45"/>
    </row>
    <row r="580" spans="7:9" x14ac:dyDescent="0.25">
      <c r="G580" s="45"/>
      <c r="I580" s="45"/>
    </row>
    <row r="581" spans="7:9" x14ac:dyDescent="0.25">
      <c r="G581" s="45"/>
      <c r="I581" s="45"/>
    </row>
    <row r="582" spans="7:9" x14ac:dyDescent="0.25">
      <c r="G582" s="45"/>
      <c r="I582" s="45"/>
    </row>
    <row r="583" spans="7:9" x14ac:dyDescent="0.25">
      <c r="G583" s="45"/>
      <c r="I583" s="45"/>
    </row>
    <row r="584" spans="7:9" x14ac:dyDescent="0.25">
      <c r="G584" s="45"/>
      <c r="I584" s="45"/>
    </row>
    <row r="585" spans="7:9" x14ac:dyDescent="0.25">
      <c r="G585" s="45"/>
      <c r="I585" s="45"/>
    </row>
    <row r="586" spans="7:9" x14ac:dyDescent="0.25">
      <c r="G586" s="45"/>
      <c r="I586" s="45"/>
    </row>
    <row r="587" spans="7:9" x14ac:dyDescent="0.25">
      <c r="G587" s="45"/>
      <c r="I587" s="45"/>
    </row>
    <row r="588" spans="7:9" x14ac:dyDescent="0.25">
      <c r="G588" s="45"/>
      <c r="I588" s="45"/>
    </row>
    <row r="589" spans="7:9" x14ac:dyDescent="0.25">
      <c r="G589" s="45"/>
      <c r="I589" s="45"/>
    </row>
    <row r="590" spans="7:9" x14ac:dyDescent="0.25">
      <c r="G590" s="45"/>
      <c r="I590" s="45"/>
    </row>
    <row r="591" spans="7:9" x14ac:dyDescent="0.25">
      <c r="G591" s="45"/>
      <c r="I591" s="45"/>
    </row>
    <row r="592" spans="7:9" x14ac:dyDescent="0.25">
      <c r="G592" s="45"/>
      <c r="I592" s="45"/>
    </row>
    <row r="593" spans="7:9" x14ac:dyDescent="0.25">
      <c r="G593" s="45"/>
      <c r="I593" s="45"/>
    </row>
    <row r="594" spans="7:9" x14ac:dyDescent="0.25">
      <c r="G594" s="45"/>
      <c r="I594" s="45"/>
    </row>
    <row r="595" spans="7:9" x14ac:dyDescent="0.25">
      <c r="G595" s="45"/>
      <c r="I595" s="45"/>
    </row>
    <row r="596" spans="7:9" x14ac:dyDescent="0.25">
      <c r="G596" s="45"/>
      <c r="I596" s="45"/>
    </row>
    <row r="597" spans="7:9" x14ac:dyDescent="0.25">
      <c r="G597" s="45"/>
      <c r="I597" s="45"/>
    </row>
    <row r="598" spans="7:9" x14ac:dyDescent="0.25">
      <c r="G598" s="45"/>
      <c r="I598" s="45"/>
    </row>
    <row r="599" spans="7:9" x14ac:dyDescent="0.25">
      <c r="G599" s="45"/>
      <c r="I599" s="45"/>
    </row>
    <row r="600" spans="7:9" x14ac:dyDescent="0.25">
      <c r="G600" s="45"/>
      <c r="I600" s="45"/>
    </row>
    <row r="601" spans="7:9" x14ac:dyDescent="0.25">
      <c r="G601" s="45"/>
      <c r="I601" s="45"/>
    </row>
    <row r="602" spans="7:9" x14ac:dyDescent="0.25">
      <c r="G602" s="45"/>
      <c r="I602" s="45"/>
    </row>
    <row r="603" spans="7:9" x14ac:dyDescent="0.25">
      <c r="G603" s="45"/>
      <c r="I603" s="45"/>
    </row>
    <row r="604" spans="7:9" x14ac:dyDescent="0.25">
      <c r="G604" s="45"/>
      <c r="I604" s="45"/>
    </row>
    <row r="605" spans="7:9" x14ac:dyDescent="0.25">
      <c r="G605" s="45"/>
      <c r="I605" s="45"/>
    </row>
    <row r="606" spans="7:9" x14ac:dyDescent="0.25">
      <c r="G606" s="45"/>
      <c r="I606" s="45"/>
    </row>
    <row r="607" spans="7:9" x14ac:dyDescent="0.25">
      <c r="G607" s="45"/>
      <c r="I607" s="45"/>
    </row>
    <row r="608" spans="7:9" x14ac:dyDescent="0.25">
      <c r="G608" s="45"/>
      <c r="I608" s="45"/>
    </row>
    <row r="609" spans="7:9" x14ac:dyDescent="0.25">
      <c r="G609" s="45"/>
      <c r="I609" s="45"/>
    </row>
    <row r="610" spans="7:9" x14ac:dyDescent="0.25">
      <c r="G610" s="45"/>
      <c r="I610" s="45"/>
    </row>
    <row r="611" spans="7:9" x14ac:dyDescent="0.25">
      <c r="G611" s="45"/>
      <c r="I611" s="45"/>
    </row>
    <row r="612" spans="7:9" x14ac:dyDescent="0.25">
      <c r="G612" s="45"/>
      <c r="I612" s="45"/>
    </row>
    <row r="613" spans="7:9" x14ac:dyDescent="0.25">
      <c r="G613" s="45"/>
      <c r="I613" s="45"/>
    </row>
    <row r="614" spans="7:9" x14ac:dyDescent="0.25">
      <c r="G614" s="45"/>
      <c r="I614" s="45"/>
    </row>
    <row r="615" spans="7:9" x14ac:dyDescent="0.25">
      <c r="G615" s="45"/>
      <c r="I615" s="45"/>
    </row>
    <row r="616" spans="7:9" x14ac:dyDescent="0.25">
      <c r="G616" s="45"/>
      <c r="I616" s="45"/>
    </row>
    <row r="617" spans="7:9" x14ac:dyDescent="0.25">
      <c r="G617" s="45"/>
      <c r="I617" s="45"/>
    </row>
    <row r="618" spans="7:9" x14ac:dyDescent="0.25">
      <c r="G618" s="45"/>
      <c r="I618" s="45"/>
    </row>
    <row r="619" spans="7:9" x14ac:dyDescent="0.25">
      <c r="G619" s="45"/>
      <c r="I619" s="45"/>
    </row>
    <row r="620" spans="7:9" x14ac:dyDescent="0.25">
      <c r="G620" s="45"/>
      <c r="I620" s="45"/>
    </row>
    <row r="621" spans="7:9" x14ac:dyDescent="0.25">
      <c r="G621" s="45"/>
      <c r="I621" s="45"/>
    </row>
    <row r="622" spans="7:9" x14ac:dyDescent="0.25">
      <c r="G622" s="45"/>
      <c r="I622" s="45"/>
    </row>
    <row r="623" spans="7:9" x14ac:dyDescent="0.25">
      <c r="G623" s="45"/>
      <c r="I623" s="45"/>
    </row>
    <row r="624" spans="7:9" x14ac:dyDescent="0.25">
      <c r="G624" s="45"/>
      <c r="I624" s="45"/>
    </row>
    <row r="625" spans="7:9" x14ac:dyDescent="0.25">
      <c r="G625" s="45"/>
      <c r="I625" s="45"/>
    </row>
    <row r="626" spans="7:9" x14ac:dyDescent="0.25">
      <c r="G626" s="45"/>
      <c r="I626" s="45"/>
    </row>
    <row r="627" spans="7:9" x14ac:dyDescent="0.25">
      <c r="G627" s="45"/>
      <c r="I627" s="45"/>
    </row>
    <row r="628" spans="7:9" x14ac:dyDescent="0.25">
      <c r="G628" s="45"/>
      <c r="I628" s="45"/>
    </row>
    <row r="629" spans="7:9" x14ac:dyDescent="0.25">
      <c r="G629" s="45"/>
      <c r="I629" s="45"/>
    </row>
    <row r="630" spans="7:9" x14ac:dyDescent="0.25">
      <c r="G630" s="45"/>
      <c r="I630" s="45"/>
    </row>
    <row r="631" spans="7:9" x14ac:dyDescent="0.25">
      <c r="G631" s="45"/>
      <c r="I631" s="45"/>
    </row>
    <row r="632" spans="7:9" x14ac:dyDescent="0.25">
      <c r="G632" s="45"/>
      <c r="I632" s="45"/>
    </row>
    <row r="633" spans="7:9" x14ac:dyDescent="0.25">
      <c r="G633" s="45"/>
      <c r="I633" s="45"/>
    </row>
    <row r="634" spans="7:9" x14ac:dyDescent="0.25">
      <c r="G634" s="45"/>
      <c r="I634" s="45"/>
    </row>
    <row r="635" spans="7:9" x14ac:dyDescent="0.25">
      <c r="G635" s="45"/>
      <c r="I635" s="45"/>
    </row>
    <row r="636" spans="7:9" x14ac:dyDescent="0.25">
      <c r="G636" s="45"/>
      <c r="I636" s="45"/>
    </row>
    <row r="637" spans="7:9" x14ac:dyDescent="0.25">
      <c r="G637" s="45"/>
      <c r="I637" s="45"/>
    </row>
    <row r="638" spans="7:9" x14ac:dyDescent="0.25">
      <c r="G638" s="45"/>
      <c r="I638" s="45"/>
    </row>
    <row r="639" spans="7:9" x14ac:dyDescent="0.25">
      <c r="G639" s="45"/>
      <c r="I639" s="45"/>
    </row>
    <row r="640" spans="7:9" x14ac:dyDescent="0.25">
      <c r="G640" s="45"/>
      <c r="I640" s="45"/>
    </row>
    <row r="641" spans="7:9" x14ac:dyDescent="0.25">
      <c r="G641" s="45"/>
      <c r="I641" s="45"/>
    </row>
    <row r="642" spans="7:9" x14ac:dyDescent="0.25">
      <c r="G642" s="45"/>
      <c r="I642" s="45"/>
    </row>
    <row r="643" spans="7:9" x14ac:dyDescent="0.25">
      <c r="G643" s="45"/>
      <c r="I643" s="45"/>
    </row>
    <row r="644" spans="7:9" x14ac:dyDescent="0.25">
      <c r="G644" s="45"/>
      <c r="I644" s="45"/>
    </row>
    <row r="645" spans="7:9" x14ac:dyDescent="0.25">
      <c r="G645" s="45"/>
      <c r="I645" s="45"/>
    </row>
    <row r="646" spans="7:9" x14ac:dyDescent="0.25">
      <c r="G646" s="45"/>
      <c r="I646" s="45"/>
    </row>
    <row r="647" spans="7:9" x14ac:dyDescent="0.25">
      <c r="G647" s="45"/>
      <c r="I647" s="45"/>
    </row>
    <row r="648" spans="7:9" x14ac:dyDescent="0.25">
      <c r="G648" s="45"/>
      <c r="I648" s="45"/>
    </row>
    <row r="649" spans="7:9" x14ac:dyDescent="0.25">
      <c r="G649" s="45"/>
      <c r="I649" s="45"/>
    </row>
    <row r="650" spans="7:9" x14ac:dyDescent="0.25">
      <c r="G650" s="45"/>
      <c r="I650" s="45"/>
    </row>
    <row r="651" spans="7:9" x14ac:dyDescent="0.25">
      <c r="G651" s="45"/>
      <c r="I651" s="45"/>
    </row>
    <row r="652" spans="7:9" x14ac:dyDescent="0.25">
      <c r="G652" s="45"/>
      <c r="I652" s="45"/>
    </row>
    <row r="653" spans="7:9" x14ac:dyDescent="0.25">
      <c r="G653" s="45"/>
      <c r="I653" s="45"/>
    </row>
    <row r="654" spans="7:9" x14ac:dyDescent="0.25">
      <c r="G654" s="45"/>
      <c r="I654" s="45"/>
    </row>
    <row r="655" spans="7:9" x14ac:dyDescent="0.25">
      <c r="G655" s="45"/>
      <c r="I655" s="45"/>
    </row>
    <row r="656" spans="7:9" x14ac:dyDescent="0.25">
      <c r="G656" s="45"/>
      <c r="I656" s="45"/>
    </row>
    <row r="657" spans="7:9" x14ac:dyDescent="0.25">
      <c r="G657" s="45"/>
      <c r="I657" s="45"/>
    </row>
    <row r="658" spans="7:9" x14ac:dyDescent="0.25">
      <c r="G658" s="45"/>
      <c r="I658" s="45"/>
    </row>
    <row r="659" spans="7:9" x14ac:dyDescent="0.25">
      <c r="G659" s="45"/>
      <c r="I659" s="45"/>
    </row>
    <row r="660" spans="7:9" x14ac:dyDescent="0.25">
      <c r="G660" s="45"/>
      <c r="I660" s="45"/>
    </row>
    <row r="661" spans="7:9" x14ac:dyDescent="0.25">
      <c r="G661" s="45"/>
      <c r="I661" s="45"/>
    </row>
    <row r="662" spans="7:9" x14ac:dyDescent="0.25">
      <c r="G662" s="45"/>
      <c r="I662" s="45"/>
    </row>
    <row r="663" spans="7:9" x14ac:dyDescent="0.25">
      <c r="G663" s="45"/>
      <c r="I663" s="45"/>
    </row>
    <row r="664" spans="7:9" x14ac:dyDescent="0.25">
      <c r="G664" s="45"/>
      <c r="I664" s="45"/>
    </row>
    <row r="665" spans="7:9" x14ac:dyDescent="0.25">
      <c r="G665" s="45"/>
      <c r="I665" s="45"/>
    </row>
    <row r="666" spans="7:9" x14ac:dyDescent="0.25">
      <c r="G666" s="45"/>
      <c r="I666" s="45"/>
    </row>
    <row r="667" spans="7:9" x14ac:dyDescent="0.25">
      <c r="G667" s="45"/>
      <c r="I667" s="45"/>
    </row>
    <row r="668" spans="7:9" x14ac:dyDescent="0.25">
      <c r="G668" s="45"/>
      <c r="I668" s="45"/>
    </row>
    <row r="669" spans="7:9" x14ac:dyDescent="0.25">
      <c r="G669" s="45"/>
      <c r="I669" s="45"/>
    </row>
    <row r="670" spans="7:9" x14ac:dyDescent="0.25">
      <c r="G670" s="45"/>
      <c r="I670" s="45"/>
    </row>
    <row r="671" spans="7:9" x14ac:dyDescent="0.25">
      <c r="G671" s="45"/>
      <c r="I671" s="45"/>
    </row>
    <row r="672" spans="7:9" x14ac:dyDescent="0.25">
      <c r="G672" s="45"/>
      <c r="I672" s="45"/>
    </row>
    <row r="673" spans="7:9" x14ac:dyDescent="0.25">
      <c r="G673" s="45"/>
      <c r="I673" s="45"/>
    </row>
    <row r="674" spans="7:9" x14ac:dyDescent="0.25">
      <c r="G674" s="45"/>
      <c r="I674" s="45"/>
    </row>
    <row r="675" spans="7:9" x14ac:dyDescent="0.25">
      <c r="G675" s="45"/>
      <c r="I675" s="45"/>
    </row>
    <row r="676" spans="7:9" x14ac:dyDescent="0.25">
      <c r="G676" s="45"/>
      <c r="I676" s="45"/>
    </row>
    <row r="677" spans="7:9" x14ac:dyDescent="0.25">
      <c r="G677" s="45"/>
      <c r="I677" s="45"/>
    </row>
    <row r="678" spans="7:9" x14ac:dyDescent="0.25">
      <c r="G678" s="45"/>
      <c r="I678" s="45"/>
    </row>
    <row r="679" spans="7:9" x14ac:dyDescent="0.25">
      <c r="G679" s="45"/>
      <c r="I679" s="45"/>
    </row>
    <row r="680" spans="7:9" x14ac:dyDescent="0.25">
      <c r="G680" s="45"/>
      <c r="I680" s="45"/>
    </row>
    <row r="681" spans="7:9" x14ac:dyDescent="0.25">
      <c r="G681" s="45"/>
      <c r="I681" s="45"/>
    </row>
    <row r="682" spans="7:9" x14ac:dyDescent="0.25">
      <c r="G682" s="45"/>
      <c r="I682" s="45"/>
    </row>
    <row r="683" spans="7:9" x14ac:dyDescent="0.25">
      <c r="G683" s="45"/>
      <c r="I683" s="45"/>
    </row>
    <row r="684" spans="7:9" x14ac:dyDescent="0.25">
      <c r="G684" s="45"/>
      <c r="I684" s="45"/>
    </row>
    <row r="685" spans="7:9" x14ac:dyDescent="0.25">
      <c r="G685" s="45"/>
      <c r="I685" s="45"/>
    </row>
    <row r="686" spans="7:9" x14ac:dyDescent="0.25">
      <c r="G686" s="45"/>
      <c r="I686" s="45"/>
    </row>
    <row r="687" spans="7:9" x14ac:dyDescent="0.25">
      <c r="G687" s="45"/>
      <c r="I687" s="45"/>
    </row>
    <row r="688" spans="7:9" x14ac:dyDescent="0.25">
      <c r="G688" s="45"/>
      <c r="I688" s="45"/>
    </row>
    <row r="689" spans="7:9" x14ac:dyDescent="0.25">
      <c r="G689" s="45"/>
      <c r="I689" s="45"/>
    </row>
    <row r="690" spans="7:9" x14ac:dyDescent="0.25">
      <c r="G690" s="45"/>
      <c r="I690" s="45"/>
    </row>
    <row r="691" spans="7:9" x14ac:dyDescent="0.25">
      <c r="G691" s="45"/>
      <c r="I691" s="45"/>
    </row>
    <row r="692" spans="7:9" x14ac:dyDescent="0.25">
      <c r="G692" s="45"/>
      <c r="I692" s="45"/>
    </row>
    <row r="693" spans="7:9" x14ac:dyDescent="0.25">
      <c r="G693" s="45"/>
      <c r="I693" s="45"/>
    </row>
    <row r="694" spans="7:9" x14ac:dyDescent="0.25">
      <c r="G694" s="45"/>
      <c r="I694" s="45"/>
    </row>
    <row r="695" spans="7:9" x14ac:dyDescent="0.25">
      <c r="G695" s="45"/>
      <c r="I695" s="45"/>
    </row>
    <row r="696" spans="7:9" x14ac:dyDescent="0.25">
      <c r="G696" s="45"/>
      <c r="I696" s="45"/>
    </row>
    <row r="697" spans="7:9" x14ac:dyDescent="0.25">
      <c r="G697" s="45"/>
      <c r="I697" s="45"/>
    </row>
    <row r="698" spans="7:9" x14ac:dyDescent="0.25">
      <c r="G698" s="45"/>
      <c r="I698" s="45"/>
    </row>
    <row r="699" spans="7:9" x14ac:dyDescent="0.25">
      <c r="G699" s="45"/>
      <c r="I699" s="45"/>
    </row>
    <row r="700" spans="7:9" x14ac:dyDescent="0.25">
      <c r="G700" s="45"/>
      <c r="I700" s="45"/>
    </row>
    <row r="701" spans="7:9" x14ac:dyDescent="0.25">
      <c r="G701" s="45"/>
      <c r="I701" s="45"/>
    </row>
    <row r="702" spans="7:9" x14ac:dyDescent="0.25">
      <c r="G702" s="45"/>
      <c r="I702" s="45"/>
    </row>
    <row r="703" spans="7:9" x14ac:dyDescent="0.25">
      <c r="G703" s="45"/>
      <c r="I703" s="45"/>
    </row>
    <row r="704" spans="7:9" x14ac:dyDescent="0.25">
      <c r="G704" s="45"/>
      <c r="I704" s="45"/>
    </row>
    <row r="705" spans="7:9" x14ac:dyDescent="0.25">
      <c r="G705" s="45"/>
      <c r="I705" s="45"/>
    </row>
    <row r="706" spans="7:9" x14ac:dyDescent="0.25">
      <c r="G706" s="45"/>
      <c r="I706" s="45"/>
    </row>
    <row r="707" spans="7:9" x14ac:dyDescent="0.25">
      <c r="G707" s="45"/>
      <c r="I707" s="45"/>
    </row>
    <row r="708" spans="7:9" x14ac:dyDescent="0.25">
      <c r="G708" s="45"/>
      <c r="I708" s="45"/>
    </row>
    <row r="709" spans="7:9" x14ac:dyDescent="0.25">
      <c r="G709" s="45"/>
      <c r="I709" s="45"/>
    </row>
    <row r="710" spans="7:9" x14ac:dyDescent="0.25">
      <c r="G710" s="45"/>
      <c r="I710" s="45"/>
    </row>
    <row r="711" spans="7:9" x14ac:dyDescent="0.25">
      <c r="G711" s="45"/>
      <c r="I711" s="45"/>
    </row>
    <row r="712" spans="7:9" x14ac:dyDescent="0.25">
      <c r="G712" s="45"/>
      <c r="I712" s="45"/>
    </row>
    <row r="713" spans="7:9" x14ac:dyDescent="0.25">
      <c r="G713" s="45"/>
      <c r="I713" s="45"/>
    </row>
    <row r="714" spans="7:9" x14ac:dyDescent="0.25">
      <c r="G714" s="45"/>
      <c r="I714" s="45"/>
    </row>
    <row r="715" spans="7:9" x14ac:dyDescent="0.25">
      <c r="G715" s="45"/>
      <c r="I715" s="45"/>
    </row>
    <row r="716" spans="7:9" x14ac:dyDescent="0.25">
      <c r="G716" s="45"/>
      <c r="I716" s="45"/>
    </row>
    <row r="717" spans="7:9" x14ac:dyDescent="0.25">
      <c r="G717" s="45"/>
      <c r="I717" s="45"/>
    </row>
    <row r="718" spans="7:9" x14ac:dyDescent="0.25">
      <c r="G718" s="45"/>
      <c r="I718" s="45"/>
    </row>
    <row r="719" spans="7:9" x14ac:dyDescent="0.25">
      <c r="G719" s="45"/>
      <c r="I719" s="45"/>
    </row>
    <row r="720" spans="7:9" x14ac:dyDescent="0.25">
      <c r="G720" s="45"/>
      <c r="I720" s="45"/>
    </row>
    <row r="721" spans="7:9" x14ac:dyDescent="0.25">
      <c r="G721" s="45"/>
      <c r="I721" s="45"/>
    </row>
    <row r="722" spans="7:9" x14ac:dyDescent="0.25">
      <c r="G722" s="45"/>
      <c r="I722" s="45"/>
    </row>
    <row r="723" spans="7:9" x14ac:dyDescent="0.25">
      <c r="G723" s="45"/>
      <c r="I723" s="45"/>
    </row>
    <row r="724" spans="7:9" x14ac:dyDescent="0.25">
      <c r="G724" s="45"/>
      <c r="I724" s="45"/>
    </row>
    <row r="725" spans="7:9" x14ac:dyDescent="0.25">
      <c r="G725" s="45"/>
      <c r="I725" s="45"/>
    </row>
    <row r="726" spans="7:9" x14ac:dyDescent="0.25">
      <c r="G726" s="45"/>
      <c r="I726" s="45"/>
    </row>
    <row r="727" spans="7:9" x14ac:dyDescent="0.25">
      <c r="G727" s="45"/>
      <c r="I727" s="45"/>
    </row>
    <row r="728" spans="7:9" x14ac:dyDescent="0.25">
      <c r="G728" s="45"/>
      <c r="I728" s="45"/>
    </row>
    <row r="729" spans="7:9" x14ac:dyDescent="0.25">
      <c r="G729" s="45"/>
      <c r="I729" s="45"/>
    </row>
    <row r="730" spans="7:9" x14ac:dyDescent="0.25">
      <c r="G730" s="45"/>
      <c r="I730" s="45"/>
    </row>
    <row r="731" spans="7:9" x14ac:dyDescent="0.25">
      <c r="G731" s="45"/>
      <c r="I731" s="45"/>
    </row>
    <row r="732" spans="7:9" x14ac:dyDescent="0.25">
      <c r="G732" s="45"/>
      <c r="I732" s="45"/>
    </row>
    <row r="733" spans="7:9" x14ac:dyDescent="0.25">
      <c r="G733" s="45"/>
      <c r="I733" s="45"/>
    </row>
    <row r="734" spans="7:9" x14ac:dyDescent="0.25">
      <c r="G734" s="45"/>
      <c r="I734" s="45"/>
    </row>
    <row r="735" spans="7:9" x14ac:dyDescent="0.25">
      <c r="G735" s="45"/>
      <c r="I735" s="45"/>
    </row>
    <row r="736" spans="7:9" x14ac:dyDescent="0.25">
      <c r="G736" s="45"/>
      <c r="I736" s="45"/>
    </row>
    <row r="737" spans="7:9" x14ac:dyDescent="0.25">
      <c r="G737" s="45"/>
      <c r="I737" s="45"/>
    </row>
    <row r="738" spans="7:9" x14ac:dyDescent="0.25">
      <c r="G738" s="45"/>
      <c r="I738" s="45"/>
    </row>
    <row r="739" spans="7:9" x14ac:dyDescent="0.25">
      <c r="G739" s="45"/>
      <c r="I739" s="45"/>
    </row>
    <row r="740" spans="7:9" x14ac:dyDescent="0.25">
      <c r="G740" s="45"/>
      <c r="I740" s="45"/>
    </row>
    <row r="741" spans="7:9" x14ac:dyDescent="0.25">
      <c r="G741" s="45"/>
      <c r="I741" s="45"/>
    </row>
    <row r="742" spans="7:9" x14ac:dyDescent="0.25">
      <c r="G742" s="45"/>
      <c r="I742" s="45"/>
    </row>
    <row r="743" spans="7:9" x14ac:dyDescent="0.25">
      <c r="G743" s="45"/>
      <c r="I743" s="45"/>
    </row>
    <row r="744" spans="7:9" x14ac:dyDescent="0.25">
      <c r="G744" s="45"/>
      <c r="I744" s="45"/>
    </row>
    <row r="745" spans="7:9" x14ac:dyDescent="0.25">
      <c r="G745" s="45"/>
      <c r="I745" s="45"/>
    </row>
    <row r="746" spans="7:9" x14ac:dyDescent="0.25">
      <c r="G746" s="45"/>
      <c r="I746" s="45"/>
    </row>
    <row r="747" spans="7:9" x14ac:dyDescent="0.25">
      <c r="G747" s="45"/>
      <c r="I747" s="45"/>
    </row>
    <row r="748" spans="7:9" x14ac:dyDescent="0.25">
      <c r="G748" s="45"/>
      <c r="I748" s="45"/>
    </row>
    <row r="749" spans="7:9" x14ac:dyDescent="0.25">
      <c r="G749" s="45"/>
      <c r="I749" s="45"/>
    </row>
    <row r="750" spans="7:9" x14ac:dyDescent="0.25">
      <c r="G750" s="45"/>
      <c r="I750" s="45"/>
    </row>
    <row r="751" spans="7:9" x14ac:dyDescent="0.25">
      <c r="G751" s="45"/>
      <c r="I751" s="45"/>
    </row>
    <row r="752" spans="7:9" x14ac:dyDescent="0.25">
      <c r="G752" s="45"/>
      <c r="I752" s="45"/>
    </row>
    <row r="753" spans="7:9" x14ac:dyDescent="0.25">
      <c r="G753" s="45"/>
      <c r="I753" s="45"/>
    </row>
    <row r="754" spans="7:9" x14ac:dyDescent="0.25">
      <c r="G754" s="45"/>
      <c r="I754" s="45"/>
    </row>
    <row r="755" spans="7:9" x14ac:dyDescent="0.25">
      <c r="G755" s="45"/>
      <c r="I755" s="45"/>
    </row>
    <row r="756" spans="7:9" x14ac:dyDescent="0.25">
      <c r="G756" s="45"/>
      <c r="I756" s="45"/>
    </row>
    <row r="757" spans="7:9" x14ac:dyDescent="0.25">
      <c r="G757" s="45"/>
      <c r="I757" s="45"/>
    </row>
    <row r="758" spans="7:9" x14ac:dyDescent="0.25">
      <c r="G758" s="45"/>
      <c r="I758" s="45"/>
    </row>
    <row r="759" spans="7:9" x14ac:dyDescent="0.25">
      <c r="G759" s="45"/>
      <c r="I759" s="45"/>
    </row>
    <row r="760" spans="7:9" x14ac:dyDescent="0.25">
      <c r="G760" s="45"/>
      <c r="I760" s="45"/>
    </row>
    <row r="761" spans="7:9" x14ac:dyDescent="0.25">
      <c r="G761" s="45"/>
      <c r="I761" s="45"/>
    </row>
    <row r="762" spans="7:9" x14ac:dyDescent="0.25">
      <c r="G762" s="45"/>
      <c r="I762" s="45"/>
    </row>
    <row r="763" spans="7:9" x14ac:dyDescent="0.25">
      <c r="G763" s="45"/>
      <c r="I763" s="45"/>
    </row>
    <row r="764" spans="7:9" x14ac:dyDescent="0.25">
      <c r="G764" s="45"/>
      <c r="I764" s="45"/>
    </row>
    <row r="765" spans="7:9" x14ac:dyDescent="0.25">
      <c r="G765" s="45"/>
      <c r="I765" s="45"/>
    </row>
    <row r="766" spans="7:9" x14ac:dyDescent="0.25">
      <c r="G766" s="45"/>
      <c r="I766" s="45"/>
    </row>
    <row r="767" spans="7:9" x14ac:dyDescent="0.25">
      <c r="G767" s="45"/>
      <c r="I767" s="45"/>
    </row>
    <row r="768" spans="7:9" x14ac:dyDescent="0.25">
      <c r="G768" s="45"/>
      <c r="I768" s="45"/>
    </row>
    <row r="769" spans="7:9" x14ac:dyDescent="0.25">
      <c r="G769" s="45"/>
      <c r="I769" s="45"/>
    </row>
    <row r="770" spans="7:9" x14ac:dyDescent="0.25">
      <c r="G770" s="45"/>
      <c r="I770" s="45"/>
    </row>
    <row r="771" spans="7:9" x14ac:dyDescent="0.25">
      <c r="G771" s="45"/>
      <c r="I771" s="45"/>
    </row>
    <row r="772" spans="7:9" x14ac:dyDescent="0.25">
      <c r="G772" s="45"/>
      <c r="I772" s="45"/>
    </row>
    <row r="773" spans="7:9" x14ac:dyDescent="0.25">
      <c r="G773" s="45"/>
      <c r="I773" s="45"/>
    </row>
    <row r="774" spans="7:9" x14ac:dyDescent="0.25">
      <c r="G774" s="45"/>
      <c r="I774" s="45"/>
    </row>
    <row r="775" spans="7:9" x14ac:dyDescent="0.25">
      <c r="G775" s="45"/>
      <c r="I775" s="45"/>
    </row>
    <row r="776" spans="7:9" x14ac:dyDescent="0.25">
      <c r="G776" s="45"/>
      <c r="I776" s="45"/>
    </row>
    <row r="777" spans="7:9" x14ac:dyDescent="0.25">
      <c r="G777" s="45"/>
      <c r="I777" s="45"/>
    </row>
    <row r="778" spans="7:9" x14ac:dyDescent="0.25">
      <c r="G778" s="45"/>
      <c r="I778" s="45"/>
    </row>
    <row r="779" spans="7:9" x14ac:dyDescent="0.25">
      <c r="G779" s="45"/>
      <c r="I779" s="45"/>
    </row>
    <row r="780" spans="7:9" x14ac:dyDescent="0.25">
      <c r="G780" s="45"/>
      <c r="I780" s="45"/>
    </row>
    <row r="781" spans="7:9" x14ac:dyDescent="0.25">
      <c r="G781" s="45"/>
      <c r="I781" s="45"/>
    </row>
    <row r="782" spans="7:9" x14ac:dyDescent="0.25">
      <c r="G782" s="45"/>
      <c r="I782" s="45"/>
    </row>
    <row r="783" spans="7:9" x14ac:dyDescent="0.25">
      <c r="G783" s="45"/>
      <c r="I783" s="45"/>
    </row>
    <row r="784" spans="7:9" x14ac:dyDescent="0.25">
      <c r="G784" s="45"/>
      <c r="I784" s="45"/>
    </row>
    <row r="785" spans="7:9" x14ac:dyDescent="0.25">
      <c r="G785" s="45"/>
      <c r="I785" s="45"/>
    </row>
    <row r="786" spans="7:9" x14ac:dyDescent="0.25">
      <c r="G786" s="45"/>
      <c r="I786" s="45"/>
    </row>
    <row r="787" spans="7:9" x14ac:dyDescent="0.25">
      <c r="G787" s="45"/>
      <c r="I787" s="45"/>
    </row>
    <row r="788" spans="7:9" x14ac:dyDescent="0.25">
      <c r="G788" s="45"/>
      <c r="I788" s="45"/>
    </row>
    <row r="789" spans="7:9" x14ac:dyDescent="0.25">
      <c r="G789" s="45"/>
      <c r="I789" s="45"/>
    </row>
    <row r="790" spans="7:9" x14ac:dyDescent="0.25">
      <c r="G790" s="45"/>
      <c r="I790" s="45"/>
    </row>
    <row r="791" spans="7:9" x14ac:dyDescent="0.25">
      <c r="G791" s="45"/>
      <c r="I791" s="45"/>
    </row>
    <row r="792" spans="7:9" x14ac:dyDescent="0.25">
      <c r="G792" s="45"/>
      <c r="I792" s="45"/>
    </row>
    <row r="793" spans="7:9" x14ac:dyDescent="0.25">
      <c r="G793" s="45"/>
      <c r="I793" s="45"/>
    </row>
    <row r="794" spans="7:9" x14ac:dyDescent="0.25">
      <c r="G794" s="45"/>
      <c r="I794" s="45"/>
    </row>
    <row r="795" spans="7:9" x14ac:dyDescent="0.25">
      <c r="G795" s="45"/>
      <c r="I795" s="45"/>
    </row>
    <row r="796" spans="7:9" x14ac:dyDescent="0.25">
      <c r="G796" s="45"/>
      <c r="I796" s="45"/>
    </row>
    <row r="797" spans="7:9" x14ac:dyDescent="0.25">
      <c r="G797" s="45"/>
      <c r="I797" s="45"/>
    </row>
    <row r="798" spans="7:9" x14ac:dyDescent="0.25">
      <c r="G798" s="45"/>
      <c r="I798" s="45"/>
    </row>
    <row r="799" spans="7:9" x14ac:dyDescent="0.25">
      <c r="G799" s="45"/>
      <c r="I799" s="45"/>
    </row>
    <row r="800" spans="7:9" x14ac:dyDescent="0.25">
      <c r="G800" s="45"/>
      <c r="I800" s="45"/>
    </row>
    <row r="801" spans="7:9" x14ac:dyDescent="0.25">
      <c r="G801" s="45"/>
      <c r="I801" s="45"/>
    </row>
    <row r="802" spans="7:9" x14ac:dyDescent="0.25">
      <c r="G802" s="45"/>
      <c r="I802" s="45"/>
    </row>
    <row r="803" spans="7:9" x14ac:dyDescent="0.25">
      <c r="G803" s="45"/>
      <c r="I803" s="45"/>
    </row>
    <row r="804" spans="7:9" x14ac:dyDescent="0.25">
      <c r="G804" s="45"/>
      <c r="I804" s="45"/>
    </row>
    <row r="805" spans="7:9" x14ac:dyDescent="0.25">
      <c r="G805" s="45"/>
      <c r="I805" s="45"/>
    </row>
    <row r="806" spans="7:9" x14ac:dyDescent="0.25">
      <c r="G806" s="45"/>
      <c r="I806" s="45"/>
    </row>
    <row r="807" spans="7:9" x14ac:dyDescent="0.25">
      <c r="G807" s="45"/>
      <c r="I807" s="45"/>
    </row>
    <row r="808" spans="7:9" x14ac:dyDescent="0.25">
      <c r="G808" s="45"/>
      <c r="I808" s="45"/>
    </row>
    <row r="809" spans="7:9" x14ac:dyDescent="0.25">
      <c r="G809" s="45"/>
      <c r="I809" s="45"/>
    </row>
    <row r="810" spans="7:9" x14ac:dyDescent="0.25">
      <c r="G810" s="45"/>
      <c r="I810" s="45"/>
    </row>
    <row r="811" spans="7:9" x14ac:dyDescent="0.25">
      <c r="G811" s="45"/>
      <c r="I811" s="45"/>
    </row>
    <row r="812" spans="7:9" x14ac:dyDescent="0.25">
      <c r="G812" s="45"/>
      <c r="I812" s="45"/>
    </row>
    <row r="813" spans="7:9" x14ac:dyDescent="0.25">
      <c r="G813" s="45"/>
      <c r="I813" s="45"/>
    </row>
    <row r="814" spans="7:9" x14ac:dyDescent="0.25">
      <c r="G814" s="45"/>
      <c r="I814" s="45"/>
    </row>
    <row r="815" spans="7:9" x14ac:dyDescent="0.25">
      <c r="G815" s="45"/>
      <c r="I815" s="45"/>
    </row>
    <row r="816" spans="7:9" x14ac:dyDescent="0.25">
      <c r="G816" s="45"/>
      <c r="I816" s="45"/>
    </row>
    <row r="817" spans="7:9" x14ac:dyDescent="0.25">
      <c r="G817" s="45"/>
      <c r="I817" s="45"/>
    </row>
    <row r="818" spans="7:9" x14ac:dyDescent="0.25">
      <c r="G818" s="45"/>
      <c r="I818" s="45"/>
    </row>
    <row r="819" spans="7:9" x14ac:dyDescent="0.25">
      <c r="G819" s="45"/>
      <c r="I819" s="45"/>
    </row>
    <row r="820" spans="7:9" x14ac:dyDescent="0.25">
      <c r="G820" s="45"/>
      <c r="I820" s="45"/>
    </row>
    <row r="821" spans="7:9" x14ac:dyDescent="0.25">
      <c r="G821" s="45"/>
      <c r="I821" s="45"/>
    </row>
    <row r="822" spans="7:9" x14ac:dyDescent="0.25">
      <c r="G822" s="45"/>
      <c r="I822" s="45"/>
    </row>
    <row r="823" spans="7:9" x14ac:dyDescent="0.25">
      <c r="G823" s="45"/>
      <c r="I823" s="45"/>
    </row>
    <row r="824" spans="7:9" x14ac:dyDescent="0.25">
      <c r="G824" s="45"/>
      <c r="I824" s="45"/>
    </row>
    <row r="825" spans="7:9" x14ac:dyDescent="0.25">
      <c r="G825" s="45"/>
      <c r="I825" s="45"/>
    </row>
    <row r="826" spans="7:9" x14ac:dyDescent="0.25">
      <c r="G826" s="45"/>
      <c r="I826" s="45"/>
    </row>
    <row r="827" spans="7:9" x14ac:dyDescent="0.25">
      <c r="G827" s="45"/>
      <c r="I827" s="45"/>
    </row>
    <row r="828" spans="7:9" x14ac:dyDescent="0.25">
      <c r="G828" s="45"/>
      <c r="I828" s="45"/>
    </row>
    <row r="829" spans="7:9" x14ac:dyDescent="0.25">
      <c r="G829" s="45"/>
      <c r="I829" s="45"/>
    </row>
    <row r="830" spans="7:9" x14ac:dyDescent="0.25">
      <c r="G830" s="45"/>
      <c r="I830" s="45"/>
    </row>
    <row r="831" spans="7:9" x14ac:dyDescent="0.25">
      <c r="G831" s="45"/>
      <c r="I831" s="45"/>
    </row>
    <row r="832" spans="7:9" x14ac:dyDescent="0.25">
      <c r="G832" s="45"/>
      <c r="I832" s="45"/>
    </row>
    <row r="833" spans="7:9" x14ac:dyDescent="0.25">
      <c r="G833" s="45"/>
      <c r="I833" s="45"/>
    </row>
    <row r="834" spans="7:9" x14ac:dyDescent="0.25">
      <c r="G834" s="45"/>
      <c r="I834" s="45"/>
    </row>
    <row r="835" spans="7:9" x14ac:dyDescent="0.25">
      <c r="G835" s="45"/>
      <c r="I835" s="45"/>
    </row>
    <row r="836" spans="7:9" x14ac:dyDescent="0.25">
      <c r="G836" s="45"/>
      <c r="I836" s="45"/>
    </row>
    <row r="837" spans="7:9" x14ac:dyDescent="0.25">
      <c r="G837" s="45"/>
      <c r="I837" s="45"/>
    </row>
    <row r="838" spans="7:9" x14ac:dyDescent="0.25">
      <c r="G838" s="45"/>
      <c r="I838" s="45"/>
    </row>
    <row r="839" spans="7:9" x14ac:dyDescent="0.25">
      <c r="G839" s="45"/>
      <c r="I839" s="45"/>
    </row>
    <row r="840" spans="7:9" x14ac:dyDescent="0.25">
      <c r="G840" s="45"/>
      <c r="I840" s="45"/>
    </row>
    <row r="841" spans="7:9" x14ac:dyDescent="0.25">
      <c r="G841" s="45"/>
      <c r="I841" s="45"/>
    </row>
    <row r="842" spans="7:9" x14ac:dyDescent="0.25">
      <c r="G842" s="45"/>
      <c r="I842" s="45"/>
    </row>
    <row r="843" spans="7:9" x14ac:dyDescent="0.25">
      <c r="G843" s="45"/>
      <c r="I843" s="45"/>
    </row>
    <row r="844" spans="7:9" x14ac:dyDescent="0.25">
      <c r="G844" s="45"/>
      <c r="I844" s="45"/>
    </row>
    <row r="845" spans="7:9" x14ac:dyDescent="0.25">
      <c r="G845" s="45"/>
      <c r="I845" s="45"/>
    </row>
    <row r="846" spans="7:9" x14ac:dyDescent="0.25">
      <c r="G846" s="45"/>
      <c r="I846" s="45"/>
    </row>
    <row r="847" spans="7:9" x14ac:dyDescent="0.25">
      <c r="G847" s="45"/>
      <c r="I847" s="45"/>
    </row>
    <row r="848" spans="7:9" x14ac:dyDescent="0.25">
      <c r="G848" s="45"/>
      <c r="I848" s="45"/>
    </row>
    <row r="849" spans="7:9" x14ac:dyDescent="0.25">
      <c r="G849" s="45"/>
      <c r="I849" s="45"/>
    </row>
    <row r="850" spans="7:9" x14ac:dyDescent="0.25">
      <c r="G850" s="45"/>
      <c r="I850" s="45"/>
    </row>
    <row r="851" spans="7:9" x14ac:dyDescent="0.25">
      <c r="G851" s="45"/>
      <c r="I851" s="45"/>
    </row>
    <row r="852" spans="7:9" x14ac:dyDescent="0.25">
      <c r="G852" s="45"/>
      <c r="I852" s="45"/>
    </row>
    <row r="853" spans="7:9" x14ac:dyDescent="0.25">
      <c r="G853" s="45"/>
      <c r="I853" s="45"/>
    </row>
    <row r="854" spans="7:9" x14ac:dyDescent="0.25">
      <c r="G854" s="45"/>
      <c r="I854" s="45"/>
    </row>
    <row r="855" spans="7:9" x14ac:dyDescent="0.25">
      <c r="G855" s="45"/>
      <c r="I855" s="45"/>
    </row>
    <row r="856" spans="7:9" x14ac:dyDescent="0.25">
      <c r="G856" s="45"/>
      <c r="I856" s="45"/>
    </row>
    <row r="857" spans="7:9" x14ac:dyDescent="0.25">
      <c r="G857" s="45"/>
      <c r="I857" s="45"/>
    </row>
    <row r="858" spans="7:9" x14ac:dyDescent="0.25">
      <c r="G858" s="45"/>
      <c r="I858" s="45"/>
    </row>
    <row r="859" spans="7:9" x14ac:dyDescent="0.25">
      <c r="G859" s="45"/>
      <c r="I859" s="45"/>
    </row>
    <row r="860" spans="7:9" x14ac:dyDescent="0.25">
      <c r="G860" s="45"/>
      <c r="I860" s="45"/>
    </row>
    <row r="861" spans="7:9" x14ac:dyDescent="0.25">
      <c r="G861" s="45"/>
      <c r="I861" s="45"/>
    </row>
    <row r="862" spans="7:9" x14ac:dyDescent="0.25">
      <c r="G862" s="45"/>
      <c r="I862" s="45"/>
    </row>
    <row r="863" spans="7:9" x14ac:dyDescent="0.25">
      <c r="G863" s="45"/>
      <c r="I863" s="45"/>
    </row>
    <row r="864" spans="7:9" x14ac:dyDescent="0.25">
      <c r="G864" s="45"/>
      <c r="I864" s="45"/>
    </row>
    <row r="865" spans="7:9" x14ac:dyDescent="0.25">
      <c r="G865" s="45"/>
      <c r="I865" s="45"/>
    </row>
    <row r="866" spans="7:9" x14ac:dyDescent="0.25">
      <c r="G866" s="45"/>
      <c r="I866" s="45"/>
    </row>
    <row r="867" spans="7:9" x14ac:dyDescent="0.25">
      <c r="G867" s="45"/>
      <c r="I867" s="45"/>
    </row>
    <row r="868" spans="7:9" x14ac:dyDescent="0.25">
      <c r="G868" s="45"/>
      <c r="I868" s="45"/>
    </row>
    <row r="869" spans="7:9" x14ac:dyDescent="0.25">
      <c r="G869" s="45"/>
      <c r="I869" s="45"/>
    </row>
    <row r="870" spans="7:9" x14ac:dyDescent="0.25">
      <c r="G870" s="45"/>
      <c r="I870" s="45"/>
    </row>
    <row r="871" spans="7:9" x14ac:dyDescent="0.25">
      <c r="G871" s="45"/>
      <c r="I871" s="45"/>
    </row>
    <row r="872" spans="7:9" x14ac:dyDescent="0.25">
      <c r="G872" s="45"/>
      <c r="I872" s="45"/>
    </row>
    <row r="873" spans="7:9" x14ac:dyDescent="0.25">
      <c r="G873" s="45"/>
      <c r="I873" s="45"/>
    </row>
    <row r="874" spans="7:9" x14ac:dyDescent="0.25">
      <c r="G874" s="45"/>
      <c r="I874" s="45"/>
    </row>
    <row r="875" spans="7:9" x14ac:dyDescent="0.25">
      <c r="G875" s="45"/>
      <c r="I875" s="45"/>
    </row>
    <row r="876" spans="7:9" x14ac:dyDescent="0.25">
      <c r="G876" s="45"/>
      <c r="I876" s="45"/>
    </row>
    <row r="877" spans="7:9" x14ac:dyDescent="0.25">
      <c r="G877" s="45"/>
      <c r="I877" s="45"/>
    </row>
    <row r="878" spans="7:9" x14ac:dyDescent="0.25">
      <c r="G878" s="45"/>
      <c r="I878" s="45"/>
    </row>
    <row r="879" spans="7:9" x14ac:dyDescent="0.25">
      <c r="G879" s="45"/>
      <c r="I879" s="45"/>
    </row>
    <row r="880" spans="7:9" x14ac:dyDescent="0.25">
      <c r="G880" s="45"/>
      <c r="I880" s="45"/>
    </row>
    <row r="881" spans="7:9" x14ac:dyDescent="0.25">
      <c r="G881" s="45"/>
      <c r="I881" s="45"/>
    </row>
    <row r="882" spans="7:9" x14ac:dyDescent="0.25">
      <c r="G882" s="45"/>
      <c r="I882" s="45"/>
    </row>
    <row r="883" spans="7:9" x14ac:dyDescent="0.25">
      <c r="G883" s="45"/>
      <c r="I883" s="45"/>
    </row>
    <row r="884" spans="7:9" x14ac:dyDescent="0.25">
      <c r="G884" s="45"/>
      <c r="I884" s="45"/>
    </row>
    <row r="885" spans="7:9" x14ac:dyDescent="0.25">
      <c r="G885" s="45"/>
      <c r="I885" s="45"/>
    </row>
    <row r="886" spans="7:9" x14ac:dyDescent="0.25">
      <c r="G886" s="45"/>
      <c r="I886" s="45"/>
    </row>
    <row r="887" spans="7:9" x14ac:dyDescent="0.25">
      <c r="G887" s="45"/>
      <c r="I887" s="45"/>
    </row>
    <row r="888" spans="7:9" x14ac:dyDescent="0.25">
      <c r="G888" s="45"/>
      <c r="I888" s="45"/>
    </row>
    <row r="889" spans="7:9" x14ac:dyDescent="0.25">
      <c r="G889" s="45"/>
      <c r="I889" s="45"/>
    </row>
    <row r="890" spans="7:9" x14ac:dyDescent="0.25">
      <c r="G890" s="45"/>
      <c r="I890" s="45"/>
    </row>
    <row r="891" spans="7:9" x14ac:dyDescent="0.25">
      <c r="G891" s="45"/>
      <c r="I891" s="45"/>
    </row>
    <row r="892" spans="7:9" x14ac:dyDescent="0.25">
      <c r="G892" s="45"/>
      <c r="I892" s="45"/>
    </row>
    <row r="893" spans="7:9" x14ac:dyDescent="0.25">
      <c r="G893" s="45"/>
      <c r="I893" s="45"/>
    </row>
    <row r="894" spans="7:9" x14ac:dyDescent="0.25">
      <c r="G894" s="45"/>
      <c r="I894" s="45"/>
    </row>
    <row r="895" spans="7:9" x14ac:dyDescent="0.25">
      <c r="G895" s="45"/>
      <c r="I895" s="45"/>
    </row>
    <row r="896" spans="7:9" x14ac:dyDescent="0.25">
      <c r="G896" s="45"/>
      <c r="I896" s="45"/>
    </row>
    <row r="897" spans="7:9" x14ac:dyDescent="0.25">
      <c r="G897" s="45"/>
      <c r="I897" s="45"/>
    </row>
    <row r="898" spans="7:9" x14ac:dyDescent="0.25">
      <c r="G898" s="45"/>
      <c r="I898" s="45"/>
    </row>
    <row r="899" spans="7:9" x14ac:dyDescent="0.25">
      <c r="G899" s="45"/>
      <c r="I899" s="45"/>
    </row>
    <row r="900" spans="7:9" x14ac:dyDescent="0.25">
      <c r="G900" s="45"/>
      <c r="I900" s="45"/>
    </row>
    <row r="901" spans="7:9" x14ac:dyDescent="0.25">
      <c r="G901" s="45"/>
      <c r="I901" s="45"/>
    </row>
    <row r="902" spans="7:9" x14ac:dyDescent="0.25">
      <c r="G902" s="45"/>
      <c r="I902" s="45"/>
    </row>
    <row r="903" spans="7:9" x14ac:dyDescent="0.25">
      <c r="G903" s="45"/>
      <c r="I903" s="45"/>
    </row>
    <row r="904" spans="7:9" x14ac:dyDescent="0.25">
      <c r="G904" s="45"/>
      <c r="I904" s="45"/>
    </row>
    <row r="905" spans="7:9" x14ac:dyDescent="0.25">
      <c r="G905" s="45"/>
      <c r="I905" s="45"/>
    </row>
    <row r="906" spans="7:9" x14ac:dyDescent="0.25">
      <c r="G906" s="45"/>
      <c r="I906" s="45"/>
    </row>
    <row r="907" spans="7:9" x14ac:dyDescent="0.25">
      <c r="G907" s="45"/>
      <c r="I907" s="45"/>
    </row>
    <row r="908" spans="7:9" x14ac:dyDescent="0.25">
      <c r="G908" s="45"/>
      <c r="I908" s="45"/>
    </row>
    <row r="909" spans="7:9" x14ac:dyDescent="0.25">
      <c r="G909" s="45"/>
      <c r="I909" s="45"/>
    </row>
    <row r="910" spans="7:9" x14ac:dyDescent="0.25">
      <c r="G910" s="45"/>
      <c r="I910" s="45"/>
    </row>
    <row r="911" spans="7:9" x14ac:dyDescent="0.25">
      <c r="G911" s="45"/>
      <c r="I911" s="45"/>
    </row>
    <row r="912" spans="7:9" x14ac:dyDescent="0.25">
      <c r="G912" s="45"/>
      <c r="I912" s="45"/>
    </row>
    <row r="913" spans="7:9" x14ac:dyDescent="0.25">
      <c r="G913" s="45"/>
      <c r="I913" s="45"/>
    </row>
    <row r="914" spans="7:9" x14ac:dyDescent="0.25">
      <c r="G914" s="45"/>
      <c r="I914" s="45"/>
    </row>
    <row r="915" spans="7:9" x14ac:dyDescent="0.25">
      <c r="G915" s="45"/>
      <c r="I915" s="45"/>
    </row>
    <row r="916" spans="7:9" x14ac:dyDescent="0.25">
      <c r="G916" s="45"/>
      <c r="I916" s="45"/>
    </row>
    <row r="917" spans="7:9" x14ac:dyDescent="0.25">
      <c r="G917" s="45"/>
      <c r="I917" s="45"/>
    </row>
    <row r="918" spans="7:9" x14ac:dyDescent="0.25">
      <c r="G918" s="45"/>
      <c r="I918" s="45"/>
    </row>
    <row r="919" spans="7:9" x14ac:dyDescent="0.25">
      <c r="G919" s="45"/>
      <c r="I919" s="45"/>
    </row>
    <row r="920" spans="7:9" x14ac:dyDescent="0.25">
      <c r="G920" s="45"/>
      <c r="I920" s="45"/>
    </row>
    <row r="921" spans="7:9" x14ac:dyDescent="0.25">
      <c r="G921" s="45"/>
      <c r="I921" s="45"/>
    </row>
    <row r="922" spans="7:9" x14ac:dyDescent="0.25">
      <c r="G922" s="45"/>
      <c r="I922" s="45"/>
    </row>
    <row r="923" spans="7:9" x14ac:dyDescent="0.25">
      <c r="G923" s="45"/>
      <c r="I923" s="45"/>
    </row>
    <row r="924" spans="7:9" x14ac:dyDescent="0.25">
      <c r="G924" s="45"/>
      <c r="I924" s="45"/>
    </row>
    <row r="925" spans="7:9" x14ac:dyDescent="0.25">
      <c r="G925" s="45"/>
      <c r="I925" s="45"/>
    </row>
    <row r="926" spans="7:9" x14ac:dyDescent="0.25">
      <c r="G926" s="45"/>
      <c r="I926" s="45"/>
    </row>
    <row r="927" spans="7:9" x14ac:dyDescent="0.25">
      <c r="G927" s="45"/>
      <c r="I927" s="45"/>
    </row>
    <row r="928" spans="7:9" x14ac:dyDescent="0.25">
      <c r="G928" s="45"/>
      <c r="I928" s="45"/>
    </row>
    <row r="929" spans="7:9" x14ac:dyDescent="0.25">
      <c r="G929" s="45"/>
      <c r="I929" s="45"/>
    </row>
    <row r="930" spans="7:9" x14ac:dyDescent="0.25">
      <c r="G930" s="45"/>
      <c r="I930" s="45"/>
    </row>
    <row r="931" spans="7:9" x14ac:dyDescent="0.25">
      <c r="G931" s="45"/>
      <c r="I931" s="45"/>
    </row>
    <row r="932" spans="7:9" x14ac:dyDescent="0.25">
      <c r="G932" s="45"/>
      <c r="I932" s="45"/>
    </row>
    <row r="933" spans="7:9" x14ac:dyDescent="0.25">
      <c r="G933" s="45"/>
      <c r="I933" s="45"/>
    </row>
    <row r="934" spans="7:9" x14ac:dyDescent="0.25">
      <c r="G934" s="45"/>
      <c r="I934" s="45"/>
    </row>
    <row r="935" spans="7:9" x14ac:dyDescent="0.25">
      <c r="G935" s="45"/>
      <c r="I935" s="45"/>
    </row>
    <row r="936" spans="7:9" x14ac:dyDescent="0.25">
      <c r="G936" s="45"/>
      <c r="I936" s="45"/>
    </row>
    <row r="937" spans="7:9" x14ac:dyDescent="0.25">
      <c r="G937" s="45"/>
      <c r="I937" s="45"/>
    </row>
    <row r="938" spans="7:9" x14ac:dyDescent="0.25">
      <c r="G938" s="45"/>
      <c r="I938" s="45"/>
    </row>
    <row r="939" spans="7:9" x14ac:dyDescent="0.25">
      <c r="G939" s="45"/>
      <c r="I939" s="45"/>
    </row>
    <row r="940" spans="7:9" x14ac:dyDescent="0.25">
      <c r="G940" s="45"/>
      <c r="I940" s="45"/>
    </row>
    <row r="941" spans="7:9" x14ac:dyDescent="0.25">
      <c r="G941" s="45"/>
      <c r="I941" s="45"/>
    </row>
    <row r="942" spans="7:9" x14ac:dyDescent="0.25">
      <c r="G942" s="45"/>
      <c r="I942" s="45"/>
    </row>
    <row r="943" spans="7:9" x14ac:dyDescent="0.25">
      <c r="G943" s="45"/>
      <c r="I943" s="45"/>
    </row>
    <row r="944" spans="7:9" x14ac:dyDescent="0.25">
      <c r="G944" s="45"/>
      <c r="I944" s="45"/>
    </row>
    <row r="945" spans="7:9" x14ac:dyDescent="0.25">
      <c r="G945" s="45"/>
      <c r="I945" s="45"/>
    </row>
    <row r="946" spans="7:9" x14ac:dyDescent="0.25">
      <c r="G946" s="45"/>
      <c r="I946" s="45"/>
    </row>
    <row r="947" spans="7:9" x14ac:dyDescent="0.25">
      <c r="G947" s="45"/>
      <c r="I947" s="45"/>
    </row>
    <row r="948" spans="7:9" x14ac:dyDescent="0.25">
      <c r="G948" s="45"/>
      <c r="I948" s="45"/>
    </row>
    <row r="949" spans="7:9" x14ac:dyDescent="0.25">
      <c r="G949" s="45"/>
      <c r="I949" s="45"/>
    </row>
    <row r="950" spans="7:9" x14ac:dyDescent="0.25">
      <c r="G950" s="45"/>
      <c r="I950" s="45"/>
    </row>
    <row r="951" spans="7:9" x14ac:dyDescent="0.25">
      <c r="G951" s="45"/>
      <c r="I951" s="45"/>
    </row>
    <row r="952" spans="7:9" x14ac:dyDescent="0.25">
      <c r="G952" s="45"/>
      <c r="I952" s="45"/>
    </row>
    <row r="953" spans="7:9" x14ac:dyDescent="0.25">
      <c r="G953" s="45"/>
      <c r="I953" s="45"/>
    </row>
    <row r="954" spans="7:9" x14ac:dyDescent="0.25">
      <c r="G954" s="45"/>
      <c r="I954" s="45"/>
    </row>
    <row r="955" spans="7:9" x14ac:dyDescent="0.25">
      <c r="G955" s="45"/>
      <c r="I955" s="45"/>
    </row>
    <row r="956" spans="7:9" x14ac:dyDescent="0.25">
      <c r="G956" s="45"/>
      <c r="I956" s="45"/>
    </row>
    <row r="957" spans="7:9" x14ac:dyDescent="0.25">
      <c r="G957" s="45"/>
      <c r="I957" s="45"/>
    </row>
    <row r="958" spans="7:9" x14ac:dyDescent="0.25">
      <c r="G958" s="45"/>
      <c r="I958" s="45"/>
    </row>
    <row r="959" spans="7:9" x14ac:dyDescent="0.25">
      <c r="G959" s="45"/>
      <c r="I959" s="45"/>
    </row>
    <row r="960" spans="7:9" x14ac:dyDescent="0.25">
      <c r="G960" s="45"/>
      <c r="I960" s="45"/>
    </row>
    <row r="961" spans="7:9" x14ac:dyDescent="0.25">
      <c r="G961" s="45"/>
      <c r="I961" s="45"/>
    </row>
    <row r="962" spans="7:9" x14ac:dyDescent="0.25">
      <c r="G962" s="45"/>
      <c r="I962" s="45"/>
    </row>
    <row r="963" spans="7:9" x14ac:dyDescent="0.25">
      <c r="G963" s="45"/>
      <c r="I963" s="45"/>
    </row>
    <row r="964" spans="7:9" x14ac:dyDescent="0.25">
      <c r="G964" s="45"/>
      <c r="I964" s="45"/>
    </row>
    <row r="965" spans="7:9" x14ac:dyDescent="0.25">
      <c r="G965" s="45"/>
      <c r="I965" s="45"/>
    </row>
    <row r="966" spans="7:9" x14ac:dyDescent="0.25">
      <c r="G966" s="45"/>
      <c r="I966" s="45"/>
    </row>
    <row r="967" spans="7:9" x14ac:dyDescent="0.25">
      <c r="G967" s="45"/>
      <c r="I967" s="45"/>
    </row>
    <row r="968" spans="7:9" x14ac:dyDescent="0.25">
      <c r="G968" s="45"/>
      <c r="I968" s="45"/>
    </row>
    <row r="969" spans="7:9" x14ac:dyDescent="0.25">
      <c r="G969" s="45"/>
      <c r="I969" s="45"/>
    </row>
    <row r="970" spans="7:9" x14ac:dyDescent="0.25">
      <c r="G970" s="45"/>
      <c r="I970" s="45"/>
    </row>
    <row r="971" spans="7:9" x14ac:dyDescent="0.25">
      <c r="G971" s="45"/>
      <c r="I971" s="45"/>
    </row>
    <row r="972" spans="7:9" x14ac:dyDescent="0.25">
      <c r="G972" s="45"/>
      <c r="I972" s="45"/>
    </row>
    <row r="973" spans="7:9" x14ac:dyDescent="0.25">
      <c r="G973" s="45"/>
      <c r="I973" s="45"/>
    </row>
    <row r="974" spans="7:9" x14ac:dyDescent="0.25">
      <c r="G974" s="45"/>
      <c r="I974" s="45"/>
    </row>
    <row r="975" spans="7:9" x14ac:dyDescent="0.25">
      <c r="G975" s="45"/>
      <c r="I975" s="45"/>
    </row>
    <row r="976" spans="7:9" x14ac:dyDescent="0.25">
      <c r="G976" s="45"/>
      <c r="I976" s="45"/>
    </row>
    <row r="977" spans="7:9" x14ac:dyDescent="0.25">
      <c r="G977" s="45"/>
      <c r="I977" s="45"/>
    </row>
    <row r="978" spans="7:9" x14ac:dyDescent="0.25">
      <c r="G978" s="45"/>
      <c r="I978" s="45"/>
    </row>
    <row r="979" spans="7:9" x14ac:dyDescent="0.25">
      <c r="G979" s="45"/>
      <c r="I979" s="45"/>
    </row>
    <row r="980" spans="7:9" x14ac:dyDescent="0.25">
      <c r="G980" s="45"/>
      <c r="I980" s="45"/>
    </row>
    <row r="981" spans="7:9" x14ac:dyDescent="0.25">
      <c r="G981" s="45"/>
      <c r="I981" s="45"/>
    </row>
    <row r="982" spans="7:9" x14ac:dyDescent="0.25">
      <c r="G982" s="45"/>
      <c r="I982" s="45"/>
    </row>
    <row r="983" spans="7:9" x14ac:dyDescent="0.25">
      <c r="G983" s="45"/>
      <c r="I983" s="45"/>
    </row>
    <row r="984" spans="7:9" x14ac:dyDescent="0.25">
      <c r="G984" s="45"/>
      <c r="I984" s="45"/>
    </row>
    <row r="985" spans="7:9" x14ac:dyDescent="0.25">
      <c r="G985" s="45"/>
      <c r="I985" s="45"/>
    </row>
    <row r="986" spans="7:9" x14ac:dyDescent="0.25">
      <c r="G986" s="45"/>
      <c r="I986" s="45"/>
    </row>
    <row r="987" spans="7:9" x14ac:dyDescent="0.25">
      <c r="G987" s="45"/>
      <c r="I987" s="45"/>
    </row>
    <row r="988" spans="7:9" x14ac:dyDescent="0.25">
      <c r="G988" s="45"/>
      <c r="I988" s="45"/>
    </row>
    <row r="989" spans="7:9" x14ac:dyDescent="0.25">
      <c r="G989" s="45"/>
      <c r="I989" s="45"/>
    </row>
    <row r="990" spans="7:9" x14ac:dyDescent="0.25">
      <c r="G990" s="45"/>
      <c r="I990" s="45"/>
    </row>
    <row r="991" spans="7:9" x14ac:dyDescent="0.25">
      <c r="G991" s="45"/>
      <c r="I991" s="45"/>
    </row>
    <row r="992" spans="7:9" x14ac:dyDescent="0.25">
      <c r="G992" s="45"/>
      <c r="I992" s="45"/>
    </row>
    <row r="993" spans="7:9" x14ac:dyDescent="0.25">
      <c r="G993" s="45"/>
      <c r="I993" s="45"/>
    </row>
    <row r="994" spans="7:9" x14ac:dyDescent="0.25">
      <c r="G994" s="45"/>
      <c r="I994" s="45"/>
    </row>
    <row r="995" spans="7:9" x14ac:dyDescent="0.25">
      <c r="G995" s="45"/>
      <c r="I995" s="45"/>
    </row>
    <row r="996" spans="7:9" x14ac:dyDescent="0.25">
      <c r="G996" s="45"/>
      <c r="I996" s="45"/>
    </row>
    <row r="997" spans="7:9" x14ac:dyDescent="0.25">
      <c r="G997" s="45"/>
      <c r="I997" s="45"/>
    </row>
    <row r="998" spans="7:9" x14ac:dyDescent="0.25">
      <c r="G998" s="45"/>
      <c r="I998" s="45"/>
    </row>
    <row r="999" spans="7:9" x14ac:dyDescent="0.25">
      <c r="G999" s="45"/>
      <c r="I999" s="45"/>
    </row>
    <row r="1000" spans="7:9" x14ac:dyDescent="0.25">
      <c r="G1000" s="45"/>
      <c r="I1000" s="45"/>
    </row>
    <row r="1001" spans="7:9" x14ac:dyDescent="0.25">
      <c r="G1001" s="45"/>
      <c r="I1001" s="45"/>
    </row>
    <row r="1002" spans="7:9" x14ac:dyDescent="0.25">
      <c r="G1002" s="45"/>
      <c r="I1002" s="45"/>
    </row>
    <row r="1003" spans="7:9" x14ac:dyDescent="0.25">
      <c r="G1003" s="45"/>
      <c r="I1003" s="45"/>
    </row>
    <row r="1004" spans="7:9" x14ac:dyDescent="0.25">
      <c r="G1004" s="45"/>
      <c r="I1004" s="45"/>
    </row>
    <row r="1005" spans="7:9" x14ac:dyDescent="0.25">
      <c r="G1005" s="45"/>
      <c r="I1005" s="45"/>
    </row>
    <row r="1006" spans="7:9" x14ac:dyDescent="0.25">
      <c r="G1006" s="45"/>
      <c r="I1006" s="45"/>
    </row>
    <row r="1007" spans="7:9" x14ac:dyDescent="0.25">
      <c r="G1007" s="45"/>
      <c r="I1007" s="45"/>
    </row>
    <row r="1008" spans="7:9" x14ac:dyDescent="0.25">
      <c r="G1008" s="45"/>
      <c r="I1008" s="45"/>
    </row>
    <row r="1009" spans="7:9" x14ac:dyDescent="0.25">
      <c r="G1009" s="45"/>
      <c r="I1009" s="45"/>
    </row>
    <row r="1010" spans="7:9" x14ac:dyDescent="0.25">
      <c r="G1010" s="45"/>
      <c r="I1010" s="45"/>
    </row>
    <row r="1011" spans="7:9" x14ac:dyDescent="0.25">
      <c r="G1011" s="45"/>
      <c r="I1011" s="45"/>
    </row>
    <row r="1012" spans="7:9" x14ac:dyDescent="0.25">
      <c r="G1012" s="45"/>
      <c r="I1012" s="45"/>
    </row>
    <row r="1013" spans="7:9" x14ac:dyDescent="0.25">
      <c r="G1013" s="45"/>
      <c r="I1013" s="45"/>
    </row>
    <row r="1014" spans="7:9" x14ac:dyDescent="0.25">
      <c r="G1014" s="45"/>
      <c r="I1014" s="45"/>
    </row>
    <row r="1015" spans="7:9" x14ac:dyDescent="0.25">
      <c r="G1015" s="45"/>
      <c r="I1015" s="45"/>
    </row>
    <row r="1016" spans="7:9" x14ac:dyDescent="0.25">
      <c r="G1016" s="45"/>
      <c r="I1016" s="45"/>
    </row>
    <row r="1017" spans="7:9" x14ac:dyDescent="0.25">
      <c r="G1017" s="45"/>
      <c r="I1017" s="45"/>
    </row>
    <row r="1018" spans="7:9" x14ac:dyDescent="0.25">
      <c r="G1018" s="45"/>
      <c r="I1018" s="45"/>
    </row>
    <row r="1019" spans="7:9" x14ac:dyDescent="0.25">
      <c r="G1019" s="45"/>
      <c r="I1019" s="45"/>
    </row>
    <row r="1020" spans="7:9" x14ac:dyDescent="0.25">
      <c r="G1020" s="45"/>
      <c r="I1020" s="45"/>
    </row>
    <row r="1021" spans="7:9" x14ac:dyDescent="0.25">
      <c r="G1021" s="45"/>
      <c r="I1021" s="45"/>
    </row>
    <row r="1022" spans="7:9" x14ac:dyDescent="0.25">
      <c r="G1022" s="45"/>
      <c r="I1022" s="45"/>
    </row>
    <row r="1023" spans="7:9" x14ac:dyDescent="0.25">
      <c r="G1023" s="45"/>
      <c r="I1023" s="45"/>
    </row>
    <row r="1024" spans="7:9" x14ac:dyDescent="0.25">
      <c r="G1024" s="45"/>
      <c r="I1024" s="45"/>
    </row>
    <row r="1025" spans="7:9" x14ac:dyDescent="0.25">
      <c r="G1025" s="45"/>
      <c r="I1025" s="45"/>
    </row>
    <row r="1026" spans="7:9" x14ac:dyDescent="0.25">
      <c r="G1026" s="45"/>
      <c r="I1026" s="45"/>
    </row>
    <row r="1027" spans="7:9" x14ac:dyDescent="0.25">
      <c r="G1027" s="45"/>
      <c r="I1027" s="45"/>
    </row>
    <row r="1028" spans="7:9" x14ac:dyDescent="0.25">
      <c r="G1028" s="45"/>
      <c r="I1028" s="45"/>
    </row>
    <row r="1029" spans="7:9" x14ac:dyDescent="0.25">
      <c r="G1029" s="45"/>
      <c r="I1029" s="45"/>
    </row>
    <row r="1030" spans="7:9" x14ac:dyDescent="0.25">
      <c r="G1030" s="45"/>
      <c r="I1030" s="45"/>
    </row>
    <row r="1031" spans="7:9" x14ac:dyDescent="0.25">
      <c r="G1031" s="45"/>
      <c r="I1031" s="45"/>
    </row>
    <row r="1032" spans="7:9" x14ac:dyDescent="0.25">
      <c r="G1032" s="45"/>
      <c r="I1032" s="45"/>
    </row>
    <row r="1033" spans="7:9" x14ac:dyDescent="0.25">
      <c r="G1033" s="45"/>
      <c r="I1033" s="45"/>
    </row>
    <row r="1034" spans="7:9" x14ac:dyDescent="0.25">
      <c r="G1034" s="45"/>
      <c r="I1034" s="45"/>
    </row>
    <row r="1035" spans="7:9" x14ac:dyDescent="0.25">
      <c r="G1035" s="45"/>
      <c r="I1035" s="45"/>
    </row>
    <row r="1036" spans="7:9" x14ac:dyDescent="0.25">
      <c r="G1036" s="45"/>
      <c r="I1036" s="45"/>
    </row>
    <row r="1037" spans="7:9" x14ac:dyDescent="0.25">
      <c r="G1037" s="45"/>
      <c r="I1037" s="45"/>
    </row>
    <row r="1038" spans="7:9" x14ac:dyDescent="0.25">
      <c r="G1038" s="45"/>
      <c r="I1038" s="45"/>
    </row>
    <row r="1039" spans="7:9" x14ac:dyDescent="0.25">
      <c r="G1039" s="45"/>
      <c r="I1039" s="45"/>
    </row>
    <row r="1040" spans="7:9" x14ac:dyDescent="0.25">
      <c r="G1040" s="45"/>
      <c r="I1040" s="45"/>
    </row>
    <row r="1041" spans="7:9" x14ac:dyDescent="0.25">
      <c r="G1041" s="45"/>
      <c r="I1041" s="45"/>
    </row>
    <row r="1042" spans="7:9" x14ac:dyDescent="0.25">
      <c r="G1042" s="45"/>
      <c r="I1042" s="45"/>
    </row>
    <row r="1043" spans="7:9" x14ac:dyDescent="0.25">
      <c r="G1043" s="45"/>
      <c r="I1043" s="45"/>
    </row>
    <row r="1044" spans="7:9" x14ac:dyDescent="0.25">
      <c r="G1044" s="45"/>
      <c r="I1044" s="45"/>
    </row>
    <row r="1045" spans="7:9" x14ac:dyDescent="0.25">
      <c r="G1045" s="45"/>
      <c r="I1045" s="45"/>
    </row>
    <row r="1046" spans="7:9" x14ac:dyDescent="0.25">
      <c r="G1046" s="45"/>
      <c r="I1046" s="45"/>
    </row>
    <row r="1047" spans="7:9" x14ac:dyDescent="0.25">
      <c r="G1047" s="45"/>
      <c r="I1047" s="45"/>
    </row>
    <row r="1048" spans="7:9" x14ac:dyDescent="0.25">
      <c r="G1048" s="45"/>
      <c r="I1048" s="45"/>
    </row>
    <row r="1049" spans="7:9" x14ac:dyDescent="0.25">
      <c r="G1049" s="45"/>
      <c r="I1049" s="45"/>
    </row>
    <row r="1050" spans="7:9" x14ac:dyDescent="0.25">
      <c r="G1050" s="45"/>
      <c r="I1050" s="45"/>
    </row>
    <row r="1051" spans="7:9" x14ac:dyDescent="0.25">
      <c r="G1051" s="45"/>
      <c r="I1051" s="45"/>
    </row>
    <row r="1052" spans="7:9" x14ac:dyDescent="0.25">
      <c r="G1052" s="45"/>
      <c r="I1052" s="45"/>
    </row>
    <row r="1053" spans="7:9" x14ac:dyDescent="0.25">
      <c r="G1053" s="45"/>
      <c r="I1053" s="45"/>
    </row>
    <row r="1054" spans="7:9" x14ac:dyDescent="0.25">
      <c r="G1054" s="45"/>
      <c r="I1054" s="45"/>
    </row>
    <row r="1055" spans="7:9" x14ac:dyDescent="0.25">
      <c r="G1055" s="45"/>
      <c r="I1055" s="45"/>
    </row>
    <row r="1056" spans="7:9" x14ac:dyDescent="0.25">
      <c r="G1056" s="45"/>
      <c r="I1056" s="45"/>
    </row>
    <row r="1057" spans="7:9" x14ac:dyDescent="0.25">
      <c r="G1057" s="45"/>
      <c r="I1057" s="45"/>
    </row>
    <row r="1058" spans="7:9" x14ac:dyDescent="0.25">
      <c r="G1058" s="45"/>
      <c r="I1058" s="45"/>
    </row>
    <row r="1059" spans="7:9" x14ac:dyDescent="0.25">
      <c r="G1059" s="45"/>
      <c r="I1059" s="45"/>
    </row>
    <row r="1060" spans="7:9" x14ac:dyDescent="0.25">
      <c r="G1060" s="45"/>
      <c r="I1060" s="45"/>
    </row>
    <row r="1061" spans="7:9" x14ac:dyDescent="0.25">
      <c r="G1061" s="45"/>
      <c r="I1061" s="45"/>
    </row>
    <row r="1062" spans="7:9" x14ac:dyDescent="0.25">
      <c r="G1062" s="45"/>
      <c r="I1062" s="45"/>
    </row>
    <row r="1063" spans="7:9" x14ac:dyDescent="0.25">
      <c r="G1063" s="45"/>
      <c r="I1063" s="45"/>
    </row>
    <row r="1064" spans="7:9" x14ac:dyDescent="0.25">
      <c r="G1064" s="45"/>
      <c r="I1064" s="45"/>
    </row>
    <row r="1065" spans="7:9" x14ac:dyDescent="0.25">
      <c r="G1065" s="45"/>
      <c r="I1065" s="45"/>
    </row>
    <row r="1066" spans="7:9" x14ac:dyDescent="0.25">
      <c r="G1066" s="45"/>
      <c r="I1066" s="45"/>
    </row>
    <row r="1067" spans="7:9" x14ac:dyDescent="0.25">
      <c r="G1067" s="45"/>
      <c r="I1067" s="45"/>
    </row>
    <row r="1068" spans="7:9" x14ac:dyDescent="0.25">
      <c r="G1068" s="45"/>
      <c r="I1068" s="45"/>
    </row>
    <row r="1069" spans="7:9" x14ac:dyDescent="0.25">
      <c r="G1069" s="45"/>
      <c r="I1069" s="45"/>
    </row>
    <row r="1070" spans="7:9" x14ac:dyDescent="0.25">
      <c r="G1070" s="45"/>
      <c r="I1070" s="45"/>
    </row>
    <row r="1071" spans="7:9" x14ac:dyDescent="0.25">
      <c r="G1071" s="45"/>
      <c r="I1071" s="45"/>
    </row>
    <row r="1072" spans="7:9" x14ac:dyDescent="0.25">
      <c r="G1072" s="45"/>
      <c r="I1072" s="45"/>
    </row>
    <row r="1073" spans="7:9" x14ac:dyDescent="0.25">
      <c r="G1073" s="45"/>
      <c r="I1073" s="45"/>
    </row>
    <row r="1074" spans="7:9" x14ac:dyDescent="0.25">
      <c r="G1074" s="45"/>
      <c r="I1074" s="45"/>
    </row>
    <row r="1075" spans="7:9" x14ac:dyDescent="0.25">
      <c r="G1075" s="45"/>
      <c r="I1075" s="45"/>
    </row>
    <row r="1076" spans="7:9" x14ac:dyDescent="0.25">
      <c r="G1076" s="45"/>
      <c r="I1076" s="45"/>
    </row>
    <row r="1077" spans="7:9" x14ac:dyDescent="0.25">
      <c r="G1077" s="45"/>
      <c r="I1077" s="45"/>
    </row>
    <row r="1078" spans="7:9" x14ac:dyDescent="0.25">
      <c r="G1078" s="45"/>
      <c r="I1078" s="45"/>
    </row>
    <row r="1079" spans="7:9" x14ac:dyDescent="0.25">
      <c r="G1079" s="45"/>
      <c r="I1079" s="45"/>
    </row>
    <row r="1080" spans="7:9" x14ac:dyDescent="0.25">
      <c r="G1080" s="45"/>
      <c r="I1080" s="45"/>
    </row>
    <row r="1081" spans="7:9" x14ac:dyDescent="0.25">
      <c r="G1081" s="45"/>
      <c r="I1081" s="45"/>
    </row>
    <row r="1082" spans="7:9" x14ac:dyDescent="0.25">
      <c r="G1082" s="45"/>
      <c r="I1082" s="45"/>
    </row>
    <row r="1083" spans="7:9" x14ac:dyDescent="0.25">
      <c r="G1083" s="45"/>
      <c r="I1083" s="45"/>
    </row>
    <row r="1084" spans="7:9" x14ac:dyDescent="0.25">
      <c r="G1084" s="45"/>
      <c r="I1084" s="45"/>
    </row>
    <row r="1085" spans="7:9" x14ac:dyDescent="0.25">
      <c r="G1085" s="45"/>
      <c r="I1085" s="45"/>
    </row>
    <row r="1086" spans="7:9" x14ac:dyDescent="0.25">
      <c r="G1086" s="45"/>
      <c r="I1086" s="45"/>
    </row>
    <row r="1087" spans="7:9" x14ac:dyDescent="0.25">
      <c r="G1087" s="45"/>
      <c r="I1087" s="45"/>
    </row>
    <row r="1088" spans="7:9" x14ac:dyDescent="0.25">
      <c r="G1088" s="45"/>
      <c r="I1088" s="45"/>
    </row>
    <row r="1089" spans="7:9" x14ac:dyDescent="0.25">
      <c r="G1089" s="45"/>
      <c r="I1089" s="45"/>
    </row>
    <row r="1090" spans="7:9" x14ac:dyDescent="0.25">
      <c r="G1090" s="45"/>
      <c r="I1090" s="45"/>
    </row>
    <row r="1091" spans="7:9" x14ac:dyDescent="0.25">
      <c r="G1091" s="45"/>
      <c r="I1091" s="45"/>
    </row>
    <row r="1092" spans="7:9" x14ac:dyDescent="0.25">
      <c r="G1092" s="45"/>
      <c r="I1092" s="45"/>
    </row>
    <row r="1093" spans="7:9" x14ac:dyDescent="0.25">
      <c r="G1093" s="45"/>
      <c r="I1093" s="45"/>
    </row>
    <row r="1094" spans="7:9" x14ac:dyDescent="0.25">
      <c r="G1094" s="45"/>
      <c r="I1094" s="45"/>
    </row>
    <row r="1095" spans="7:9" x14ac:dyDescent="0.25">
      <c r="G1095" s="45"/>
      <c r="I1095" s="45"/>
    </row>
    <row r="1096" spans="7:9" x14ac:dyDescent="0.25">
      <c r="G1096" s="45"/>
      <c r="I1096" s="45"/>
    </row>
    <row r="1097" spans="7:9" x14ac:dyDescent="0.25">
      <c r="G1097" s="45"/>
      <c r="I1097" s="45"/>
    </row>
    <row r="1098" spans="7:9" x14ac:dyDescent="0.25">
      <c r="G1098" s="45"/>
      <c r="I1098" s="45"/>
    </row>
    <row r="1099" spans="7:9" x14ac:dyDescent="0.25">
      <c r="G1099" s="45"/>
      <c r="I1099" s="45"/>
    </row>
    <row r="1100" spans="7:9" x14ac:dyDescent="0.25">
      <c r="G1100" s="45"/>
      <c r="I1100" s="45"/>
    </row>
    <row r="1101" spans="7:9" x14ac:dyDescent="0.25">
      <c r="G1101" s="45"/>
      <c r="I1101" s="45"/>
    </row>
    <row r="1102" spans="7:9" x14ac:dyDescent="0.25">
      <c r="G1102" s="45"/>
      <c r="I1102" s="45"/>
    </row>
    <row r="1103" spans="7:9" x14ac:dyDescent="0.25">
      <c r="G1103" s="45"/>
      <c r="I1103" s="45"/>
    </row>
    <row r="1104" spans="7:9" x14ac:dyDescent="0.25">
      <c r="G1104" s="45"/>
      <c r="I1104" s="45"/>
    </row>
    <row r="1105" spans="7:9" x14ac:dyDescent="0.25">
      <c r="G1105" s="45"/>
      <c r="I1105" s="45"/>
    </row>
    <row r="1106" spans="7:9" x14ac:dyDescent="0.25">
      <c r="G1106" s="45"/>
      <c r="I1106" s="45"/>
    </row>
    <row r="1107" spans="7:9" x14ac:dyDescent="0.25">
      <c r="G1107" s="45"/>
      <c r="I1107" s="45"/>
    </row>
    <row r="1108" spans="7:9" x14ac:dyDescent="0.25">
      <c r="G1108" s="45"/>
      <c r="I1108" s="45"/>
    </row>
    <row r="1109" spans="7:9" x14ac:dyDescent="0.25">
      <c r="G1109" s="45"/>
      <c r="I1109" s="45"/>
    </row>
    <row r="1110" spans="7:9" x14ac:dyDescent="0.25">
      <c r="G1110" s="45"/>
      <c r="I1110" s="45"/>
    </row>
    <row r="1111" spans="7:9" x14ac:dyDescent="0.25">
      <c r="G1111" s="45"/>
      <c r="I1111" s="45"/>
    </row>
    <row r="1112" spans="7:9" x14ac:dyDescent="0.25">
      <c r="G1112" s="45"/>
      <c r="I1112" s="45"/>
    </row>
    <row r="1113" spans="7:9" x14ac:dyDescent="0.25">
      <c r="G1113" s="45"/>
      <c r="I1113" s="45"/>
    </row>
    <row r="1114" spans="7:9" x14ac:dyDescent="0.25">
      <c r="G1114" s="45"/>
      <c r="I1114" s="45"/>
    </row>
    <row r="1115" spans="7:9" x14ac:dyDescent="0.25">
      <c r="G1115" s="45"/>
      <c r="I1115" s="45"/>
    </row>
    <row r="1116" spans="7:9" x14ac:dyDescent="0.25">
      <c r="G1116" s="45"/>
      <c r="I1116" s="45"/>
    </row>
    <row r="1117" spans="7:9" x14ac:dyDescent="0.25">
      <c r="G1117" s="45"/>
      <c r="I1117" s="45"/>
    </row>
    <row r="1118" spans="7:9" x14ac:dyDescent="0.25">
      <c r="G1118" s="45"/>
      <c r="I1118" s="45"/>
    </row>
    <row r="1119" spans="7:9" x14ac:dyDescent="0.25">
      <c r="G1119" s="45"/>
      <c r="I1119" s="45"/>
    </row>
    <row r="1120" spans="7:9" x14ac:dyDescent="0.25">
      <c r="G1120" s="45"/>
      <c r="I1120" s="45"/>
    </row>
    <row r="1121" spans="7:9" x14ac:dyDescent="0.25">
      <c r="G1121" s="45"/>
      <c r="I1121" s="45"/>
    </row>
    <row r="1122" spans="7:9" x14ac:dyDescent="0.25">
      <c r="G1122" s="45"/>
      <c r="I1122" s="45"/>
    </row>
    <row r="1123" spans="7:9" x14ac:dyDescent="0.25">
      <c r="G1123" s="45"/>
      <c r="I1123" s="45"/>
    </row>
    <row r="1124" spans="7:9" x14ac:dyDescent="0.25">
      <c r="G1124" s="45"/>
      <c r="I1124" s="45"/>
    </row>
    <row r="1125" spans="7:9" x14ac:dyDescent="0.25">
      <c r="G1125" s="45"/>
      <c r="I1125" s="45"/>
    </row>
    <row r="1126" spans="7:9" x14ac:dyDescent="0.25">
      <c r="G1126" s="45"/>
      <c r="I1126" s="45"/>
    </row>
    <row r="1127" spans="7:9" x14ac:dyDescent="0.25">
      <c r="G1127" s="45"/>
      <c r="I1127" s="45"/>
    </row>
    <row r="1128" spans="7:9" x14ac:dyDescent="0.25">
      <c r="G1128" s="45"/>
      <c r="I1128" s="45"/>
    </row>
    <row r="1129" spans="7:9" x14ac:dyDescent="0.25">
      <c r="G1129" s="45"/>
      <c r="I1129" s="45"/>
    </row>
    <row r="1130" spans="7:9" x14ac:dyDescent="0.25">
      <c r="G1130" s="45"/>
      <c r="I1130" s="45"/>
    </row>
    <row r="1131" spans="7:9" x14ac:dyDescent="0.25">
      <c r="G1131" s="45"/>
      <c r="I1131" s="45"/>
    </row>
    <row r="1132" spans="7:9" x14ac:dyDescent="0.25">
      <c r="G1132" s="45"/>
      <c r="I1132" s="45"/>
    </row>
    <row r="1133" spans="7:9" x14ac:dyDescent="0.25">
      <c r="G1133" s="45"/>
      <c r="I1133" s="45"/>
    </row>
    <row r="1134" spans="7:9" x14ac:dyDescent="0.25">
      <c r="G1134" s="45"/>
      <c r="I1134" s="45"/>
    </row>
    <row r="1135" spans="7:9" x14ac:dyDescent="0.25">
      <c r="G1135" s="45"/>
      <c r="I1135" s="45"/>
    </row>
    <row r="1136" spans="7:9" x14ac:dyDescent="0.25">
      <c r="G1136" s="45"/>
      <c r="I1136" s="45"/>
    </row>
    <row r="1137" spans="7:9" x14ac:dyDescent="0.25">
      <c r="G1137" s="45"/>
      <c r="I1137" s="45"/>
    </row>
    <row r="1138" spans="7:9" x14ac:dyDescent="0.25">
      <c r="G1138" s="45"/>
      <c r="I1138" s="45"/>
    </row>
    <row r="1139" spans="7:9" x14ac:dyDescent="0.25">
      <c r="G1139" s="45"/>
      <c r="I1139" s="45"/>
    </row>
    <row r="1140" spans="7:9" x14ac:dyDescent="0.25">
      <c r="G1140" s="45"/>
      <c r="I1140" s="45"/>
    </row>
    <row r="1141" spans="7:9" x14ac:dyDescent="0.25">
      <c r="G1141" s="45"/>
      <c r="I1141" s="45"/>
    </row>
    <row r="1142" spans="7:9" x14ac:dyDescent="0.25">
      <c r="G1142" s="45"/>
      <c r="I1142" s="45"/>
    </row>
    <row r="1143" spans="7:9" x14ac:dyDescent="0.25">
      <c r="G1143" s="45"/>
      <c r="I1143" s="45"/>
    </row>
    <row r="1144" spans="7:9" x14ac:dyDescent="0.25">
      <c r="G1144" s="45"/>
      <c r="I1144" s="45"/>
    </row>
    <row r="1145" spans="7:9" x14ac:dyDescent="0.25">
      <c r="G1145" s="45"/>
      <c r="I1145" s="45"/>
    </row>
    <row r="1146" spans="7:9" x14ac:dyDescent="0.25">
      <c r="G1146" s="45"/>
      <c r="I1146" s="45"/>
    </row>
    <row r="1147" spans="7:9" x14ac:dyDescent="0.25">
      <c r="G1147" s="45"/>
      <c r="I1147" s="45"/>
    </row>
    <row r="1148" spans="7:9" x14ac:dyDescent="0.25">
      <c r="G1148" s="45"/>
      <c r="I1148" s="45"/>
    </row>
    <row r="1149" spans="7:9" x14ac:dyDescent="0.25">
      <c r="G1149" s="45"/>
      <c r="I1149" s="45"/>
    </row>
    <row r="1150" spans="7:9" x14ac:dyDescent="0.25">
      <c r="G1150" s="45"/>
      <c r="I1150" s="45"/>
    </row>
    <row r="1151" spans="7:9" x14ac:dyDescent="0.25">
      <c r="G1151" s="45"/>
      <c r="I1151" s="45"/>
    </row>
    <row r="1152" spans="7:9" x14ac:dyDescent="0.25">
      <c r="G1152" s="45"/>
      <c r="I1152" s="45"/>
    </row>
    <row r="1153" spans="7:9" x14ac:dyDescent="0.25">
      <c r="G1153" s="45"/>
      <c r="I1153" s="45"/>
    </row>
    <row r="1154" spans="7:9" x14ac:dyDescent="0.25">
      <c r="G1154" s="45"/>
      <c r="I1154" s="45"/>
    </row>
    <row r="1155" spans="7:9" x14ac:dyDescent="0.25">
      <c r="G1155" s="45"/>
      <c r="I1155" s="45"/>
    </row>
    <row r="1156" spans="7:9" x14ac:dyDescent="0.25">
      <c r="G1156" s="45"/>
      <c r="I1156" s="45"/>
    </row>
    <row r="1157" spans="7:9" x14ac:dyDescent="0.25">
      <c r="G1157" s="45"/>
      <c r="I1157" s="45"/>
    </row>
    <row r="1158" spans="7:9" x14ac:dyDescent="0.25">
      <c r="G1158" s="45"/>
      <c r="I1158" s="45"/>
    </row>
    <row r="1159" spans="7:9" x14ac:dyDescent="0.25">
      <c r="G1159" s="45"/>
      <c r="I1159" s="45"/>
    </row>
    <row r="1160" spans="7:9" x14ac:dyDescent="0.25">
      <c r="G1160" s="45"/>
      <c r="I1160" s="45"/>
    </row>
    <row r="1161" spans="7:9" x14ac:dyDescent="0.25">
      <c r="G1161" s="45"/>
      <c r="I1161" s="45"/>
    </row>
    <row r="1162" spans="7:9" x14ac:dyDescent="0.25">
      <c r="G1162" s="45"/>
      <c r="I1162" s="45"/>
    </row>
    <row r="1163" spans="7:9" x14ac:dyDescent="0.25">
      <c r="G1163" s="45"/>
      <c r="I1163" s="45"/>
    </row>
    <row r="1164" spans="7:9" x14ac:dyDescent="0.25">
      <c r="G1164" s="45"/>
      <c r="I1164" s="45"/>
    </row>
    <row r="1165" spans="7:9" x14ac:dyDescent="0.25">
      <c r="G1165" s="45"/>
      <c r="I1165" s="45"/>
    </row>
    <row r="1166" spans="7:9" x14ac:dyDescent="0.25">
      <c r="G1166" s="45"/>
      <c r="I1166" s="45"/>
    </row>
    <row r="1167" spans="7:9" x14ac:dyDescent="0.25">
      <c r="G1167" s="45"/>
      <c r="I1167" s="45"/>
    </row>
    <row r="1168" spans="7:9" x14ac:dyDescent="0.25">
      <c r="G1168" s="45"/>
      <c r="I1168" s="45"/>
    </row>
    <row r="1169" spans="7:9" x14ac:dyDescent="0.25">
      <c r="G1169" s="45"/>
      <c r="I1169" s="45"/>
    </row>
    <row r="1170" spans="7:9" x14ac:dyDescent="0.25">
      <c r="G1170" s="45"/>
      <c r="I1170" s="45"/>
    </row>
    <row r="1171" spans="7:9" x14ac:dyDescent="0.25">
      <c r="G1171" s="45"/>
      <c r="I1171" s="45"/>
    </row>
    <row r="1172" spans="7:9" x14ac:dyDescent="0.25">
      <c r="G1172" s="45"/>
      <c r="I1172" s="45"/>
    </row>
    <row r="1173" spans="7:9" x14ac:dyDescent="0.25">
      <c r="G1173" s="45"/>
      <c r="I1173" s="45"/>
    </row>
    <row r="1174" spans="7:9" x14ac:dyDescent="0.25">
      <c r="G1174" s="45"/>
      <c r="I1174" s="45"/>
    </row>
    <row r="1175" spans="7:9" x14ac:dyDescent="0.25">
      <c r="G1175" s="45"/>
      <c r="I1175" s="45"/>
    </row>
    <row r="1176" spans="7:9" x14ac:dyDescent="0.25">
      <c r="G1176" s="45"/>
      <c r="I1176" s="45"/>
    </row>
    <row r="1177" spans="7:9" x14ac:dyDescent="0.25">
      <c r="G1177" s="45"/>
      <c r="I1177" s="45"/>
    </row>
    <row r="1178" spans="7:9" x14ac:dyDescent="0.25">
      <c r="G1178" s="45"/>
      <c r="I1178" s="45"/>
    </row>
    <row r="1179" spans="7:9" x14ac:dyDescent="0.25">
      <c r="G1179" s="45"/>
      <c r="I1179" s="45"/>
    </row>
    <row r="1180" spans="7:9" x14ac:dyDescent="0.25">
      <c r="G1180" s="45"/>
      <c r="I1180" s="45"/>
    </row>
    <row r="1181" spans="7:9" x14ac:dyDescent="0.25">
      <c r="G1181" s="45"/>
      <c r="I1181" s="45"/>
    </row>
    <row r="1182" spans="7:9" x14ac:dyDescent="0.25">
      <c r="G1182" s="45"/>
      <c r="I1182" s="45"/>
    </row>
    <row r="1183" spans="7:9" x14ac:dyDescent="0.25">
      <c r="G1183" s="45"/>
      <c r="I1183" s="45"/>
    </row>
    <row r="1184" spans="7:9" x14ac:dyDescent="0.25">
      <c r="G1184" s="45"/>
      <c r="I1184" s="45"/>
    </row>
    <row r="1185" spans="7:9" x14ac:dyDescent="0.25">
      <c r="G1185" s="45"/>
      <c r="I1185" s="45"/>
    </row>
    <row r="1186" spans="7:9" x14ac:dyDescent="0.25">
      <c r="G1186" s="45"/>
      <c r="I1186" s="45"/>
    </row>
    <row r="1187" spans="7:9" x14ac:dyDescent="0.25">
      <c r="G1187" s="45"/>
      <c r="I1187" s="45"/>
    </row>
    <row r="1188" spans="7:9" x14ac:dyDescent="0.25">
      <c r="G1188" s="45"/>
      <c r="I1188" s="45"/>
    </row>
    <row r="1189" spans="7:9" x14ac:dyDescent="0.25">
      <c r="G1189" s="45"/>
      <c r="I1189" s="45"/>
    </row>
    <row r="1190" spans="7:9" x14ac:dyDescent="0.25">
      <c r="G1190" s="45"/>
      <c r="I1190" s="45"/>
    </row>
    <row r="1191" spans="7:9" x14ac:dyDescent="0.25">
      <c r="G1191" s="45"/>
      <c r="I1191" s="45"/>
    </row>
    <row r="1192" spans="7:9" x14ac:dyDescent="0.25">
      <c r="G1192" s="45"/>
      <c r="I1192" s="45"/>
    </row>
    <row r="1193" spans="7:9" x14ac:dyDescent="0.25">
      <c r="G1193" s="45"/>
      <c r="I1193" s="45"/>
    </row>
    <row r="1194" spans="7:9" x14ac:dyDescent="0.25">
      <c r="G1194" s="45"/>
      <c r="I1194" s="45"/>
    </row>
    <row r="1195" spans="7:9" x14ac:dyDescent="0.25">
      <c r="G1195" s="45"/>
      <c r="I1195" s="45"/>
    </row>
    <row r="1196" spans="7:9" x14ac:dyDescent="0.25">
      <c r="G1196" s="45"/>
      <c r="I1196" s="45"/>
    </row>
    <row r="1197" spans="7:9" x14ac:dyDescent="0.25">
      <c r="G1197" s="45"/>
      <c r="I1197" s="45"/>
    </row>
    <row r="1198" spans="7:9" x14ac:dyDescent="0.25">
      <c r="G1198" s="45"/>
      <c r="I1198" s="45"/>
    </row>
    <row r="1199" spans="7:9" x14ac:dyDescent="0.25">
      <c r="G1199" s="45"/>
      <c r="I1199" s="45"/>
    </row>
    <row r="1200" spans="7:9" x14ac:dyDescent="0.25">
      <c r="G1200" s="45"/>
      <c r="I1200" s="45"/>
    </row>
    <row r="1201" spans="7:9" x14ac:dyDescent="0.25">
      <c r="G1201" s="45"/>
      <c r="I1201" s="45"/>
    </row>
    <row r="1202" spans="7:9" x14ac:dyDescent="0.25">
      <c r="G1202" s="45"/>
      <c r="I1202" s="45"/>
    </row>
    <row r="1203" spans="7:9" x14ac:dyDescent="0.25">
      <c r="G1203" s="45"/>
      <c r="I1203" s="45"/>
    </row>
    <row r="1204" spans="7:9" x14ac:dyDescent="0.25">
      <c r="G1204" s="45"/>
      <c r="I1204" s="45"/>
    </row>
    <row r="1205" spans="7:9" x14ac:dyDescent="0.25">
      <c r="G1205" s="45"/>
      <c r="I1205" s="45"/>
    </row>
    <row r="1206" spans="7:9" x14ac:dyDescent="0.25">
      <c r="G1206" s="45"/>
      <c r="I1206" s="45"/>
    </row>
    <row r="1207" spans="7:9" x14ac:dyDescent="0.25">
      <c r="G1207" s="45"/>
      <c r="I1207" s="45"/>
    </row>
    <row r="1208" spans="7:9" x14ac:dyDescent="0.25">
      <c r="G1208" s="45"/>
      <c r="I1208" s="45"/>
    </row>
    <row r="1209" spans="7:9" x14ac:dyDescent="0.25">
      <c r="G1209" s="45"/>
      <c r="I1209" s="45"/>
    </row>
    <row r="1210" spans="7:9" x14ac:dyDescent="0.25">
      <c r="G1210" s="45"/>
      <c r="I1210" s="45"/>
    </row>
    <row r="1211" spans="7:9" x14ac:dyDescent="0.25">
      <c r="G1211" s="45"/>
      <c r="I1211" s="45"/>
    </row>
    <row r="1212" spans="7:9" x14ac:dyDescent="0.25">
      <c r="G1212" s="45"/>
      <c r="I1212" s="45"/>
    </row>
    <row r="1213" spans="7:9" x14ac:dyDescent="0.25">
      <c r="G1213" s="45"/>
      <c r="I1213" s="45"/>
    </row>
    <row r="1214" spans="7:9" x14ac:dyDescent="0.25">
      <c r="G1214" s="45"/>
      <c r="I1214" s="45"/>
    </row>
    <row r="1215" spans="7:9" x14ac:dyDescent="0.25">
      <c r="G1215" s="45"/>
      <c r="I1215" s="45"/>
    </row>
    <row r="1216" spans="7:9" x14ac:dyDescent="0.25">
      <c r="G1216" s="45"/>
      <c r="I1216" s="45"/>
    </row>
    <row r="1217" spans="7:9" x14ac:dyDescent="0.25">
      <c r="G1217" s="45"/>
      <c r="I1217" s="45"/>
    </row>
    <row r="1218" spans="7:9" x14ac:dyDescent="0.25">
      <c r="G1218" s="45"/>
      <c r="I1218" s="45"/>
    </row>
    <row r="1219" spans="7:9" x14ac:dyDescent="0.25">
      <c r="G1219" s="45"/>
      <c r="I1219" s="45"/>
    </row>
    <row r="1220" spans="7:9" x14ac:dyDescent="0.25">
      <c r="G1220" s="45"/>
      <c r="I1220" s="45"/>
    </row>
    <row r="1221" spans="7:9" x14ac:dyDescent="0.25">
      <c r="G1221" s="45"/>
      <c r="I1221" s="45"/>
    </row>
    <row r="1222" spans="7:9" x14ac:dyDescent="0.25">
      <c r="G1222" s="45"/>
      <c r="I1222" s="45"/>
    </row>
    <row r="1223" spans="7:9" x14ac:dyDescent="0.25">
      <c r="G1223" s="45"/>
      <c r="I1223" s="45"/>
    </row>
    <row r="1224" spans="7:9" x14ac:dyDescent="0.25">
      <c r="G1224" s="45"/>
      <c r="I1224" s="45"/>
    </row>
    <row r="1225" spans="7:9" x14ac:dyDescent="0.25">
      <c r="G1225" s="45"/>
      <c r="I1225" s="45"/>
    </row>
    <row r="1226" spans="7:9" x14ac:dyDescent="0.25">
      <c r="G1226" s="45"/>
      <c r="I1226" s="45"/>
    </row>
    <row r="1227" spans="7:9" x14ac:dyDescent="0.25">
      <c r="G1227" s="45"/>
      <c r="I1227" s="45"/>
    </row>
    <row r="1228" spans="7:9" x14ac:dyDescent="0.25">
      <c r="G1228" s="45"/>
      <c r="I1228" s="45"/>
    </row>
    <row r="1229" spans="7:9" x14ac:dyDescent="0.25">
      <c r="G1229" s="45"/>
      <c r="I1229" s="45"/>
    </row>
    <row r="1230" spans="7:9" x14ac:dyDescent="0.25">
      <c r="G1230" s="45"/>
      <c r="I1230" s="45"/>
    </row>
    <row r="1231" spans="7:9" x14ac:dyDescent="0.25">
      <c r="G1231" s="45"/>
      <c r="I1231" s="45"/>
    </row>
    <row r="1232" spans="7:9" x14ac:dyDescent="0.25">
      <c r="G1232" s="45"/>
      <c r="I1232" s="45"/>
    </row>
    <row r="1233" spans="7:9" x14ac:dyDescent="0.25">
      <c r="G1233" s="45"/>
      <c r="I1233" s="45"/>
    </row>
    <row r="1234" spans="7:9" x14ac:dyDescent="0.25">
      <c r="G1234" s="45"/>
      <c r="I1234" s="45"/>
    </row>
    <row r="1235" spans="7:9" x14ac:dyDescent="0.25">
      <c r="G1235" s="45"/>
      <c r="I1235" s="45"/>
    </row>
    <row r="1236" spans="7:9" x14ac:dyDescent="0.25">
      <c r="G1236" s="45"/>
      <c r="I1236" s="45"/>
    </row>
    <row r="1237" spans="7:9" x14ac:dyDescent="0.25">
      <c r="G1237" s="45"/>
      <c r="I1237" s="45"/>
    </row>
    <row r="1238" spans="7:9" x14ac:dyDescent="0.25">
      <c r="G1238" s="45"/>
      <c r="I1238" s="45"/>
    </row>
    <row r="1239" spans="7:9" x14ac:dyDescent="0.25">
      <c r="G1239" s="45"/>
      <c r="I1239" s="45"/>
    </row>
    <row r="1240" spans="7:9" x14ac:dyDescent="0.25">
      <c r="G1240" s="45"/>
      <c r="I1240" s="45"/>
    </row>
    <row r="1241" spans="7:9" x14ac:dyDescent="0.25">
      <c r="G1241" s="45"/>
      <c r="I1241" s="45"/>
    </row>
    <row r="1242" spans="7:9" x14ac:dyDescent="0.25">
      <c r="G1242" s="45"/>
      <c r="I1242" s="45"/>
    </row>
    <row r="1243" spans="7:9" x14ac:dyDescent="0.25">
      <c r="G1243" s="45"/>
      <c r="I1243" s="45"/>
    </row>
    <row r="1244" spans="7:9" x14ac:dyDescent="0.25">
      <c r="G1244" s="45"/>
      <c r="I1244" s="45"/>
    </row>
    <row r="1245" spans="7:9" x14ac:dyDescent="0.25">
      <c r="G1245" s="45"/>
      <c r="I1245" s="45"/>
    </row>
    <row r="1246" spans="7:9" x14ac:dyDescent="0.25">
      <c r="G1246" s="45"/>
      <c r="I1246" s="45"/>
    </row>
    <row r="1247" spans="7:9" x14ac:dyDescent="0.25">
      <c r="G1247" s="45"/>
      <c r="I1247" s="45"/>
    </row>
    <row r="1248" spans="7:9" x14ac:dyDescent="0.25">
      <c r="G1248" s="45"/>
      <c r="I1248" s="45"/>
    </row>
    <row r="1249" spans="7:9" x14ac:dyDescent="0.25">
      <c r="G1249" s="45"/>
      <c r="I1249" s="45"/>
    </row>
    <row r="1250" spans="7:9" x14ac:dyDescent="0.25">
      <c r="G1250" s="45"/>
      <c r="I1250" s="45"/>
    </row>
    <row r="1251" spans="7:9" x14ac:dyDescent="0.25">
      <c r="G1251" s="45"/>
      <c r="I1251" s="45"/>
    </row>
    <row r="1252" spans="7:9" x14ac:dyDescent="0.25">
      <c r="G1252" s="45"/>
      <c r="I1252" s="45"/>
    </row>
    <row r="1253" spans="7:9" x14ac:dyDescent="0.25">
      <c r="G1253" s="45"/>
      <c r="I1253" s="45"/>
    </row>
    <row r="1254" spans="7:9" x14ac:dyDescent="0.25">
      <c r="G1254" s="45"/>
      <c r="I1254" s="45"/>
    </row>
    <row r="1255" spans="7:9" x14ac:dyDescent="0.25">
      <c r="G1255" s="45"/>
      <c r="I1255" s="45"/>
    </row>
    <row r="1256" spans="7:9" x14ac:dyDescent="0.25">
      <c r="G1256" s="45"/>
      <c r="I1256" s="45"/>
    </row>
    <row r="1257" spans="7:9" x14ac:dyDescent="0.25">
      <c r="G1257" s="45"/>
      <c r="I1257" s="45"/>
    </row>
    <row r="1258" spans="7:9" x14ac:dyDescent="0.25">
      <c r="G1258" s="45"/>
      <c r="I1258" s="45"/>
    </row>
    <row r="1259" spans="7:9" x14ac:dyDescent="0.25">
      <c r="G1259" s="45"/>
      <c r="I1259" s="45"/>
    </row>
    <row r="1260" spans="7:9" x14ac:dyDescent="0.25">
      <c r="G1260" s="45"/>
      <c r="I1260" s="45"/>
    </row>
    <row r="1261" spans="7:9" x14ac:dyDescent="0.25">
      <c r="G1261" s="45"/>
      <c r="I1261" s="45"/>
    </row>
    <row r="1262" spans="7:9" x14ac:dyDescent="0.25">
      <c r="G1262" s="45"/>
      <c r="I1262" s="45"/>
    </row>
    <row r="1263" spans="7:9" x14ac:dyDescent="0.25">
      <c r="G1263" s="45"/>
      <c r="I1263" s="45"/>
    </row>
    <row r="1264" spans="7:9" x14ac:dyDescent="0.25">
      <c r="G1264" s="45"/>
      <c r="I1264" s="45"/>
    </row>
    <row r="1265" spans="7:9" x14ac:dyDescent="0.25">
      <c r="G1265" s="45"/>
      <c r="I1265" s="45"/>
    </row>
    <row r="1266" spans="7:9" x14ac:dyDescent="0.25">
      <c r="G1266" s="45"/>
      <c r="I1266" s="45"/>
    </row>
    <row r="1267" spans="7:9" x14ac:dyDescent="0.25">
      <c r="G1267" s="45"/>
      <c r="I1267" s="45"/>
    </row>
    <row r="1268" spans="7:9" x14ac:dyDescent="0.25">
      <c r="G1268" s="45"/>
      <c r="I1268" s="45"/>
    </row>
    <row r="1269" spans="7:9" x14ac:dyDescent="0.25">
      <c r="G1269" s="45"/>
      <c r="I1269" s="45"/>
    </row>
    <row r="1270" spans="7:9" x14ac:dyDescent="0.25">
      <c r="G1270" s="45"/>
      <c r="I1270" s="45"/>
    </row>
    <row r="1271" spans="7:9" x14ac:dyDescent="0.25">
      <c r="G1271" s="45"/>
      <c r="I1271" s="45"/>
    </row>
    <row r="1272" spans="7:9" x14ac:dyDescent="0.25">
      <c r="G1272" s="45"/>
      <c r="I1272" s="45"/>
    </row>
    <row r="1273" spans="7:9" x14ac:dyDescent="0.25">
      <c r="G1273" s="45"/>
      <c r="I1273" s="45"/>
    </row>
    <row r="1274" spans="7:9" x14ac:dyDescent="0.25">
      <c r="G1274" s="45"/>
      <c r="I1274" s="45"/>
    </row>
    <row r="1275" spans="7:9" x14ac:dyDescent="0.25">
      <c r="G1275" s="45"/>
      <c r="I1275" s="45"/>
    </row>
    <row r="1276" spans="7:9" x14ac:dyDescent="0.25">
      <c r="G1276" s="45"/>
      <c r="I1276" s="45"/>
    </row>
    <row r="1277" spans="7:9" x14ac:dyDescent="0.25">
      <c r="G1277" s="45"/>
      <c r="I1277" s="45"/>
    </row>
    <row r="1278" spans="7:9" x14ac:dyDescent="0.25">
      <c r="G1278" s="45"/>
      <c r="I1278" s="45"/>
    </row>
    <row r="1279" spans="7:9" x14ac:dyDescent="0.25">
      <c r="G1279" s="45"/>
      <c r="I1279" s="45"/>
    </row>
    <row r="1280" spans="7:9" x14ac:dyDescent="0.25">
      <c r="G1280" s="45"/>
      <c r="I1280" s="45"/>
    </row>
    <row r="1281" spans="7:9" x14ac:dyDescent="0.25">
      <c r="G1281" s="45"/>
      <c r="I1281" s="45"/>
    </row>
    <row r="1282" spans="7:9" x14ac:dyDescent="0.25">
      <c r="G1282" s="45"/>
      <c r="I1282" s="45"/>
    </row>
    <row r="1283" spans="7:9" x14ac:dyDescent="0.25">
      <c r="G1283" s="45"/>
      <c r="I1283" s="45"/>
    </row>
    <row r="1284" spans="7:9" x14ac:dyDescent="0.25">
      <c r="G1284" s="45"/>
      <c r="I1284" s="45"/>
    </row>
    <row r="1285" spans="7:9" x14ac:dyDescent="0.25">
      <c r="G1285" s="45"/>
      <c r="I1285" s="45"/>
    </row>
    <row r="1286" spans="7:9" x14ac:dyDescent="0.25">
      <c r="G1286" s="45"/>
      <c r="I1286" s="45"/>
    </row>
    <row r="1287" spans="7:9" x14ac:dyDescent="0.25">
      <c r="G1287" s="45"/>
      <c r="I1287" s="45"/>
    </row>
    <row r="1288" spans="7:9" x14ac:dyDescent="0.25">
      <c r="G1288" s="45"/>
      <c r="I1288" s="45"/>
    </row>
    <row r="1289" spans="7:9" x14ac:dyDescent="0.25">
      <c r="G1289" s="45"/>
      <c r="I1289" s="45"/>
    </row>
    <row r="1290" spans="7:9" x14ac:dyDescent="0.25">
      <c r="G1290" s="45"/>
      <c r="I1290" s="45"/>
    </row>
    <row r="1291" spans="7:9" x14ac:dyDescent="0.25">
      <c r="G1291" s="45"/>
      <c r="I1291" s="45"/>
    </row>
    <row r="1292" spans="7:9" x14ac:dyDescent="0.25">
      <c r="G1292" s="45"/>
      <c r="I1292" s="45"/>
    </row>
    <row r="1293" spans="7:9" x14ac:dyDescent="0.25">
      <c r="G1293" s="45"/>
      <c r="I1293" s="45"/>
    </row>
    <row r="1294" spans="7:9" x14ac:dyDescent="0.25">
      <c r="G1294" s="45"/>
      <c r="I1294" s="45"/>
    </row>
    <row r="1295" spans="7:9" x14ac:dyDescent="0.25">
      <c r="G1295" s="45"/>
      <c r="I1295" s="45"/>
    </row>
    <row r="1296" spans="7:9" x14ac:dyDescent="0.25">
      <c r="G1296" s="45"/>
      <c r="I1296" s="45"/>
    </row>
    <row r="1297" spans="7:9" x14ac:dyDescent="0.25">
      <c r="G1297" s="45"/>
      <c r="I1297" s="45"/>
    </row>
    <row r="1298" spans="7:9" x14ac:dyDescent="0.25">
      <c r="G1298" s="45"/>
      <c r="I1298" s="45"/>
    </row>
    <row r="1299" spans="7:9" x14ac:dyDescent="0.25">
      <c r="G1299" s="45"/>
      <c r="I1299" s="45"/>
    </row>
    <row r="1300" spans="7:9" x14ac:dyDescent="0.25">
      <c r="G1300" s="45"/>
      <c r="I1300" s="45"/>
    </row>
    <row r="1301" spans="7:9" x14ac:dyDescent="0.25">
      <c r="G1301" s="45"/>
      <c r="I1301" s="45"/>
    </row>
    <row r="1302" spans="7:9" x14ac:dyDescent="0.25">
      <c r="G1302" s="45"/>
      <c r="I1302" s="45"/>
    </row>
    <row r="1303" spans="7:9" x14ac:dyDescent="0.25">
      <c r="G1303" s="45"/>
      <c r="I1303" s="45"/>
    </row>
    <row r="1304" spans="7:9" x14ac:dyDescent="0.25">
      <c r="G1304" s="45"/>
      <c r="I1304" s="45"/>
    </row>
    <row r="1305" spans="7:9" x14ac:dyDescent="0.25">
      <c r="G1305" s="45"/>
      <c r="I1305" s="45"/>
    </row>
    <row r="1306" spans="7:9" x14ac:dyDescent="0.25">
      <c r="G1306" s="45"/>
      <c r="I1306" s="45"/>
    </row>
    <row r="1307" spans="7:9" x14ac:dyDescent="0.25">
      <c r="G1307" s="45"/>
      <c r="I1307" s="45"/>
    </row>
    <row r="1308" spans="7:9" x14ac:dyDescent="0.25">
      <c r="G1308" s="45"/>
      <c r="I1308" s="45"/>
    </row>
    <row r="1309" spans="7:9" x14ac:dyDescent="0.25">
      <c r="G1309" s="45"/>
      <c r="I1309" s="45"/>
    </row>
    <row r="1310" spans="7:9" x14ac:dyDescent="0.25">
      <c r="G1310" s="45"/>
      <c r="I1310" s="45"/>
    </row>
    <row r="1311" spans="7:9" x14ac:dyDescent="0.25">
      <c r="G1311" s="45"/>
      <c r="I1311" s="45"/>
    </row>
    <row r="1312" spans="7:9" x14ac:dyDescent="0.25">
      <c r="G1312" s="45"/>
      <c r="I1312" s="45"/>
    </row>
    <row r="1313" spans="7:9" x14ac:dyDescent="0.25">
      <c r="G1313" s="45"/>
      <c r="I1313" s="45"/>
    </row>
    <row r="1314" spans="7:9" x14ac:dyDescent="0.25">
      <c r="G1314" s="45"/>
      <c r="I1314" s="45"/>
    </row>
    <row r="1315" spans="7:9" x14ac:dyDescent="0.25">
      <c r="G1315" s="45"/>
      <c r="I1315" s="45"/>
    </row>
    <row r="1316" spans="7:9" x14ac:dyDescent="0.25">
      <c r="G1316" s="45"/>
      <c r="I1316" s="45"/>
    </row>
    <row r="1317" spans="7:9" x14ac:dyDescent="0.25">
      <c r="G1317" s="45"/>
      <c r="I1317" s="45"/>
    </row>
    <row r="1318" spans="7:9" x14ac:dyDescent="0.25">
      <c r="G1318" s="45"/>
      <c r="I1318" s="45"/>
    </row>
    <row r="1319" spans="7:9" x14ac:dyDescent="0.25">
      <c r="G1319" s="45"/>
      <c r="I1319" s="45"/>
    </row>
    <row r="1320" spans="7:9" x14ac:dyDescent="0.25">
      <c r="G1320" s="45"/>
      <c r="I1320" s="45"/>
    </row>
    <row r="1321" spans="7:9" x14ac:dyDescent="0.25">
      <c r="G1321" s="45"/>
      <c r="I1321" s="45"/>
    </row>
    <row r="1322" spans="7:9" x14ac:dyDescent="0.25">
      <c r="G1322" s="45"/>
      <c r="I1322" s="45"/>
    </row>
    <row r="1323" spans="7:9" x14ac:dyDescent="0.25">
      <c r="G1323" s="45"/>
      <c r="I1323" s="45"/>
    </row>
    <row r="1324" spans="7:9" x14ac:dyDescent="0.25">
      <c r="G1324" s="45"/>
      <c r="I1324" s="45"/>
    </row>
    <row r="1325" spans="7:9" x14ac:dyDescent="0.25">
      <c r="G1325" s="45"/>
      <c r="I1325" s="45"/>
    </row>
    <row r="1326" spans="7:9" x14ac:dyDescent="0.25">
      <c r="G1326" s="45"/>
      <c r="I1326" s="45"/>
    </row>
    <row r="1327" spans="7:9" x14ac:dyDescent="0.25">
      <c r="G1327" s="45"/>
      <c r="I1327" s="45"/>
    </row>
    <row r="1328" spans="7:9" x14ac:dyDescent="0.25">
      <c r="G1328" s="45"/>
      <c r="I1328" s="45"/>
    </row>
    <row r="1329" spans="7:9" x14ac:dyDescent="0.25">
      <c r="G1329" s="45"/>
      <c r="I1329" s="45"/>
    </row>
    <row r="1330" spans="7:9" x14ac:dyDescent="0.25">
      <c r="G1330" s="45"/>
      <c r="I1330" s="45"/>
    </row>
    <row r="1331" spans="7:9" x14ac:dyDescent="0.25">
      <c r="G1331" s="45"/>
      <c r="I1331" s="45"/>
    </row>
    <row r="1332" spans="7:9" x14ac:dyDescent="0.25">
      <c r="G1332" s="45"/>
      <c r="I1332" s="45"/>
    </row>
    <row r="1333" spans="7:9" x14ac:dyDescent="0.25">
      <c r="G1333" s="45"/>
      <c r="I1333" s="45"/>
    </row>
    <row r="1334" spans="7:9" x14ac:dyDescent="0.25">
      <c r="G1334" s="45"/>
      <c r="I1334" s="45"/>
    </row>
    <row r="1335" spans="7:9" x14ac:dyDescent="0.25">
      <c r="G1335" s="45"/>
      <c r="I1335" s="45"/>
    </row>
    <row r="1336" spans="7:9" x14ac:dyDescent="0.25">
      <c r="G1336" s="45"/>
      <c r="I1336" s="45"/>
    </row>
    <row r="1337" spans="7:9" x14ac:dyDescent="0.25">
      <c r="G1337" s="45"/>
      <c r="I1337" s="45"/>
    </row>
    <row r="1338" spans="7:9" x14ac:dyDescent="0.25">
      <c r="G1338" s="45"/>
      <c r="I1338" s="45"/>
    </row>
    <row r="1339" spans="7:9" x14ac:dyDescent="0.25">
      <c r="G1339" s="45"/>
      <c r="I1339" s="45"/>
    </row>
    <row r="1340" spans="7:9" x14ac:dyDescent="0.25">
      <c r="G1340" s="45"/>
      <c r="I1340" s="45"/>
    </row>
    <row r="1341" spans="7:9" x14ac:dyDescent="0.25">
      <c r="G1341" s="45"/>
      <c r="I1341" s="45"/>
    </row>
    <row r="1342" spans="7:9" x14ac:dyDescent="0.25">
      <c r="G1342" s="45"/>
      <c r="I1342" s="45"/>
    </row>
    <row r="1343" spans="7:9" x14ac:dyDescent="0.25">
      <c r="G1343" s="45"/>
      <c r="I1343" s="45"/>
    </row>
    <row r="1344" spans="7:9" x14ac:dyDescent="0.25">
      <c r="G1344" s="45"/>
      <c r="I1344" s="45"/>
    </row>
    <row r="1345" spans="7:9" x14ac:dyDescent="0.25">
      <c r="G1345" s="45"/>
      <c r="I1345" s="45"/>
    </row>
    <row r="1346" spans="7:9" x14ac:dyDescent="0.25">
      <c r="G1346" s="45"/>
      <c r="I1346" s="45"/>
    </row>
    <row r="1347" spans="7:9" x14ac:dyDescent="0.25">
      <c r="G1347" s="45"/>
      <c r="I1347" s="45"/>
    </row>
    <row r="1348" spans="7:9" x14ac:dyDescent="0.25">
      <c r="G1348" s="45"/>
      <c r="I1348" s="45"/>
    </row>
    <row r="1349" spans="7:9" x14ac:dyDescent="0.25">
      <c r="G1349" s="45"/>
      <c r="I1349" s="45"/>
    </row>
    <row r="1350" spans="7:9" x14ac:dyDescent="0.25">
      <c r="G1350" s="45"/>
      <c r="I1350" s="45"/>
    </row>
    <row r="1351" spans="7:9" x14ac:dyDescent="0.25">
      <c r="G1351" s="45"/>
      <c r="I1351" s="45"/>
    </row>
    <row r="1352" spans="7:9" x14ac:dyDescent="0.25">
      <c r="G1352" s="45"/>
      <c r="I1352" s="45"/>
    </row>
    <row r="1353" spans="7:9" x14ac:dyDescent="0.25">
      <c r="G1353" s="45"/>
      <c r="I1353" s="45"/>
    </row>
    <row r="1354" spans="7:9" x14ac:dyDescent="0.25">
      <c r="G1354" s="45"/>
      <c r="I1354" s="45"/>
    </row>
    <row r="1355" spans="7:9" x14ac:dyDescent="0.25">
      <c r="G1355" s="45"/>
      <c r="I1355" s="45"/>
    </row>
    <row r="1356" spans="7:9" x14ac:dyDescent="0.25">
      <c r="G1356" s="45"/>
      <c r="I1356" s="45"/>
    </row>
    <row r="1357" spans="7:9" x14ac:dyDescent="0.25">
      <c r="G1357" s="45"/>
      <c r="I1357" s="45"/>
    </row>
    <row r="1358" spans="7:9" x14ac:dyDescent="0.25">
      <c r="G1358" s="45"/>
      <c r="I1358" s="45"/>
    </row>
    <row r="1359" spans="7:9" x14ac:dyDescent="0.25">
      <c r="G1359" s="45"/>
      <c r="I1359" s="45"/>
    </row>
    <row r="1360" spans="7:9" x14ac:dyDescent="0.25">
      <c r="G1360" s="45"/>
      <c r="I1360" s="45"/>
    </row>
    <row r="1361" spans="7:9" x14ac:dyDescent="0.25">
      <c r="G1361" s="45"/>
      <c r="I1361" s="45"/>
    </row>
    <row r="1362" spans="7:9" x14ac:dyDescent="0.25">
      <c r="G1362" s="45"/>
      <c r="I1362" s="45"/>
    </row>
    <row r="1363" spans="7:9" x14ac:dyDescent="0.25">
      <c r="G1363" s="45"/>
      <c r="I1363" s="45"/>
    </row>
    <row r="1364" spans="7:9" x14ac:dyDescent="0.25">
      <c r="G1364" s="45"/>
      <c r="I1364" s="45"/>
    </row>
    <row r="1365" spans="7:9" x14ac:dyDescent="0.25">
      <c r="G1365" s="45"/>
      <c r="I1365" s="45"/>
    </row>
    <row r="1366" spans="7:9" x14ac:dyDescent="0.25">
      <c r="G1366" s="45"/>
      <c r="I1366" s="45"/>
    </row>
    <row r="1367" spans="7:9" x14ac:dyDescent="0.25">
      <c r="G1367" s="45"/>
      <c r="I1367" s="45"/>
    </row>
    <row r="1368" spans="7:9" x14ac:dyDescent="0.25">
      <c r="G1368" s="45"/>
      <c r="I1368" s="45"/>
    </row>
    <row r="1369" spans="7:9" x14ac:dyDescent="0.25">
      <c r="G1369" s="45"/>
      <c r="I1369" s="45"/>
    </row>
    <row r="1370" spans="7:9" x14ac:dyDescent="0.25">
      <c r="G1370" s="45"/>
      <c r="I1370" s="45"/>
    </row>
    <row r="1371" spans="7:9" x14ac:dyDescent="0.25">
      <c r="G1371" s="45"/>
      <c r="I1371" s="45"/>
    </row>
    <row r="1372" spans="7:9" x14ac:dyDescent="0.25">
      <c r="G1372" s="45"/>
      <c r="I1372" s="45"/>
    </row>
    <row r="1373" spans="7:9" x14ac:dyDescent="0.25">
      <c r="G1373" s="45"/>
      <c r="I1373" s="45"/>
    </row>
    <row r="1374" spans="7:9" x14ac:dyDescent="0.25">
      <c r="G1374" s="45"/>
      <c r="I1374" s="45"/>
    </row>
    <row r="1375" spans="7:9" x14ac:dyDescent="0.25">
      <c r="G1375" s="45"/>
      <c r="I1375" s="45"/>
    </row>
    <row r="1376" spans="7:9" x14ac:dyDescent="0.25">
      <c r="G1376" s="45"/>
      <c r="I1376" s="45"/>
    </row>
    <row r="1377" spans="7:9" x14ac:dyDescent="0.25">
      <c r="G1377" s="45"/>
      <c r="I1377" s="45"/>
    </row>
    <row r="1378" spans="7:9" x14ac:dyDescent="0.25">
      <c r="G1378" s="45"/>
      <c r="I1378" s="45"/>
    </row>
    <row r="1379" spans="7:9" x14ac:dyDescent="0.25">
      <c r="G1379" s="45"/>
      <c r="I1379" s="45"/>
    </row>
    <row r="1380" spans="7:9" x14ac:dyDescent="0.25">
      <c r="G1380" s="45"/>
      <c r="I1380" s="45"/>
    </row>
    <row r="1381" spans="7:9" x14ac:dyDescent="0.25">
      <c r="G1381" s="45"/>
      <c r="I1381" s="45"/>
    </row>
    <row r="1382" spans="7:9" x14ac:dyDescent="0.25">
      <c r="G1382" s="45"/>
      <c r="I1382" s="45"/>
    </row>
    <row r="1383" spans="7:9" x14ac:dyDescent="0.25">
      <c r="G1383" s="45"/>
      <c r="I1383" s="45"/>
    </row>
    <row r="1384" spans="7:9" x14ac:dyDescent="0.25">
      <c r="G1384" s="45"/>
      <c r="I1384" s="45"/>
    </row>
    <row r="1385" spans="7:9" x14ac:dyDescent="0.25">
      <c r="G1385" s="45"/>
      <c r="I1385" s="45"/>
    </row>
    <row r="1386" spans="7:9" x14ac:dyDescent="0.25">
      <c r="G1386" s="45"/>
      <c r="I1386" s="45"/>
    </row>
    <row r="1387" spans="7:9" x14ac:dyDescent="0.25">
      <c r="G1387" s="45"/>
      <c r="I1387" s="45"/>
    </row>
    <row r="1388" spans="7:9" x14ac:dyDescent="0.25">
      <c r="G1388" s="45"/>
      <c r="I1388" s="45"/>
    </row>
    <row r="1389" spans="7:9" x14ac:dyDescent="0.25">
      <c r="G1389" s="45"/>
      <c r="I1389" s="45"/>
    </row>
    <row r="1390" spans="7:9" x14ac:dyDescent="0.25">
      <c r="G1390" s="45"/>
      <c r="I1390" s="45"/>
    </row>
    <row r="1391" spans="7:9" x14ac:dyDescent="0.25">
      <c r="G1391" s="45"/>
      <c r="I1391" s="45"/>
    </row>
    <row r="1392" spans="7:9" x14ac:dyDescent="0.25">
      <c r="G1392" s="45"/>
      <c r="I1392" s="45"/>
    </row>
    <row r="1393" spans="7:9" x14ac:dyDescent="0.25">
      <c r="G1393" s="45"/>
      <c r="I1393" s="45"/>
    </row>
    <row r="1394" spans="7:9" x14ac:dyDescent="0.25">
      <c r="G1394" s="45"/>
      <c r="I1394" s="45"/>
    </row>
    <row r="1395" spans="7:9" x14ac:dyDescent="0.25">
      <c r="G1395" s="45"/>
      <c r="I1395" s="45"/>
    </row>
    <row r="1396" spans="7:9" x14ac:dyDescent="0.25">
      <c r="G1396" s="45"/>
      <c r="I1396" s="45"/>
    </row>
    <row r="1397" spans="7:9" x14ac:dyDescent="0.25">
      <c r="G1397" s="45"/>
      <c r="I1397" s="45"/>
    </row>
    <row r="1398" spans="7:9" x14ac:dyDescent="0.25">
      <c r="G1398" s="45"/>
      <c r="I1398" s="45"/>
    </row>
    <row r="1399" spans="7:9" x14ac:dyDescent="0.25">
      <c r="G1399" s="45"/>
      <c r="I1399" s="45"/>
    </row>
    <row r="1400" spans="7:9" x14ac:dyDescent="0.25">
      <c r="G1400" s="45"/>
      <c r="I1400" s="45"/>
    </row>
    <row r="1401" spans="7:9" x14ac:dyDescent="0.25">
      <c r="G1401" s="45"/>
      <c r="I1401" s="45"/>
    </row>
    <row r="1402" spans="7:9" x14ac:dyDescent="0.25">
      <c r="G1402" s="45"/>
      <c r="I1402" s="45"/>
    </row>
    <row r="1403" spans="7:9" x14ac:dyDescent="0.25">
      <c r="G1403" s="45"/>
      <c r="I1403" s="45"/>
    </row>
    <row r="1404" spans="7:9" x14ac:dyDescent="0.25">
      <c r="G1404" s="45"/>
      <c r="I1404" s="45"/>
    </row>
    <row r="1405" spans="7:9" x14ac:dyDescent="0.25">
      <c r="G1405" s="45"/>
      <c r="I1405" s="45"/>
    </row>
    <row r="1406" spans="7:9" x14ac:dyDescent="0.25">
      <c r="G1406" s="45"/>
      <c r="I1406" s="45"/>
    </row>
    <row r="1407" spans="7:9" x14ac:dyDescent="0.25">
      <c r="G1407" s="45"/>
      <c r="I1407" s="45"/>
    </row>
    <row r="1408" spans="7:9" x14ac:dyDescent="0.25">
      <c r="G1408" s="45"/>
      <c r="I1408" s="45"/>
    </row>
    <row r="1409" spans="7:9" x14ac:dyDescent="0.25">
      <c r="G1409" s="45"/>
      <c r="I1409" s="45"/>
    </row>
    <row r="1410" spans="7:9" x14ac:dyDescent="0.25">
      <c r="G1410" s="45"/>
      <c r="I1410" s="45"/>
    </row>
    <row r="1411" spans="7:9" x14ac:dyDescent="0.25">
      <c r="G1411" s="45"/>
      <c r="I1411" s="45"/>
    </row>
    <row r="1412" spans="7:9" x14ac:dyDescent="0.25">
      <c r="G1412" s="45"/>
      <c r="I1412" s="45"/>
    </row>
    <row r="1413" spans="7:9" x14ac:dyDescent="0.25">
      <c r="G1413" s="45"/>
      <c r="I1413" s="45"/>
    </row>
    <row r="1414" spans="7:9" x14ac:dyDescent="0.25">
      <c r="G1414" s="45"/>
      <c r="I1414" s="45"/>
    </row>
    <row r="1415" spans="7:9" x14ac:dyDescent="0.25">
      <c r="G1415" s="45"/>
      <c r="I1415" s="45"/>
    </row>
    <row r="1416" spans="7:9" x14ac:dyDescent="0.25">
      <c r="G1416" s="45"/>
      <c r="I1416" s="45"/>
    </row>
    <row r="1417" spans="7:9" x14ac:dyDescent="0.25">
      <c r="G1417" s="45"/>
      <c r="I1417" s="45"/>
    </row>
    <row r="1418" spans="7:9" x14ac:dyDescent="0.25">
      <c r="G1418" s="45"/>
      <c r="I1418" s="45"/>
    </row>
    <row r="1419" spans="7:9" x14ac:dyDescent="0.25">
      <c r="G1419" s="45"/>
      <c r="I1419" s="45"/>
    </row>
    <row r="1420" spans="7:9" x14ac:dyDescent="0.25">
      <c r="G1420" s="45"/>
      <c r="I1420" s="45"/>
    </row>
    <row r="1421" spans="7:9" x14ac:dyDescent="0.25">
      <c r="G1421" s="45"/>
      <c r="I1421" s="45"/>
    </row>
    <row r="1422" spans="7:9" x14ac:dyDescent="0.25">
      <c r="G1422" s="45"/>
      <c r="I1422" s="45"/>
    </row>
    <row r="1423" spans="7:9" x14ac:dyDescent="0.25">
      <c r="G1423" s="45"/>
      <c r="I1423" s="45"/>
    </row>
    <row r="1424" spans="7:9" x14ac:dyDescent="0.25">
      <c r="G1424" s="45"/>
      <c r="I1424" s="45"/>
    </row>
    <row r="1425" spans="7:9" x14ac:dyDescent="0.25">
      <c r="G1425" s="45"/>
      <c r="I1425" s="45"/>
    </row>
    <row r="1426" spans="7:9" x14ac:dyDescent="0.25">
      <c r="G1426" s="45"/>
      <c r="I1426" s="45"/>
    </row>
    <row r="1427" spans="7:9" x14ac:dyDescent="0.25">
      <c r="G1427" s="45"/>
      <c r="I1427" s="45"/>
    </row>
    <row r="1428" spans="7:9" x14ac:dyDescent="0.25">
      <c r="G1428" s="45"/>
      <c r="I1428" s="45"/>
    </row>
    <row r="1429" spans="7:9" x14ac:dyDescent="0.25">
      <c r="G1429" s="45"/>
      <c r="I1429" s="45"/>
    </row>
    <row r="1430" spans="7:9" x14ac:dyDescent="0.25">
      <c r="G1430" s="45"/>
      <c r="I1430" s="45"/>
    </row>
    <row r="1431" spans="7:9" x14ac:dyDescent="0.25">
      <c r="G1431" s="45"/>
      <c r="I1431" s="45"/>
    </row>
    <row r="1432" spans="7:9" x14ac:dyDescent="0.25">
      <c r="G1432" s="45"/>
      <c r="I1432" s="45"/>
    </row>
    <row r="1433" spans="7:9" x14ac:dyDescent="0.25">
      <c r="G1433" s="45"/>
      <c r="I1433" s="45"/>
    </row>
    <row r="1434" spans="7:9" x14ac:dyDescent="0.25">
      <c r="G1434" s="45"/>
      <c r="I1434" s="45"/>
    </row>
    <row r="1435" spans="7:9" x14ac:dyDescent="0.25">
      <c r="G1435" s="45"/>
      <c r="I1435" s="45"/>
    </row>
    <row r="1436" spans="7:9" x14ac:dyDescent="0.25">
      <c r="G1436" s="45"/>
      <c r="I1436" s="45"/>
    </row>
    <row r="1437" spans="7:9" x14ac:dyDescent="0.25">
      <c r="G1437" s="45"/>
      <c r="I1437" s="45"/>
    </row>
    <row r="1438" spans="7:9" x14ac:dyDescent="0.25">
      <c r="G1438" s="45"/>
      <c r="I1438" s="45"/>
    </row>
    <row r="1439" spans="7:9" x14ac:dyDescent="0.25">
      <c r="G1439" s="45"/>
      <c r="I1439" s="45"/>
    </row>
    <row r="1440" spans="7:9" x14ac:dyDescent="0.25">
      <c r="G1440" s="45"/>
      <c r="I1440" s="45"/>
    </row>
    <row r="1441" spans="7:9" x14ac:dyDescent="0.25">
      <c r="G1441" s="45"/>
      <c r="I1441" s="45"/>
    </row>
    <row r="1442" spans="7:9" x14ac:dyDescent="0.25">
      <c r="G1442" s="45"/>
      <c r="I1442" s="45"/>
    </row>
    <row r="1443" spans="7:9" x14ac:dyDescent="0.25">
      <c r="G1443" s="45"/>
      <c r="I1443" s="45"/>
    </row>
    <row r="1444" spans="7:9" x14ac:dyDescent="0.25">
      <c r="G1444" s="45"/>
      <c r="I1444" s="45"/>
    </row>
    <row r="1445" spans="7:9" x14ac:dyDescent="0.25">
      <c r="G1445" s="45"/>
      <c r="I1445" s="45"/>
    </row>
    <row r="1446" spans="7:9" x14ac:dyDescent="0.25">
      <c r="G1446" s="45"/>
      <c r="I1446" s="45"/>
    </row>
    <row r="1447" spans="7:9" x14ac:dyDescent="0.25">
      <c r="G1447" s="45"/>
      <c r="I1447" s="45"/>
    </row>
    <row r="1448" spans="7:9" x14ac:dyDescent="0.25">
      <c r="G1448" s="45"/>
      <c r="I1448" s="45"/>
    </row>
    <row r="1449" spans="7:9" x14ac:dyDescent="0.25">
      <c r="G1449" s="45"/>
      <c r="I1449" s="45"/>
    </row>
    <row r="1450" spans="7:9" x14ac:dyDescent="0.25">
      <c r="G1450" s="45"/>
      <c r="I1450" s="45"/>
    </row>
    <row r="1451" spans="7:9" x14ac:dyDescent="0.25">
      <c r="G1451" s="45"/>
      <c r="I1451" s="45"/>
    </row>
    <row r="1452" spans="7:9" x14ac:dyDescent="0.25">
      <c r="G1452" s="45"/>
      <c r="I1452" s="45"/>
    </row>
    <row r="1453" spans="7:9" x14ac:dyDescent="0.25">
      <c r="G1453" s="45"/>
      <c r="I1453" s="45"/>
    </row>
    <row r="1454" spans="7:9" x14ac:dyDescent="0.25">
      <c r="G1454" s="45"/>
      <c r="I1454" s="45"/>
    </row>
    <row r="1455" spans="7:9" x14ac:dyDescent="0.25">
      <c r="G1455" s="45"/>
      <c r="I1455" s="45"/>
    </row>
    <row r="1456" spans="7:9" x14ac:dyDescent="0.25">
      <c r="G1456" s="45"/>
      <c r="I1456" s="45"/>
    </row>
    <row r="1457" spans="7:9" x14ac:dyDescent="0.25">
      <c r="G1457" s="45"/>
      <c r="I1457" s="45"/>
    </row>
    <row r="1458" spans="7:9" x14ac:dyDescent="0.25">
      <c r="G1458" s="45"/>
      <c r="I1458" s="45"/>
    </row>
    <row r="1459" spans="7:9" x14ac:dyDescent="0.25">
      <c r="G1459" s="45"/>
      <c r="I1459" s="45"/>
    </row>
    <row r="1460" spans="7:9" x14ac:dyDescent="0.25">
      <c r="G1460" s="45"/>
      <c r="I1460" s="45"/>
    </row>
    <row r="1461" spans="7:9" x14ac:dyDescent="0.25">
      <c r="G1461" s="45"/>
      <c r="I1461" s="45"/>
    </row>
    <row r="1462" spans="7:9" x14ac:dyDescent="0.25">
      <c r="G1462" s="45"/>
      <c r="I1462" s="45"/>
    </row>
    <row r="1463" spans="7:9" x14ac:dyDescent="0.25">
      <c r="G1463" s="45"/>
      <c r="I1463" s="45"/>
    </row>
    <row r="1464" spans="7:9" x14ac:dyDescent="0.25">
      <c r="G1464" s="45"/>
      <c r="I1464" s="45"/>
    </row>
    <row r="1465" spans="7:9" x14ac:dyDescent="0.25">
      <c r="G1465" s="45"/>
      <c r="I1465" s="45"/>
    </row>
    <row r="1466" spans="7:9" x14ac:dyDescent="0.25">
      <c r="G1466" s="45"/>
      <c r="I1466" s="45"/>
    </row>
    <row r="1467" spans="7:9" x14ac:dyDescent="0.25">
      <c r="G1467" s="45"/>
      <c r="I1467" s="45"/>
    </row>
    <row r="1468" spans="7:9" x14ac:dyDescent="0.25">
      <c r="G1468" s="45"/>
      <c r="I1468" s="45"/>
    </row>
    <row r="1469" spans="7:9" x14ac:dyDescent="0.25">
      <c r="G1469" s="45"/>
      <c r="I1469" s="45"/>
    </row>
    <row r="1470" spans="7:9" x14ac:dyDescent="0.25">
      <c r="G1470" s="45"/>
      <c r="I1470" s="45"/>
    </row>
    <row r="1471" spans="7:9" x14ac:dyDescent="0.25">
      <c r="G1471" s="45"/>
      <c r="I1471" s="45"/>
    </row>
    <row r="1472" spans="7:9" x14ac:dyDescent="0.25">
      <c r="G1472" s="45"/>
      <c r="I1472" s="45"/>
    </row>
    <row r="1473" spans="7:9" x14ac:dyDescent="0.25">
      <c r="G1473" s="45"/>
      <c r="I1473" s="45"/>
    </row>
    <row r="1474" spans="7:9" x14ac:dyDescent="0.25">
      <c r="G1474" s="45"/>
      <c r="I1474" s="45"/>
    </row>
    <row r="1475" spans="7:9" x14ac:dyDescent="0.25">
      <c r="G1475" s="45"/>
      <c r="I1475" s="45"/>
    </row>
    <row r="1476" spans="7:9" x14ac:dyDescent="0.25">
      <c r="G1476" s="45"/>
      <c r="I1476" s="45"/>
    </row>
    <row r="1477" spans="7:9" x14ac:dyDescent="0.25">
      <c r="G1477" s="45"/>
      <c r="I1477" s="45"/>
    </row>
    <row r="1478" spans="7:9" x14ac:dyDescent="0.25">
      <c r="G1478" s="45"/>
      <c r="I1478" s="45"/>
    </row>
    <row r="1479" spans="7:9" x14ac:dyDescent="0.25">
      <c r="G1479" s="45"/>
      <c r="I1479" s="45"/>
    </row>
    <row r="1480" spans="7:9" x14ac:dyDescent="0.25">
      <c r="G1480" s="45"/>
      <c r="I1480" s="45"/>
    </row>
    <row r="1481" spans="7:9" x14ac:dyDescent="0.25">
      <c r="G1481" s="45"/>
      <c r="I1481" s="45"/>
    </row>
    <row r="1482" spans="7:9" x14ac:dyDescent="0.25">
      <c r="G1482" s="45"/>
      <c r="I1482" s="45"/>
    </row>
    <row r="1483" spans="7:9" x14ac:dyDescent="0.25">
      <c r="G1483" s="45"/>
      <c r="I1483" s="45"/>
    </row>
    <row r="1484" spans="7:9" x14ac:dyDescent="0.25">
      <c r="G1484" s="45"/>
      <c r="I1484" s="45"/>
    </row>
    <row r="1485" spans="7:9" x14ac:dyDescent="0.25">
      <c r="G1485" s="45"/>
      <c r="I1485" s="45"/>
    </row>
    <row r="1486" spans="7:9" x14ac:dyDescent="0.25">
      <c r="G1486" s="45"/>
      <c r="I1486" s="45"/>
    </row>
    <row r="1487" spans="7:9" x14ac:dyDescent="0.25">
      <c r="G1487" s="45"/>
      <c r="I1487" s="45"/>
    </row>
  </sheetData>
  <mergeCells count="4">
    <mergeCell ref="A1:H1"/>
    <mergeCell ref="E59:G59"/>
    <mergeCell ref="E60:G60"/>
    <mergeCell ref="E61:G61"/>
  </mergeCells>
  <printOptions horizontalCentered="1"/>
  <pageMargins left="0.11811023622047245" right="0.11811023622047245" top="0.39370078740157483" bottom="0.3937007874015748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"/>
  <sheetViews>
    <sheetView workbookViewId="0">
      <selection activeCell="H12" sqref="H12"/>
    </sheetView>
  </sheetViews>
  <sheetFormatPr defaultRowHeight="15" x14ac:dyDescent="0.25"/>
  <cols>
    <col min="1" max="1" width="5.7109375" bestFit="1" customWidth="1"/>
    <col min="2" max="2" width="40.85546875" customWidth="1"/>
    <col min="3" max="3" width="5" bestFit="1" customWidth="1"/>
    <col min="4" max="4" width="9.5703125" bestFit="1" customWidth="1"/>
    <col min="5" max="5" width="8.42578125" bestFit="1" customWidth="1"/>
    <col min="6" max="6" width="10.7109375" customWidth="1"/>
    <col min="7" max="7" width="10.5703125" bestFit="1" customWidth="1"/>
    <col min="8" max="8" width="14" customWidth="1"/>
  </cols>
  <sheetData>
    <row r="1" spans="1:9" x14ac:dyDescent="0.25">
      <c r="A1" s="182" t="s">
        <v>275</v>
      </c>
      <c r="B1" s="182"/>
      <c r="C1" s="182"/>
      <c r="D1" s="182"/>
      <c r="E1" s="182"/>
      <c r="F1" s="182"/>
      <c r="G1" s="182"/>
      <c r="H1" s="182"/>
    </row>
    <row r="2" spans="1:9" ht="25.5" x14ac:dyDescent="0.25">
      <c r="A2" s="60" t="s">
        <v>199</v>
      </c>
      <c r="B2" s="68" t="s">
        <v>200</v>
      </c>
      <c r="C2" s="65" t="s">
        <v>201</v>
      </c>
      <c r="D2" s="65" t="s">
        <v>202</v>
      </c>
      <c r="E2" s="66" t="s">
        <v>203</v>
      </c>
      <c r="F2" s="66" t="s">
        <v>204</v>
      </c>
      <c r="G2" s="67" t="s">
        <v>205</v>
      </c>
      <c r="H2" s="66" t="s">
        <v>206</v>
      </c>
    </row>
    <row r="3" spans="1:9" ht="54" customHeight="1" x14ac:dyDescent="0.25">
      <c r="A3" s="49">
        <v>1</v>
      </c>
      <c r="B3" s="51" t="s">
        <v>276</v>
      </c>
      <c r="C3" s="65" t="s">
        <v>215</v>
      </c>
      <c r="D3" s="65" t="s">
        <v>218</v>
      </c>
      <c r="E3" s="157">
        <v>24</v>
      </c>
      <c r="F3" s="157">
        <f>E3*2</f>
        <v>48</v>
      </c>
      <c r="G3" s="140">
        <v>48.71</v>
      </c>
      <c r="H3" s="140">
        <f>F3*G3</f>
        <v>2338.08</v>
      </c>
    </row>
    <row r="4" spans="1:9" ht="25.5" x14ac:dyDescent="0.25">
      <c r="A4" s="49">
        <v>2</v>
      </c>
      <c r="B4" s="51" t="s">
        <v>277</v>
      </c>
      <c r="C4" s="65" t="s">
        <v>278</v>
      </c>
      <c r="D4" s="65" t="s">
        <v>218</v>
      </c>
      <c r="E4" s="157">
        <v>24</v>
      </c>
      <c r="F4" s="157">
        <f t="shared" ref="F4:F7" si="0">E4*2</f>
        <v>48</v>
      </c>
      <c r="G4" s="140">
        <v>52.6</v>
      </c>
      <c r="H4" s="140">
        <f>F4*G4</f>
        <v>2524.8000000000002</v>
      </c>
    </row>
    <row r="5" spans="1:9" ht="25.5" x14ac:dyDescent="0.25">
      <c r="A5" s="49">
        <v>3</v>
      </c>
      <c r="B5" s="51" t="s">
        <v>279</v>
      </c>
      <c r="C5" s="65" t="s">
        <v>278</v>
      </c>
      <c r="D5" s="66" t="s">
        <v>218</v>
      </c>
      <c r="E5" s="157">
        <v>24</v>
      </c>
      <c r="F5" s="157">
        <f t="shared" si="0"/>
        <v>48</v>
      </c>
      <c r="G5" s="140">
        <v>93.74</v>
      </c>
      <c r="H5" s="140">
        <f>F5*G5</f>
        <v>4499.5199999999995</v>
      </c>
    </row>
    <row r="6" spans="1:9" ht="51" x14ac:dyDescent="0.25">
      <c r="A6" s="49">
        <v>4</v>
      </c>
      <c r="B6" s="51" t="s">
        <v>280</v>
      </c>
      <c r="C6" s="65" t="s">
        <v>278</v>
      </c>
      <c r="D6" s="66" t="s">
        <v>218</v>
      </c>
      <c r="E6" s="157">
        <v>24</v>
      </c>
      <c r="F6" s="157">
        <f t="shared" si="0"/>
        <v>48</v>
      </c>
      <c r="G6" s="140">
        <v>5.55</v>
      </c>
      <c r="H6" s="140">
        <f>F6*G6</f>
        <v>266.39999999999998</v>
      </c>
    </row>
    <row r="7" spans="1:9" x14ac:dyDescent="0.25">
      <c r="A7" s="49">
        <v>5</v>
      </c>
      <c r="B7" s="60" t="s">
        <v>281</v>
      </c>
      <c r="C7" s="65" t="s">
        <v>215</v>
      </c>
      <c r="D7" s="66" t="s">
        <v>218</v>
      </c>
      <c r="E7" s="157">
        <v>12</v>
      </c>
      <c r="F7" s="157">
        <f t="shared" si="0"/>
        <v>24</v>
      </c>
      <c r="G7" s="140">
        <v>6.12</v>
      </c>
      <c r="H7" s="140">
        <f>F7*G7</f>
        <v>146.88</v>
      </c>
    </row>
    <row r="8" spans="1:9" x14ac:dyDescent="0.25">
      <c r="G8" s="147">
        <f>SUM(G3:G7)</f>
        <v>206.72000000000003</v>
      </c>
    </row>
    <row r="9" spans="1:9" x14ac:dyDescent="0.25">
      <c r="F9" s="181" t="s">
        <v>282</v>
      </c>
      <c r="G9" s="181"/>
      <c r="H9" s="111">
        <f>SUM(H3:H7)</f>
        <v>9775.6799999999985</v>
      </c>
    </row>
    <row r="10" spans="1:9" x14ac:dyDescent="0.25">
      <c r="F10" s="181" t="s">
        <v>273</v>
      </c>
      <c r="G10" s="181"/>
      <c r="H10" s="111">
        <f>H9/12</f>
        <v>814.63999999999987</v>
      </c>
      <c r="I10" s="148"/>
    </row>
    <row r="11" spans="1:9" x14ac:dyDescent="0.25">
      <c r="F11" s="181" t="s">
        <v>274</v>
      </c>
      <c r="G11" s="181"/>
      <c r="H11" s="111">
        <f>H10/'Novo Simulador'!F4</f>
        <v>67.886666666666656</v>
      </c>
    </row>
  </sheetData>
  <mergeCells count="4">
    <mergeCell ref="F9:G9"/>
    <mergeCell ref="F10:G10"/>
    <mergeCell ref="F11:G11"/>
    <mergeCell ref="A1:H1"/>
  </mergeCells>
  <printOptions horizontalCentered="1"/>
  <pageMargins left="0.11811023622047245" right="0.11811023622047245" top="0.59055118110236227" bottom="0.59055118110236227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"/>
  <sheetViews>
    <sheetView topLeftCell="A10" workbookViewId="0">
      <selection activeCell="H29" sqref="H29"/>
    </sheetView>
  </sheetViews>
  <sheetFormatPr defaultRowHeight="15" x14ac:dyDescent="0.25"/>
  <cols>
    <col min="1" max="1" width="5.140625" customWidth="1"/>
    <col min="2" max="2" width="36.85546875" customWidth="1"/>
    <col min="4" max="4" width="10.28515625" bestFit="1" customWidth="1"/>
    <col min="6" max="6" width="10.85546875" customWidth="1"/>
    <col min="7" max="7" width="10.5703125" style="45" bestFit="1" customWidth="1"/>
    <col min="8" max="8" width="13.28515625" bestFit="1" customWidth="1"/>
    <col min="10" max="10" width="10.28515625" bestFit="1" customWidth="1"/>
  </cols>
  <sheetData>
    <row r="1" spans="1:8" ht="23.25" customHeight="1" x14ac:dyDescent="0.25">
      <c r="A1" s="178" t="s">
        <v>283</v>
      </c>
      <c r="B1" s="178"/>
      <c r="C1" s="178"/>
      <c r="D1" s="178"/>
      <c r="E1" s="178"/>
      <c r="F1" s="178"/>
      <c r="G1" s="178"/>
      <c r="H1" s="178"/>
    </row>
    <row r="2" spans="1:8" ht="25.5" x14ac:dyDescent="0.25">
      <c r="A2" s="141" t="s">
        <v>199</v>
      </c>
      <c r="B2" s="141" t="s">
        <v>200</v>
      </c>
      <c r="C2" s="141" t="s">
        <v>201</v>
      </c>
      <c r="D2" s="141" t="s">
        <v>202</v>
      </c>
      <c r="E2" s="142" t="s">
        <v>203</v>
      </c>
      <c r="F2" s="142" t="s">
        <v>204</v>
      </c>
      <c r="G2" s="143" t="s">
        <v>205</v>
      </c>
      <c r="H2" s="142" t="s">
        <v>206</v>
      </c>
    </row>
    <row r="3" spans="1:8" ht="63.75" x14ac:dyDescent="0.25">
      <c r="A3" s="49">
        <v>1</v>
      </c>
      <c r="B3" s="66" t="s">
        <v>284</v>
      </c>
      <c r="C3" s="65" t="s">
        <v>215</v>
      </c>
      <c r="D3" s="65" t="s">
        <v>218</v>
      </c>
      <c r="E3" s="65">
        <v>8</v>
      </c>
      <c r="F3" s="65">
        <f>E3*2</f>
        <v>16</v>
      </c>
      <c r="G3" s="144">
        <v>13.31</v>
      </c>
      <c r="H3" s="144">
        <f>F3*G3</f>
        <v>212.96</v>
      </c>
    </row>
    <row r="4" spans="1:8" ht="25.5" x14ac:dyDescent="0.25">
      <c r="A4" s="49">
        <v>2</v>
      </c>
      <c r="B4" s="66" t="s">
        <v>285</v>
      </c>
      <c r="C4" s="65" t="s">
        <v>278</v>
      </c>
      <c r="D4" s="65" t="s">
        <v>213</v>
      </c>
      <c r="E4" s="65">
        <v>8</v>
      </c>
      <c r="F4" s="65">
        <f>E4*4</f>
        <v>32</v>
      </c>
      <c r="G4" s="144">
        <v>55.58</v>
      </c>
      <c r="H4" s="144">
        <f t="shared" ref="H4:H13" si="0">F4*G4</f>
        <v>1778.56</v>
      </c>
    </row>
    <row r="5" spans="1:8" ht="102" x14ac:dyDescent="0.25">
      <c r="A5" s="49">
        <v>3</v>
      </c>
      <c r="B5" s="66" t="s">
        <v>286</v>
      </c>
      <c r="C5" s="65" t="s">
        <v>278</v>
      </c>
      <c r="D5" s="66" t="s">
        <v>218</v>
      </c>
      <c r="E5" s="65">
        <v>12</v>
      </c>
      <c r="F5" s="65">
        <f>E5*2</f>
        <v>24</v>
      </c>
      <c r="G5" s="144">
        <v>76.83</v>
      </c>
      <c r="H5" s="144">
        <f t="shared" si="0"/>
        <v>1843.92</v>
      </c>
    </row>
    <row r="6" spans="1:8" ht="51" x14ac:dyDescent="0.25">
      <c r="A6" s="49">
        <v>4</v>
      </c>
      <c r="B6" s="66" t="s">
        <v>287</v>
      </c>
      <c r="C6" s="65" t="s">
        <v>278</v>
      </c>
      <c r="D6" s="66" t="s">
        <v>213</v>
      </c>
      <c r="E6" s="65">
        <v>5</v>
      </c>
      <c r="F6" s="65">
        <f>E6*4</f>
        <v>20</v>
      </c>
      <c r="G6" s="144">
        <v>10.49</v>
      </c>
      <c r="H6" s="144">
        <f t="shared" si="0"/>
        <v>209.8</v>
      </c>
    </row>
    <row r="7" spans="1:8" ht="25.5" x14ac:dyDescent="0.25">
      <c r="A7" s="49">
        <v>5</v>
      </c>
      <c r="B7" s="66" t="s">
        <v>288</v>
      </c>
      <c r="C7" s="65" t="s">
        <v>278</v>
      </c>
      <c r="D7" s="66" t="s">
        <v>209</v>
      </c>
      <c r="E7" s="65">
        <v>27</v>
      </c>
      <c r="F7" s="65">
        <f>E7*12</f>
        <v>324</v>
      </c>
      <c r="G7" s="144">
        <v>7.19</v>
      </c>
      <c r="H7" s="144">
        <f t="shared" si="0"/>
        <v>2329.56</v>
      </c>
    </row>
    <row r="8" spans="1:8" ht="63.75" x14ac:dyDescent="0.25">
      <c r="A8" s="49">
        <v>6</v>
      </c>
      <c r="B8" s="66" t="s">
        <v>289</v>
      </c>
      <c r="C8" s="65" t="s">
        <v>278</v>
      </c>
      <c r="D8" s="65" t="s">
        <v>209</v>
      </c>
      <c r="E8" s="65">
        <v>27</v>
      </c>
      <c r="F8" s="65">
        <f t="shared" ref="F8:F13" si="1">E8*12</f>
        <v>324</v>
      </c>
      <c r="G8" s="144">
        <v>4.51</v>
      </c>
      <c r="H8" s="144">
        <f t="shared" si="0"/>
        <v>1461.24</v>
      </c>
    </row>
    <row r="9" spans="1:8" ht="114.75" x14ac:dyDescent="0.25">
      <c r="A9" s="49">
        <v>7</v>
      </c>
      <c r="B9" s="66" t="s">
        <v>290</v>
      </c>
      <c r="C9" s="65" t="s">
        <v>278</v>
      </c>
      <c r="D9" s="65" t="s">
        <v>209</v>
      </c>
      <c r="E9" s="65">
        <v>27</v>
      </c>
      <c r="F9" s="65">
        <f>E9*12</f>
        <v>324</v>
      </c>
      <c r="G9" s="144">
        <v>13.42</v>
      </c>
      <c r="H9" s="144">
        <f t="shared" si="0"/>
        <v>4348.08</v>
      </c>
    </row>
    <row r="10" spans="1:8" ht="76.5" x14ac:dyDescent="0.25">
      <c r="A10" s="49">
        <v>8</v>
      </c>
      <c r="B10" s="66" t="s">
        <v>291</v>
      </c>
      <c r="C10" s="65" t="s">
        <v>278</v>
      </c>
      <c r="D10" s="65" t="s">
        <v>209</v>
      </c>
      <c r="E10" s="65">
        <v>18</v>
      </c>
      <c r="F10" s="65">
        <f t="shared" si="1"/>
        <v>216</v>
      </c>
      <c r="G10" s="144">
        <v>14.08</v>
      </c>
      <c r="H10" s="144">
        <f t="shared" si="0"/>
        <v>3041.28</v>
      </c>
    </row>
    <row r="11" spans="1:8" ht="51" x14ac:dyDescent="0.25">
      <c r="A11" s="49">
        <v>9</v>
      </c>
      <c r="B11" s="66" t="s">
        <v>292</v>
      </c>
      <c r="C11" s="66" t="s">
        <v>527</v>
      </c>
      <c r="D11" s="65" t="s">
        <v>209</v>
      </c>
      <c r="E11" s="65">
        <v>4</v>
      </c>
      <c r="F11" s="65">
        <f>E11*12</f>
        <v>48</v>
      </c>
      <c r="G11" s="144">
        <v>7.19</v>
      </c>
      <c r="H11" s="144">
        <f t="shared" si="0"/>
        <v>345.12</v>
      </c>
    </row>
    <row r="12" spans="1:8" ht="76.5" x14ac:dyDescent="0.25">
      <c r="A12" s="49">
        <v>10</v>
      </c>
      <c r="B12" s="66" t="s">
        <v>293</v>
      </c>
      <c r="C12" s="65" t="s">
        <v>215</v>
      </c>
      <c r="D12" s="65" t="s">
        <v>213</v>
      </c>
      <c r="E12" s="65">
        <v>12</v>
      </c>
      <c r="F12" s="65">
        <f>E12*4</f>
        <v>48</v>
      </c>
      <c r="G12" s="144">
        <v>16.760000000000002</v>
      </c>
      <c r="H12" s="144">
        <f t="shared" si="0"/>
        <v>804.48</v>
      </c>
    </row>
    <row r="13" spans="1:8" ht="51" x14ac:dyDescent="0.25">
      <c r="A13" s="49">
        <v>11</v>
      </c>
      <c r="B13" s="66" t="s">
        <v>294</v>
      </c>
      <c r="C13" s="65" t="s">
        <v>215</v>
      </c>
      <c r="D13" s="65" t="s">
        <v>209</v>
      </c>
      <c r="E13" s="65">
        <v>6</v>
      </c>
      <c r="F13" s="65">
        <f t="shared" si="1"/>
        <v>72</v>
      </c>
      <c r="G13" s="144">
        <v>13.15</v>
      </c>
      <c r="H13" s="144">
        <f t="shared" si="0"/>
        <v>946.80000000000007</v>
      </c>
    </row>
    <row r="15" spans="1:8" x14ac:dyDescent="0.25">
      <c r="F15" s="181" t="s">
        <v>272</v>
      </c>
      <c r="G15" s="181"/>
      <c r="H15" s="111">
        <f>SUM(H3:H13)</f>
        <v>17321.8</v>
      </c>
    </row>
    <row r="16" spans="1:8" x14ac:dyDescent="0.25">
      <c r="F16" s="181" t="s">
        <v>273</v>
      </c>
      <c r="G16" s="181"/>
      <c r="H16" s="111">
        <f>H15/12</f>
        <v>1443.4833333333333</v>
      </c>
    </row>
    <row r="17" spans="6:10" x14ac:dyDescent="0.25">
      <c r="F17" s="181" t="s">
        <v>274</v>
      </c>
      <c r="G17" s="181"/>
      <c r="H17" s="111">
        <f>H16/'Novo Simulador'!F4</f>
        <v>120.29027777777777</v>
      </c>
      <c r="J17" s="118"/>
    </row>
  </sheetData>
  <mergeCells count="4">
    <mergeCell ref="F15:G15"/>
    <mergeCell ref="F17:G17"/>
    <mergeCell ref="F16:G16"/>
    <mergeCell ref="A1:H1"/>
  </mergeCells>
  <printOptions horizontalCentered="1"/>
  <pageMargins left="0.11811023622047245" right="0.11811023622047245" top="0.59055118110236227" bottom="0.59055118110236227" header="0" footer="0"/>
  <pageSetup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59"/>
  <sheetViews>
    <sheetView topLeftCell="B55" workbookViewId="0">
      <selection activeCell="H64" sqref="H64"/>
    </sheetView>
  </sheetViews>
  <sheetFormatPr defaultRowHeight="15" x14ac:dyDescent="0.25"/>
  <cols>
    <col min="1" max="1" width="6.85546875" style="46" customWidth="1"/>
    <col min="2" max="2" width="38.7109375" style="47" bestFit="1" customWidth="1"/>
    <col min="3" max="3" width="17.5703125" customWidth="1"/>
    <col min="4" max="4" width="12.140625" style="45" bestFit="1" customWidth="1"/>
    <col min="5" max="5" width="18.28515625" customWidth="1"/>
    <col min="6" max="6" width="12.140625" style="45" bestFit="1" customWidth="1"/>
    <col min="7" max="7" width="18.42578125" customWidth="1"/>
    <col min="8" max="8" width="12.140625" style="45" bestFit="1" customWidth="1"/>
    <col min="9" max="9" width="12.140625" style="46" bestFit="1" customWidth="1"/>
    <col min="10" max="10" width="0" style="45" hidden="1" customWidth="1"/>
  </cols>
  <sheetData>
    <row r="1" spans="1:10" x14ac:dyDescent="0.25">
      <c r="A1" s="178" t="s">
        <v>295</v>
      </c>
      <c r="B1" s="178"/>
      <c r="C1" s="178"/>
      <c r="D1" s="178"/>
      <c r="E1" s="178"/>
      <c r="F1" s="178"/>
      <c r="G1" s="178"/>
      <c r="H1" s="178"/>
      <c r="I1" s="178"/>
    </row>
    <row r="2" spans="1:10" x14ac:dyDescent="0.25">
      <c r="A2" s="54" t="s">
        <v>200</v>
      </c>
      <c r="B2" s="57" t="s">
        <v>296</v>
      </c>
      <c r="C2" s="56" t="s">
        <v>297</v>
      </c>
      <c r="D2" s="129" t="s">
        <v>298</v>
      </c>
      <c r="E2" s="56" t="s">
        <v>299</v>
      </c>
      <c r="F2" s="55" t="s">
        <v>300</v>
      </c>
      <c r="G2" s="56" t="s">
        <v>301</v>
      </c>
      <c r="H2" s="55" t="s">
        <v>302</v>
      </c>
      <c r="I2" s="54" t="s">
        <v>303</v>
      </c>
    </row>
    <row r="3" spans="1:10" ht="120" x14ac:dyDescent="0.25">
      <c r="A3" s="49">
        <v>1</v>
      </c>
      <c r="B3" s="50" t="s">
        <v>207</v>
      </c>
      <c r="C3" s="67" t="s">
        <v>304</v>
      </c>
      <c r="D3" s="130">
        <v>22.85</v>
      </c>
      <c r="E3" s="67" t="s">
        <v>305</v>
      </c>
      <c r="F3" s="130">
        <v>22.9</v>
      </c>
      <c r="G3" s="67" t="s">
        <v>306</v>
      </c>
      <c r="H3" s="130">
        <v>24.37</v>
      </c>
      <c r="I3" s="130">
        <f t="shared" ref="I3:I34" si="0">AVERAGE(D3,F3,H3)</f>
        <v>23.373333333333335</v>
      </c>
      <c r="J3" s="45">
        <v>31.22</v>
      </c>
    </row>
    <row r="4" spans="1:10" ht="76.5" x14ac:dyDescent="0.25">
      <c r="A4" s="48">
        <f t="shared" ref="A4:A35" si="1">A3+1</f>
        <v>2</v>
      </c>
      <c r="B4" s="50" t="s">
        <v>210</v>
      </c>
      <c r="C4" s="67" t="s">
        <v>307</v>
      </c>
      <c r="D4" s="131">
        <v>6.7</v>
      </c>
      <c r="E4" s="67" t="s">
        <v>308</v>
      </c>
      <c r="F4" s="131">
        <v>6.83</v>
      </c>
      <c r="G4" s="67" t="s">
        <v>309</v>
      </c>
      <c r="H4" s="131">
        <v>8.42</v>
      </c>
      <c r="I4" s="132">
        <f t="shared" si="0"/>
        <v>7.3166666666666673</v>
      </c>
      <c r="J4" s="45">
        <v>8.0500000000000007</v>
      </c>
    </row>
    <row r="5" spans="1:10" ht="89.25" x14ac:dyDescent="0.25">
      <c r="A5" s="48">
        <f t="shared" si="1"/>
        <v>3</v>
      </c>
      <c r="B5" s="51" t="s">
        <v>211</v>
      </c>
      <c r="C5" s="67" t="s">
        <v>310</v>
      </c>
      <c r="D5" s="131">
        <v>13</v>
      </c>
      <c r="E5" s="67" t="s">
        <v>311</v>
      </c>
      <c r="F5" s="131">
        <v>13.19</v>
      </c>
      <c r="G5" s="67" t="s">
        <v>312</v>
      </c>
      <c r="H5" s="131">
        <v>13.56</v>
      </c>
      <c r="I5" s="132">
        <f t="shared" si="0"/>
        <v>13.25</v>
      </c>
      <c r="J5" s="45">
        <v>11.08</v>
      </c>
    </row>
    <row r="6" spans="1:10" ht="76.5" x14ac:dyDescent="0.25">
      <c r="A6" s="48">
        <f t="shared" si="1"/>
        <v>4</v>
      </c>
      <c r="B6" s="51" t="s">
        <v>214</v>
      </c>
      <c r="C6" s="67" t="s">
        <v>313</v>
      </c>
      <c r="D6" s="131">
        <v>12</v>
      </c>
      <c r="E6" s="67" t="s">
        <v>314</v>
      </c>
      <c r="F6" s="131">
        <v>13.26</v>
      </c>
      <c r="G6" s="67" t="s">
        <v>315</v>
      </c>
      <c r="H6" s="131">
        <v>14</v>
      </c>
      <c r="I6" s="132">
        <f t="shared" si="0"/>
        <v>13.086666666666666</v>
      </c>
      <c r="J6" s="45">
        <v>20.03</v>
      </c>
    </row>
    <row r="7" spans="1:10" ht="76.5" x14ac:dyDescent="0.25">
      <c r="A7" s="48">
        <f t="shared" si="1"/>
        <v>5</v>
      </c>
      <c r="B7" s="51" t="s">
        <v>216</v>
      </c>
      <c r="C7" s="67" t="s">
        <v>499</v>
      </c>
      <c r="D7" s="131">
        <v>25.51</v>
      </c>
      <c r="E7" s="67" t="s">
        <v>500</v>
      </c>
      <c r="F7" s="131">
        <v>26.5</v>
      </c>
      <c r="G7" s="67" t="s">
        <v>501</v>
      </c>
      <c r="H7" s="131">
        <v>30.3</v>
      </c>
      <c r="I7" s="132">
        <f t="shared" si="0"/>
        <v>27.436666666666667</v>
      </c>
      <c r="J7" s="45">
        <v>23.98</v>
      </c>
    </row>
    <row r="8" spans="1:10" ht="76.5" x14ac:dyDescent="0.25">
      <c r="A8" s="48">
        <f t="shared" si="1"/>
        <v>6</v>
      </c>
      <c r="B8" s="50" t="s">
        <v>217</v>
      </c>
      <c r="C8" s="67" t="s">
        <v>316</v>
      </c>
      <c r="D8" s="131">
        <v>7.99</v>
      </c>
      <c r="E8" s="67" t="s">
        <v>317</v>
      </c>
      <c r="F8" s="131">
        <v>8</v>
      </c>
      <c r="G8" s="67" t="s">
        <v>318</v>
      </c>
      <c r="H8" s="131">
        <v>9.32</v>
      </c>
      <c r="I8" s="132">
        <f t="shared" si="0"/>
        <v>8.4366666666666674</v>
      </c>
      <c r="J8" s="45">
        <v>11.09</v>
      </c>
    </row>
    <row r="9" spans="1:10" s="52" customFormat="1" ht="76.5" x14ac:dyDescent="0.25">
      <c r="A9" s="48">
        <f t="shared" si="1"/>
        <v>7</v>
      </c>
      <c r="B9" s="53" t="s">
        <v>219</v>
      </c>
      <c r="C9" s="67" t="s">
        <v>502</v>
      </c>
      <c r="D9" s="132">
        <v>60.31</v>
      </c>
      <c r="E9" s="67" t="s">
        <v>503</v>
      </c>
      <c r="F9" s="132">
        <v>70</v>
      </c>
      <c r="G9" s="67" t="s">
        <v>504</v>
      </c>
      <c r="H9" s="132">
        <v>73.14</v>
      </c>
      <c r="I9" s="132">
        <f t="shared" si="0"/>
        <v>67.816666666666663</v>
      </c>
      <c r="J9" s="46">
        <v>175.2</v>
      </c>
    </row>
    <row r="10" spans="1:10" ht="76.5" x14ac:dyDescent="0.25">
      <c r="A10" s="48">
        <f t="shared" si="1"/>
        <v>8</v>
      </c>
      <c r="B10" s="50" t="s">
        <v>221</v>
      </c>
      <c r="C10" s="67" t="s">
        <v>505</v>
      </c>
      <c r="D10" s="131">
        <v>1187</v>
      </c>
      <c r="E10" s="67" t="s">
        <v>506</v>
      </c>
      <c r="F10" s="131">
        <v>1240</v>
      </c>
      <c r="G10" s="67" t="s">
        <v>507</v>
      </c>
      <c r="H10" s="131">
        <v>1300</v>
      </c>
      <c r="I10" s="132">
        <f t="shared" si="0"/>
        <v>1242.3333333333333</v>
      </c>
      <c r="J10" s="45">
        <v>630.25</v>
      </c>
    </row>
    <row r="11" spans="1:10" ht="76.5" x14ac:dyDescent="0.25">
      <c r="A11" s="48">
        <f t="shared" si="1"/>
        <v>9</v>
      </c>
      <c r="B11" s="51" t="s">
        <v>222</v>
      </c>
      <c r="C11" s="67" t="s">
        <v>319</v>
      </c>
      <c r="D11" s="131">
        <v>12.15</v>
      </c>
      <c r="E11" s="67" t="s">
        <v>320</v>
      </c>
      <c r="F11" s="131">
        <v>15</v>
      </c>
      <c r="G11" s="67" t="s">
        <v>321</v>
      </c>
      <c r="H11" s="131">
        <v>16</v>
      </c>
      <c r="I11" s="132">
        <f t="shared" si="0"/>
        <v>14.383333333333333</v>
      </c>
      <c r="J11" s="45">
        <v>15.45</v>
      </c>
    </row>
    <row r="12" spans="1:10" ht="76.5" x14ac:dyDescent="0.25">
      <c r="A12" s="48">
        <f t="shared" si="1"/>
        <v>10</v>
      </c>
      <c r="B12" s="51" t="s">
        <v>223</v>
      </c>
      <c r="C12" s="67" t="s">
        <v>322</v>
      </c>
      <c r="D12" s="131">
        <v>5.75</v>
      </c>
      <c r="E12" s="67" t="s">
        <v>323</v>
      </c>
      <c r="F12" s="131">
        <v>6.2</v>
      </c>
      <c r="G12" s="67" t="s">
        <v>324</v>
      </c>
      <c r="H12" s="131">
        <v>7.13</v>
      </c>
      <c r="I12" s="132">
        <f t="shared" si="0"/>
        <v>6.3599999999999994</v>
      </c>
      <c r="J12" s="45">
        <v>4.68</v>
      </c>
    </row>
    <row r="13" spans="1:10" ht="76.5" x14ac:dyDescent="0.25">
      <c r="A13" s="48">
        <f t="shared" si="1"/>
        <v>11</v>
      </c>
      <c r="B13" s="51" t="s">
        <v>224</v>
      </c>
      <c r="C13" s="67" t="s">
        <v>325</v>
      </c>
      <c r="D13" s="131">
        <v>10.5</v>
      </c>
      <c r="E13" s="67" t="s">
        <v>326</v>
      </c>
      <c r="F13" s="131">
        <v>13.9</v>
      </c>
      <c r="G13" s="67" t="s">
        <v>327</v>
      </c>
      <c r="H13" s="131">
        <v>15</v>
      </c>
      <c r="I13" s="132">
        <f t="shared" si="0"/>
        <v>13.133333333333333</v>
      </c>
      <c r="J13" s="45">
        <v>4.87</v>
      </c>
    </row>
    <row r="14" spans="1:10" ht="76.5" x14ac:dyDescent="0.25">
      <c r="A14" s="48">
        <f t="shared" si="1"/>
        <v>12</v>
      </c>
      <c r="B14" s="51" t="s">
        <v>328</v>
      </c>
      <c r="C14" s="67" t="s">
        <v>329</v>
      </c>
      <c r="D14" s="131">
        <v>10.75</v>
      </c>
      <c r="E14" s="67" t="s">
        <v>330</v>
      </c>
      <c r="F14" s="131">
        <v>12</v>
      </c>
      <c r="G14" s="67" t="s">
        <v>331</v>
      </c>
      <c r="H14" s="131">
        <v>12.18</v>
      </c>
      <c r="I14" s="132">
        <f t="shared" si="0"/>
        <v>11.643333333333333</v>
      </c>
      <c r="J14" s="45">
        <v>18.010000000000002</v>
      </c>
    </row>
    <row r="15" spans="1:10" ht="76.5" x14ac:dyDescent="0.25">
      <c r="A15" s="48">
        <f t="shared" si="1"/>
        <v>13</v>
      </c>
      <c r="B15" s="51" t="s">
        <v>226</v>
      </c>
      <c r="C15" s="67" t="s">
        <v>332</v>
      </c>
      <c r="D15" s="131">
        <v>8.1</v>
      </c>
      <c r="E15" s="67" t="s">
        <v>333</v>
      </c>
      <c r="F15" s="131">
        <v>8.5</v>
      </c>
      <c r="G15" s="67" t="s">
        <v>334</v>
      </c>
      <c r="H15" s="131">
        <v>9.33</v>
      </c>
      <c r="I15" s="132">
        <f t="shared" si="0"/>
        <v>8.6433333333333326</v>
      </c>
      <c r="J15" s="45">
        <v>8.4700000000000006</v>
      </c>
    </row>
    <row r="16" spans="1:10" ht="76.5" x14ac:dyDescent="0.25">
      <c r="A16" s="48">
        <f t="shared" si="1"/>
        <v>14</v>
      </c>
      <c r="B16" s="51" t="s">
        <v>227</v>
      </c>
      <c r="C16" s="67" t="s">
        <v>335</v>
      </c>
      <c r="D16" s="131">
        <v>9.9</v>
      </c>
      <c r="E16" s="67" t="s">
        <v>336</v>
      </c>
      <c r="F16" s="131">
        <v>10</v>
      </c>
      <c r="G16" s="67" t="s">
        <v>337</v>
      </c>
      <c r="H16" s="131">
        <v>10.92</v>
      </c>
      <c r="I16" s="132">
        <f t="shared" si="0"/>
        <v>10.273333333333333</v>
      </c>
      <c r="J16" s="45">
        <v>8.25</v>
      </c>
    </row>
    <row r="17" spans="1:10" ht="76.5" x14ac:dyDescent="0.25">
      <c r="A17" s="48">
        <f t="shared" si="1"/>
        <v>15</v>
      </c>
      <c r="B17" s="51" t="s">
        <v>228</v>
      </c>
      <c r="C17" s="67" t="s">
        <v>338</v>
      </c>
      <c r="D17" s="131">
        <v>7.35</v>
      </c>
      <c r="E17" s="67" t="s">
        <v>339</v>
      </c>
      <c r="F17" s="131">
        <v>8.49</v>
      </c>
      <c r="G17" s="67" t="s">
        <v>340</v>
      </c>
      <c r="H17" s="131">
        <v>8.5</v>
      </c>
      <c r="I17" s="132">
        <f t="shared" si="0"/>
        <v>8.1133333333333333</v>
      </c>
      <c r="J17" s="45">
        <v>6.59</v>
      </c>
    </row>
    <row r="18" spans="1:10" ht="76.5" x14ac:dyDescent="0.25">
      <c r="A18" s="48">
        <f t="shared" si="1"/>
        <v>16</v>
      </c>
      <c r="B18" s="51" t="s">
        <v>229</v>
      </c>
      <c r="C18" s="67" t="s">
        <v>341</v>
      </c>
      <c r="D18" s="131">
        <v>2.82</v>
      </c>
      <c r="E18" s="67" t="s">
        <v>342</v>
      </c>
      <c r="F18" s="131">
        <v>2.83</v>
      </c>
      <c r="G18" s="67" t="s">
        <v>343</v>
      </c>
      <c r="H18" s="131">
        <v>2.84</v>
      </c>
      <c r="I18" s="132">
        <f t="shared" si="0"/>
        <v>2.83</v>
      </c>
      <c r="J18" s="45">
        <v>1.87</v>
      </c>
    </row>
    <row r="19" spans="1:10" ht="76.5" x14ac:dyDescent="0.25">
      <c r="A19" s="48">
        <f t="shared" si="1"/>
        <v>17</v>
      </c>
      <c r="B19" s="51" t="s">
        <v>230</v>
      </c>
      <c r="C19" s="67" t="s">
        <v>344</v>
      </c>
      <c r="D19" s="131">
        <v>27</v>
      </c>
      <c r="E19" s="67" t="s">
        <v>345</v>
      </c>
      <c r="F19" s="131">
        <v>29.35</v>
      </c>
      <c r="G19" s="67" t="s">
        <v>346</v>
      </c>
      <c r="H19" s="131">
        <v>30</v>
      </c>
      <c r="I19" s="132">
        <f t="shared" si="0"/>
        <v>28.783333333333331</v>
      </c>
      <c r="J19" s="45">
        <v>33.6</v>
      </c>
    </row>
    <row r="20" spans="1:10" ht="76.5" x14ac:dyDescent="0.25">
      <c r="A20" s="48">
        <f t="shared" si="1"/>
        <v>18</v>
      </c>
      <c r="B20" s="51" t="s">
        <v>231</v>
      </c>
      <c r="C20" s="67" t="s">
        <v>347</v>
      </c>
      <c r="D20" s="131">
        <v>19.78</v>
      </c>
      <c r="E20" s="67" t="s">
        <v>348</v>
      </c>
      <c r="F20" s="131">
        <v>19.989999999999998</v>
      </c>
      <c r="G20" s="67" t="s">
        <v>349</v>
      </c>
      <c r="H20" s="131">
        <v>25</v>
      </c>
      <c r="I20" s="132">
        <f t="shared" si="0"/>
        <v>21.59</v>
      </c>
      <c r="J20" s="45">
        <v>26.81</v>
      </c>
    </row>
    <row r="21" spans="1:10" ht="76.5" x14ac:dyDescent="0.25">
      <c r="A21" s="48">
        <f t="shared" si="1"/>
        <v>19</v>
      </c>
      <c r="B21" s="51" t="s">
        <v>232</v>
      </c>
      <c r="C21" s="67" t="s">
        <v>350</v>
      </c>
      <c r="D21" s="131">
        <v>22.15</v>
      </c>
      <c r="E21" s="67" t="s">
        <v>351</v>
      </c>
      <c r="F21" s="131">
        <v>22.25</v>
      </c>
      <c r="G21" s="67" t="s">
        <v>352</v>
      </c>
      <c r="H21" s="131">
        <v>24.99</v>
      </c>
      <c r="I21" s="132">
        <f t="shared" si="0"/>
        <v>23.13</v>
      </c>
      <c r="J21" s="45">
        <v>29.01</v>
      </c>
    </row>
    <row r="22" spans="1:10" ht="76.5" x14ac:dyDescent="0.25">
      <c r="A22" s="48">
        <f t="shared" si="1"/>
        <v>20</v>
      </c>
      <c r="B22" s="51" t="s">
        <v>233</v>
      </c>
      <c r="C22" s="67" t="s">
        <v>353</v>
      </c>
      <c r="D22" s="131">
        <v>18</v>
      </c>
      <c r="E22" s="67" t="s">
        <v>354</v>
      </c>
      <c r="F22" s="131">
        <v>19</v>
      </c>
      <c r="G22" s="67" t="s">
        <v>355</v>
      </c>
      <c r="H22" s="131">
        <v>20</v>
      </c>
      <c r="I22" s="132">
        <f t="shared" si="0"/>
        <v>19</v>
      </c>
      <c r="J22" s="45">
        <v>23.81</v>
      </c>
    </row>
    <row r="23" spans="1:10" ht="76.5" x14ac:dyDescent="0.25">
      <c r="A23" s="48">
        <f t="shared" si="1"/>
        <v>21</v>
      </c>
      <c r="B23" s="51" t="s">
        <v>356</v>
      </c>
      <c r="C23" s="67" t="s">
        <v>357</v>
      </c>
      <c r="D23" s="131">
        <v>15</v>
      </c>
      <c r="E23" s="67" t="s">
        <v>358</v>
      </c>
      <c r="F23" s="131">
        <v>17.79</v>
      </c>
      <c r="G23" s="67" t="s">
        <v>359</v>
      </c>
      <c r="H23" s="131">
        <v>17.96</v>
      </c>
      <c r="I23" s="132">
        <f t="shared" si="0"/>
        <v>16.916666666666668</v>
      </c>
      <c r="J23" s="45">
        <v>19.23</v>
      </c>
    </row>
    <row r="24" spans="1:10" ht="89.25" x14ac:dyDescent="0.25">
      <c r="A24" s="48">
        <f t="shared" si="1"/>
        <v>22</v>
      </c>
      <c r="B24" s="51" t="s">
        <v>235</v>
      </c>
      <c r="C24" s="67" t="s">
        <v>360</v>
      </c>
      <c r="D24" s="131">
        <v>12.33</v>
      </c>
      <c r="E24" s="67" t="s">
        <v>361</v>
      </c>
      <c r="F24" s="131">
        <v>13.85</v>
      </c>
      <c r="G24" s="67" t="s">
        <v>362</v>
      </c>
      <c r="H24" s="131">
        <v>15.6</v>
      </c>
      <c r="I24" s="132">
        <f t="shared" si="0"/>
        <v>13.926666666666668</v>
      </c>
      <c r="J24" s="45">
        <v>13.82</v>
      </c>
    </row>
    <row r="25" spans="1:10" ht="76.5" x14ac:dyDescent="0.25">
      <c r="A25" s="48">
        <f t="shared" si="1"/>
        <v>23</v>
      </c>
      <c r="B25" s="51" t="s">
        <v>236</v>
      </c>
      <c r="C25" s="67" t="s">
        <v>363</v>
      </c>
      <c r="D25" s="131">
        <v>8.5</v>
      </c>
      <c r="E25" s="67" t="s">
        <v>364</v>
      </c>
      <c r="F25" s="131">
        <v>8.75</v>
      </c>
      <c r="G25" s="67" t="s">
        <v>365</v>
      </c>
      <c r="H25" s="131">
        <v>8.85</v>
      </c>
      <c r="I25" s="132">
        <f t="shared" si="0"/>
        <v>8.7000000000000011</v>
      </c>
      <c r="J25" s="45">
        <v>9.39</v>
      </c>
    </row>
    <row r="26" spans="1:10" ht="76.5" x14ac:dyDescent="0.25">
      <c r="A26" s="48">
        <f t="shared" si="1"/>
        <v>24</v>
      </c>
      <c r="B26" s="51" t="s">
        <v>237</v>
      </c>
      <c r="C26" s="67" t="s">
        <v>366</v>
      </c>
      <c r="D26" s="131">
        <v>0.68</v>
      </c>
      <c r="E26" s="67" t="s">
        <v>367</v>
      </c>
      <c r="F26" s="131">
        <v>0.69</v>
      </c>
      <c r="G26" s="67" t="s">
        <v>368</v>
      </c>
      <c r="H26" s="131">
        <v>0.85</v>
      </c>
      <c r="I26" s="132">
        <f t="shared" si="0"/>
        <v>0.7400000000000001</v>
      </c>
      <c r="J26" s="45">
        <v>0.59</v>
      </c>
    </row>
    <row r="27" spans="1:10" ht="76.5" x14ac:dyDescent="0.25">
      <c r="A27" s="48">
        <f t="shared" si="1"/>
        <v>25</v>
      </c>
      <c r="B27" s="51" t="s">
        <v>238</v>
      </c>
      <c r="C27" s="67" t="s">
        <v>369</v>
      </c>
      <c r="D27" s="131">
        <v>2</v>
      </c>
      <c r="E27" s="67" t="s">
        <v>370</v>
      </c>
      <c r="F27" s="131">
        <v>2.2000000000000002</v>
      </c>
      <c r="G27" s="67" t="s">
        <v>371</v>
      </c>
      <c r="H27" s="131">
        <v>2.2400000000000002</v>
      </c>
      <c r="I27" s="132">
        <f t="shared" si="0"/>
        <v>2.1466666666666669</v>
      </c>
      <c r="J27" s="45">
        <v>2.75</v>
      </c>
    </row>
    <row r="28" spans="1:10" ht="76.5" x14ac:dyDescent="0.25">
      <c r="A28" s="48">
        <f t="shared" si="1"/>
        <v>26</v>
      </c>
      <c r="B28" s="50" t="s">
        <v>372</v>
      </c>
      <c r="C28" s="67" t="s">
        <v>373</v>
      </c>
      <c r="D28" s="131">
        <v>4.3499999999999996</v>
      </c>
      <c r="E28" s="67" t="s">
        <v>374</v>
      </c>
      <c r="F28" s="131">
        <v>4.4000000000000004</v>
      </c>
      <c r="G28" s="67" t="s">
        <v>375</v>
      </c>
      <c r="H28" s="131">
        <v>4.7</v>
      </c>
      <c r="I28" s="132">
        <f t="shared" si="0"/>
        <v>4.4833333333333334</v>
      </c>
      <c r="J28" s="45">
        <v>17.989999999999998</v>
      </c>
    </row>
    <row r="29" spans="1:10" ht="76.5" x14ac:dyDescent="0.25">
      <c r="A29" s="48">
        <f t="shared" si="1"/>
        <v>27</v>
      </c>
      <c r="B29" s="51" t="s">
        <v>239</v>
      </c>
      <c r="C29" s="67" t="s">
        <v>508</v>
      </c>
      <c r="D29" s="131">
        <v>21.34</v>
      </c>
      <c r="E29" s="67" t="s">
        <v>509</v>
      </c>
      <c r="F29" s="131">
        <v>23.15</v>
      </c>
      <c r="G29" s="67" t="s">
        <v>510</v>
      </c>
      <c r="H29" s="131">
        <v>27.69</v>
      </c>
      <c r="I29" s="132">
        <f t="shared" si="0"/>
        <v>24.06</v>
      </c>
      <c r="J29" s="45">
        <v>22.68</v>
      </c>
    </row>
    <row r="30" spans="1:10" ht="76.5" x14ac:dyDescent="0.25">
      <c r="A30" s="48">
        <f t="shared" si="1"/>
        <v>28</v>
      </c>
      <c r="B30" s="51" t="s">
        <v>376</v>
      </c>
      <c r="C30" s="67" t="s">
        <v>377</v>
      </c>
      <c r="D30" s="131">
        <v>3.48</v>
      </c>
      <c r="E30" s="67" t="s">
        <v>378</v>
      </c>
      <c r="F30" s="131">
        <v>3.5</v>
      </c>
      <c r="G30" s="67" t="s">
        <v>379</v>
      </c>
      <c r="H30" s="131">
        <v>3.95</v>
      </c>
      <c r="I30" s="132">
        <f t="shared" si="0"/>
        <v>3.6433333333333331</v>
      </c>
      <c r="J30" s="45">
        <v>2.8</v>
      </c>
    </row>
    <row r="31" spans="1:10" ht="76.5" x14ac:dyDescent="0.25">
      <c r="A31" s="48">
        <f t="shared" si="1"/>
        <v>29</v>
      </c>
      <c r="B31" s="51" t="s">
        <v>241</v>
      </c>
      <c r="C31" s="67" t="s">
        <v>380</v>
      </c>
      <c r="D31" s="131">
        <v>33</v>
      </c>
      <c r="E31" s="67" t="s">
        <v>381</v>
      </c>
      <c r="F31" s="131">
        <v>34.75</v>
      </c>
      <c r="G31" s="67" t="s">
        <v>382</v>
      </c>
      <c r="H31" s="131">
        <v>41</v>
      </c>
      <c r="I31" s="132">
        <f t="shared" si="0"/>
        <v>36.25</v>
      </c>
      <c r="J31" s="45">
        <v>27.95</v>
      </c>
    </row>
    <row r="32" spans="1:10" ht="76.5" x14ac:dyDescent="0.25">
      <c r="A32" s="48">
        <f t="shared" si="1"/>
        <v>30</v>
      </c>
      <c r="B32" s="51" t="s">
        <v>242</v>
      </c>
      <c r="C32" s="67" t="s">
        <v>511</v>
      </c>
      <c r="D32" s="131">
        <v>18.75</v>
      </c>
      <c r="E32" s="67" t="s">
        <v>512</v>
      </c>
      <c r="F32" s="131">
        <v>19.5</v>
      </c>
      <c r="G32" s="67" t="s">
        <v>513</v>
      </c>
      <c r="H32" s="131">
        <v>20.5</v>
      </c>
      <c r="I32" s="132">
        <f t="shared" si="0"/>
        <v>19.583333333333332</v>
      </c>
      <c r="J32" s="45">
        <v>14.43</v>
      </c>
    </row>
    <row r="33" spans="1:10" ht="76.5" x14ac:dyDescent="0.25">
      <c r="A33" s="48">
        <f t="shared" si="1"/>
        <v>31</v>
      </c>
      <c r="B33" s="51" t="s">
        <v>243</v>
      </c>
      <c r="C33" s="67" t="s">
        <v>528</v>
      </c>
      <c r="D33" s="131">
        <v>9.51</v>
      </c>
      <c r="E33" s="67" t="s">
        <v>529</v>
      </c>
      <c r="F33" s="131">
        <v>9.52</v>
      </c>
      <c r="G33" s="67" t="s">
        <v>530</v>
      </c>
      <c r="H33" s="131">
        <v>9.6199999999999992</v>
      </c>
      <c r="I33" s="132">
        <f t="shared" si="0"/>
        <v>9.5499999999999989</v>
      </c>
      <c r="J33" s="45">
        <v>9.07</v>
      </c>
    </row>
    <row r="34" spans="1:10" ht="76.5" x14ac:dyDescent="0.25">
      <c r="A34" s="48">
        <f t="shared" si="1"/>
        <v>32</v>
      </c>
      <c r="B34" s="51" t="s">
        <v>244</v>
      </c>
      <c r="C34" s="67" t="s">
        <v>383</v>
      </c>
      <c r="D34" s="131">
        <v>10.57</v>
      </c>
      <c r="E34" s="67" t="s">
        <v>384</v>
      </c>
      <c r="F34" s="131">
        <v>10.58</v>
      </c>
      <c r="G34" s="67" t="s">
        <v>385</v>
      </c>
      <c r="H34" s="131">
        <v>10.82</v>
      </c>
      <c r="I34" s="132">
        <f t="shared" si="0"/>
        <v>10.656666666666666</v>
      </c>
      <c r="J34" s="45">
        <v>7.32</v>
      </c>
    </row>
    <row r="35" spans="1:10" ht="76.5" x14ac:dyDescent="0.25">
      <c r="A35" s="48">
        <f t="shared" si="1"/>
        <v>33</v>
      </c>
      <c r="B35" s="51" t="s">
        <v>245</v>
      </c>
      <c r="C35" s="67" t="s">
        <v>386</v>
      </c>
      <c r="D35" s="131">
        <v>2.5</v>
      </c>
      <c r="E35" s="67" t="s">
        <v>387</v>
      </c>
      <c r="F35" s="131">
        <v>2.71</v>
      </c>
      <c r="G35" s="67" t="s">
        <v>388</v>
      </c>
      <c r="H35" s="131">
        <v>2.71</v>
      </c>
      <c r="I35" s="132">
        <f t="shared" ref="I35:I58" si="2">AVERAGE(D35,F35,H35)</f>
        <v>2.64</v>
      </c>
      <c r="J35" s="45">
        <v>2.56</v>
      </c>
    </row>
    <row r="36" spans="1:10" ht="76.5" x14ac:dyDescent="0.25">
      <c r="A36" s="48">
        <f t="shared" ref="A36:A58" si="3">A35+1</f>
        <v>34</v>
      </c>
      <c r="B36" s="50" t="s">
        <v>389</v>
      </c>
      <c r="C36" s="67" t="s">
        <v>390</v>
      </c>
      <c r="D36" s="131">
        <v>3.5</v>
      </c>
      <c r="E36" s="67" t="s">
        <v>391</v>
      </c>
      <c r="F36" s="131">
        <v>3.65</v>
      </c>
      <c r="G36" s="67" t="s">
        <v>392</v>
      </c>
      <c r="H36" s="131">
        <v>4.2</v>
      </c>
      <c r="I36" s="132">
        <f t="shared" si="2"/>
        <v>3.7833333333333337</v>
      </c>
      <c r="J36" s="45">
        <v>3.6</v>
      </c>
    </row>
    <row r="37" spans="1:10" ht="76.5" x14ac:dyDescent="0.25">
      <c r="A37" s="48">
        <f t="shared" si="3"/>
        <v>35</v>
      </c>
      <c r="B37" s="50" t="s">
        <v>247</v>
      </c>
      <c r="C37" s="67" t="s">
        <v>393</v>
      </c>
      <c r="D37" s="131">
        <v>2.7</v>
      </c>
      <c r="E37" s="67" t="s">
        <v>394</v>
      </c>
      <c r="F37" s="131">
        <v>2.8</v>
      </c>
      <c r="G37" s="67" t="s">
        <v>395</v>
      </c>
      <c r="H37" s="131">
        <v>3</v>
      </c>
      <c r="I37" s="132">
        <f t="shared" si="2"/>
        <v>2.8333333333333335</v>
      </c>
      <c r="J37" s="45">
        <v>2.14</v>
      </c>
    </row>
    <row r="38" spans="1:10" ht="76.5" x14ac:dyDescent="0.25">
      <c r="A38" s="48">
        <f t="shared" si="3"/>
        <v>36</v>
      </c>
      <c r="B38" s="51" t="s">
        <v>248</v>
      </c>
      <c r="C38" s="67" t="s">
        <v>396</v>
      </c>
      <c r="D38" s="131">
        <v>4.5</v>
      </c>
      <c r="E38" s="67" t="s">
        <v>397</v>
      </c>
      <c r="F38" s="131">
        <v>4.9800000000000004</v>
      </c>
      <c r="G38" s="67" t="s">
        <v>398</v>
      </c>
      <c r="H38" s="131">
        <v>5.75</v>
      </c>
      <c r="I38" s="132">
        <f t="shared" si="2"/>
        <v>5.0766666666666671</v>
      </c>
      <c r="J38" s="45">
        <v>3.94</v>
      </c>
    </row>
    <row r="39" spans="1:10" ht="76.5" x14ac:dyDescent="0.25">
      <c r="A39" s="48">
        <f t="shared" si="3"/>
        <v>37</v>
      </c>
      <c r="B39" s="51" t="s">
        <v>249</v>
      </c>
      <c r="C39" s="67" t="s">
        <v>399</v>
      </c>
      <c r="D39" s="131">
        <v>29.95</v>
      </c>
      <c r="E39" s="67" t="s">
        <v>400</v>
      </c>
      <c r="F39" s="131">
        <v>30</v>
      </c>
      <c r="G39" s="67" t="s">
        <v>401</v>
      </c>
      <c r="H39" s="131">
        <v>30</v>
      </c>
      <c r="I39" s="132">
        <f t="shared" si="2"/>
        <v>29.983333333333334</v>
      </c>
      <c r="J39" s="45">
        <v>37</v>
      </c>
    </row>
    <row r="40" spans="1:10" ht="76.5" x14ac:dyDescent="0.25">
      <c r="A40" s="48">
        <f t="shared" si="3"/>
        <v>38</v>
      </c>
      <c r="B40" s="51" t="s">
        <v>250</v>
      </c>
      <c r="C40" s="67" t="s">
        <v>402</v>
      </c>
      <c r="D40" s="131">
        <v>4.0999999999999996</v>
      </c>
      <c r="E40" s="67" t="s">
        <v>403</v>
      </c>
      <c r="F40" s="131">
        <v>4.41</v>
      </c>
      <c r="G40" s="67" t="s">
        <v>404</v>
      </c>
      <c r="H40" s="131">
        <v>4.55</v>
      </c>
      <c r="I40" s="132">
        <f t="shared" si="2"/>
        <v>4.3533333333333326</v>
      </c>
      <c r="J40" s="45">
        <v>4.17</v>
      </c>
    </row>
    <row r="41" spans="1:10" ht="76.5" x14ac:dyDescent="0.25">
      <c r="A41" s="48">
        <f t="shared" si="3"/>
        <v>39</v>
      </c>
      <c r="B41" s="51" t="s">
        <v>251</v>
      </c>
      <c r="C41" s="67" t="s">
        <v>514</v>
      </c>
      <c r="D41" s="131">
        <v>9.98</v>
      </c>
      <c r="E41" s="67" t="s">
        <v>515</v>
      </c>
      <c r="F41" s="131">
        <v>11.79</v>
      </c>
      <c r="G41" s="67" t="s">
        <v>516</v>
      </c>
      <c r="H41" s="131">
        <v>13.8</v>
      </c>
      <c r="I41" s="132">
        <f t="shared" si="2"/>
        <v>11.856666666666667</v>
      </c>
      <c r="J41" s="45">
        <v>12.18</v>
      </c>
    </row>
    <row r="42" spans="1:10" ht="76.5" x14ac:dyDescent="0.25">
      <c r="A42" s="48">
        <f t="shared" si="3"/>
        <v>40</v>
      </c>
      <c r="B42" s="50" t="s">
        <v>252</v>
      </c>
      <c r="C42" s="67" t="s">
        <v>517</v>
      </c>
      <c r="D42" s="131">
        <v>12.9</v>
      </c>
      <c r="E42" s="67" t="s">
        <v>518</v>
      </c>
      <c r="F42" s="131">
        <v>13.4</v>
      </c>
      <c r="G42" s="67" t="s">
        <v>519</v>
      </c>
      <c r="H42" s="131">
        <v>15</v>
      </c>
      <c r="I42" s="132">
        <f t="shared" si="2"/>
        <v>13.766666666666666</v>
      </c>
      <c r="J42" s="45">
        <v>24.38</v>
      </c>
    </row>
    <row r="43" spans="1:10" ht="76.5" x14ac:dyDescent="0.25">
      <c r="A43" s="48">
        <f t="shared" si="3"/>
        <v>41</v>
      </c>
      <c r="B43" s="51" t="s">
        <v>253</v>
      </c>
      <c r="C43" s="67" t="s">
        <v>405</v>
      </c>
      <c r="D43" s="131">
        <v>19</v>
      </c>
      <c r="E43" s="67" t="s">
        <v>406</v>
      </c>
      <c r="F43" s="131">
        <v>20.03</v>
      </c>
      <c r="G43" s="67" t="s">
        <v>407</v>
      </c>
      <c r="H43" s="131">
        <v>20.03</v>
      </c>
      <c r="I43" s="132">
        <f t="shared" si="2"/>
        <v>19.686666666666667</v>
      </c>
      <c r="J43" s="45">
        <v>13.04</v>
      </c>
    </row>
    <row r="44" spans="1:10" ht="76.5" x14ac:dyDescent="0.25">
      <c r="A44" s="48">
        <f t="shared" si="3"/>
        <v>42</v>
      </c>
      <c r="B44" s="50" t="s">
        <v>254</v>
      </c>
      <c r="C44" s="67" t="s">
        <v>408</v>
      </c>
      <c r="D44" s="131">
        <v>15.86</v>
      </c>
      <c r="E44" s="67" t="s">
        <v>409</v>
      </c>
      <c r="F44" s="131">
        <v>19.45</v>
      </c>
      <c r="G44" s="67" t="s">
        <v>410</v>
      </c>
      <c r="H44" s="131">
        <v>21.45</v>
      </c>
      <c r="I44" s="132">
        <f t="shared" si="2"/>
        <v>18.920000000000002</v>
      </c>
      <c r="J44" s="45">
        <v>12</v>
      </c>
    </row>
    <row r="45" spans="1:10" ht="76.5" x14ac:dyDescent="0.25">
      <c r="A45" s="48">
        <f t="shared" si="3"/>
        <v>43</v>
      </c>
      <c r="B45" s="50" t="s">
        <v>256</v>
      </c>
      <c r="C45" s="67" t="s">
        <v>411</v>
      </c>
      <c r="D45" s="131">
        <v>10.46</v>
      </c>
      <c r="E45" s="67" t="s">
        <v>412</v>
      </c>
      <c r="F45" s="131">
        <v>10.5</v>
      </c>
      <c r="G45" s="67" t="s">
        <v>413</v>
      </c>
      <c r="H45" s="131">
        <v>10.97</v>
      </c>
      <c r="I45" s="132">
        <f t="shared" si="2"/>
        <v>10.643333333333333</v>
      </c>
      <c r="J45" s="45">
        <v>9.86</v>
      </c>
    </row>
    <row r="46" spans="1:10" ht="76.5" x14ac:dyDescent="0.25">
      <c r="A46" s="48">
        <f t="shared" si="3"/>
        <v>44</v>
      </c>
      <c r="B46" s="50" t="s">
        <v>257</v>
      </c>
      <c r="C46" s="67" t="s">
        <v>414</v>
      </c>
      <c r="D46" s="131">
        <v>8.1999999999999993</v>
      </c>
      <c r="E46" s="67" t="s">
        <v>415</v>
      </c>
      <c r="F46" s="131">
        <v>8.2200000000000006</v>
      </c>
      <c r="G46" s="67" t="s">
        <v>416</v>
      </c>
      <c r="H46" s="131">
        <v>8.2200000000000006</v>
      </c>
      <c r="I46" s="132">
        <f t="shared" si="2"/>
        <v>8.2133333333333329</v>
      </c>
      <c r="J46" s="45">
        <v>8.42</v>
      </c>
    </row>
    <row r="47" spans="1:10" ht="76.5" x14ac:dyDescent="0.25">
      <c r="A47" s="48">
        <f t="shared" si="3"/>
        <v>45</v>
      </c>
      <c r="B47" s="50" t="s">
        <v>259</v>
      </c>
      <c r="C47" s="67" t="s">
        <v>417</v>
      </c>
      <c r="D47" s="131">
        <v>18.3</v>
      </c>
      <c r="E47" s="67" t="s">
        <v>418</v>
      </c>
      <c r="F47" s="131">
        <v>21.32</v>
      </c>
      <c r="G47" s="67" t="s">
        <v>419</v>
      </c>
      <c r="H47" s="131">
        <v>22.5</v>
      </c>
      <c r="I47" s="132">
        <f t="shared" si="2"/>
        <v>20.706666666666667</v>
      </c>
      <c r="J47" s="45">
        <v>23.32</v>
      </c>
    </row>
    <row r="48" spans="1:10" ht="76.5" x14ac:dyDescent="0.25">
      <c r="A48" s="48">
        <f t="shared" si="3"/>
        <v>46</v>
      </c>
      <c r="B48" s="51" t="s">
        <v>261</v>
      </c>
      <c r="C48" s="67" t="s">
        <v>420</v>
      </c>
      <c r="D48" s="131">
        <v>9.14</v>
      </c>
      <c r="E48" s="67" t="s">
        <v>421</v>
      </c>
      <c r="F48" s="131">
        <v>9.15</v>
      </c>
      <c r="G48" s="67" t="s">
        <v>422</v>
      </c>
      <c r="H48" s="131">
        <v>12.43</v>
      </c>
      <c r="I48" s="132">
        <f t="shared" si="2"/>
        <v>10.24</v>
      </c>
      <c r="J48" s="45">
        <v>6.65</v>
      </c>
    </row>
    <row r="49" spans="1:10" ht="76.5" x14ac:dyDescent="0.25">
      <c r="A49" s="48">
        <f t="shared" si="3"/>
        <v>47</v>
      </c>
      <c r="B49" s="51" t="s">
        <v>262</v>
      </c>
      <c r="C49" s="67" t="s">
        <v>423</v>
      </c>
      <c r="D49" s="131">
        <v>11.01</v>
      </c>
      <c r="E49" s="67" t="s">
        <v>424</v>
      </c>
      <c r="F49" s="131">
        <v>11.05</v>
      </c>
      <c r="G49" s="67" t="s">
        <v>425</v>
      </c>
      <c r="H49" s="131">
        <v>11.79</v>
      </c>
      <c r="I49" s="132">
        <f t="shared" si="2"/>
        <v>11.283333333333333</v>
      </c>
      <c r="J49" s="45">
        <v>8.57</v>
      </c>
    </row>
    <row r="50" spans="1:10" ht="76.5" x14ac:dyDescent="0.25">
      <c r="A50" s="48">
        <f t="shared" si="3"/>
        <v>48</v>
      </c>
      <c r="B50" s="51" t="s">
        <v>263</v>
      </c>
      <c r="C50" s="67" t="s">
        <v>426</v>
      </c>
      <c r="D50" s="131">
        <v>15</v>
      </c>
      <c r="E50" s="67" t="s">
        <v>427</v>
      </c>
      <c r="F50" s="131">
        <v>15.29</v>
      </c>
      <c r="G50" s="67" t="s">
        <v>428</v>
      </c>
      <c r="H50" s="131">
        <v>16.25</v>
      </c>
      <c r="I50" s="132">
        <f t="shared" si="2"/>
        <v>15.513333333333334</v>
      </c>
      <c r="J50" s="45">
        <v>12</v>
      </c>
    </row>
    <row r="51" spans="1:10" ht="76.5" x14ac:dyDescent="0.25">
      <c r="A51" s="48">
        <f t="shared" si="3"/>
        <v>49</v>
      </c>
      <c r="B51" s="51" t="s">
        <v>264</v>
      </c>
      <c r="C51" s="67" t="s">
        <v>429</v>
      </c>
      <c r="D51" s="131">
        <v>20</v>
      </c>
      <c r="E51" s="67" t="s">
        <v>430</v>
      </c>
      <c r="F51" s="131">
        <v>21</v>
      </c>
      <c r="G51" s="67" t="s">
        <v>431</v>
      </c>
      <c r="H51" s="131">
        <v>23.99</v>
      </c>
      <c r="I51" s="132">
        <f t="shared" si="2"/>
        <v>21.66333333333333</v>
      </c>
      <c r="J51" s="45">
        <v>34.479999999999997</v>
      </c>
    </row>
    <row r="52" spans="1:10" ht="76.5" x14ac:dyDescent="0.25">
      <c r="A52" s="48">
        <f t="shared" si="3"/>
        <v>50</v>
      </c>
      <c r="B52" s="51" t="s">
        <v>265</v>
      </c>
      <c r="C52" s="67" t="s">
        <v>432</v>
      </c>
      <c r="D52" s="131">
        <v>29.7</v>
      </c>
      <c r="E52" s="67" t="s">
        <v>433</v>
      </c>
      <c r="F52" s="131">
        <v>30</v>
      </c>
      <c r="G52" s="67" t="s">
        <v>434</v>
      </c>
      <c r="H52" s="131">
        <v>30</v>
      </c>
      <c r="I52" s="132">
        <f t="shared" si="2"/>
        <v>29.900000000000002</v>
      </c>
      <c r="J52" s="45">
        <v>37.17</v>
      </c>
    </row>
    <row r="53" spans="1:10" ht="76.5" x14ac:dyDescent="0.25">
      <c r="A53" s="48">
        <f t="shared" si="3"/>
        <v>51</v>
      </c>
      <c r="B53" s="50" t="s">
        <v>266</v>
      </c>
      <c r="C53" s="67" t="s">
        <v>435</v>
      </c>
      <c r="D53" s="131">
        <v>8.69</v>
      </c>
      <c r="E53" s="67" t="s">
        <v>436</v>
      </c>
      <c r="F53" s="131">
        <v>8.6999999999999993</v>
      </c>
      <c r="G53" s="67" t="s">
        <v>437</v>
      </c>
      <c r="H53" s="131">
        <v>8.9</v>
      </c>
      <c r="I53" s="132">
        <f t="shared" si="2"/>
        <v>8.7633333333333336</v>
      </c>
      <c r="J53" s="45">
        <v>3.32</v>
      </c>
    </row>
    <row r="54" spans="1:10" ht="105" x14ac:dyDescent="0.25">
      <c r="A54" s="48">
        <f t="shared" si="3"/>
        <v>52</v>
      </c>
      <c r="B54" s="50" t="s">
        <v>267</v>
      </c>
      <c r="C54" s="67" t="s">
        <v>438</v>
      </c>
      <c r="D54" s="131">
        <v>10.49</v>
      </c>
      <c r="E54" s="67" t="s">
        <v>439</v>
      </c>
      <c r="F54" s="131">
        <v>11.99</v>
      </c>
      <c r="G54" s="67" t="s">
        <v>440</v>
      </c>
      <c r="H54" s="131">
        <v>12.4</v>
      </c>
      <c r="I54" s="132">
        <f t="shared" si="2"/>
        <v>11.626666666666667</v>
      </c>
      <c r="J54" s="45">
        <v>6.6</v>
      </c>
    </row>
    <row r="55" spans="1:10" ht="90" x14ac:dyDescent="0.25">
      <c r="A55" s="48">
        <f t="shared" si="3"/>
        <v>53</v>
      </c>
      <c r="B55" s="50" t="s">
        <v>268</v>
      </c>
      <c r="C55" s="67" t="s">
        <v>441</v>
      </c>
      <c r="D55" s="131">
        <v>10.5</v>
      </c>
      <c r="E55" s="67" t="s">
        <v>442</v>
      </c>
      <c r="F55" s="131">
        <v>13</v>
      </c>
      <c r="G55" s="67" t="s">
        <v>443</v>
      </c>
      <c r="H55" s="131">
        <v>13.08</v>
      </c>
      <c r="I55" s="132">
        <f t="shared" si="2"/>
        <v>12.193333333333333</v>
      </c>
      <c r="J55" s="45">
        <v>12.32</v>
      </c>
    </row>
    <row r="56" spans="1:10" ht="90" x14ac:dyDescent="0.25">
      <c r="A56" s="48">
        <f t="shared" si="3"/>
        <v>54</v>
      </c>
      <c r="B56" s="50" t="s">
        <v>269</v>
      </c>
      <c r="C56" s="67" t="s">
        <v>520</v>
      </c>
      <c r="D56" s="131">
        <v>16.61</v>
      </c>
      <c r="E56" s="67" t="s">
        <v>521</v>
      </c>
      <c r="F56" s="131">
        <v>21</v>
      </c>
      <c r="G56" s="67" t="s">
        <v>522</v>
      </c>
      <c r="H56" s="131">
        <v>22.25</v>
      </c>
      <c r="I56" s="132">
        <f t="shared" si="2"/>
        <v>19.953333333333333</v>
      </c>
      <c r="J56" s="45">
        <v>16.12</v>
      </c>
    </row>
    <row r="57" spans="1:10" ht="76.5" x14ac:dyDescent="0.25">
      <c r="A57" s="48">
        <f t="shared" si="3"/>
        <v>55</v>
      </c>
      <c r="B57" s="50" t="s">
        <v>270</v>
      </c>
      <c r="C57" s="67" t="s">
        <v>444</v>
      </c>
      <c r="D57" s="131">
        <v>15</v>
      </c>
      <c r="E57" s="67" t="s">
        <v>445</v>
      </c>
      <c r="F57" s="131">
        <v>15.5</v>
      </c>
      <c r="G57" s="67" t="s">
        <v>446</v>
      </c>
      <c r="H57" s="131">
        <v>18</v>
      </c>
      <c r="I57" s="132">
        <f t="shared" si="2"/>
        <v>16.166666666666668</v>
      </c>
      <c r="J57" s="45">
        <v>17.5</v>
      </c>
    </row>
    <row r="58" spans="1:10" ht="76.5" x14ac:dyDescent="0.25">
      <c r="A58" s="48">
        <f t="shared" si="3"/>
        <v>56</v>
      </c>
      <c r="B58" s="50" t="s">
        <v>271</v>
      </c>
      <c r="C58" s="67" t="s">
        <v>447</v>
      </c>
      <c r="D58" s="131">
        <v>9.75</v>
      </c>
      <c r="E58" s="67" t="s">
        <v>448</v>
      </c>
      <c r="F58" s="131">
        <v>10.75</v>
      </c>
      <c r="G58" s="67" t="s">
        <v>449</v>
      </c>
      <c r="H58" s="131">
        <v>12.24</v>
      </c>
      <c r="I58" s="132">
        <f t="shared" si="2"/>
        <v>10.913333333333334</v>
      </c>
      <c r="J58" s="45">
        <v>11.38</v>
      </c>
    </row>
    <row r="59" spans="1:10" x14ac:dyDescent="0.25">
      <c r="I59" s="133"/>
    </row>
  </sheetData>
  <mergeCells count="1">
    <mergeCell ref="A1:I1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K8"/>
  <sheetViews>
    <sheetView topLeftCell="C1" workbookViewId="0">
      <selection activeCell="N11" sqref="N11"/>
    </sheetView>
  </sheetViews>
  <sheetFormatPr defaultRowHeight="15" x14ac:dyDescent="0.25"/>
  <cols>
    <col min="1" max="1" width="6.28515625" style="45" customWidth="1"/>
    <col min="2" max="2" width="36.85546875" style="58" customWidth="1"/>
    <col min="3" max="3" width="18" customWidth="1"/>
    <col min="4" max="4" width="9.140625" style="45"/>
    <col min="5" max="5" width="18" customWidth="1"/>
    <col min="6" max="6" width="9.140625" style="45"/>
    <col min="7" max="7" width="18" customWidth="1"/>
    <col min="8" max="9" width="9.140625" style="45"/>
    <col min="11" max="11" width="0" hidden="1" customWidth="1"/>
  </cols>
  <sheetData>
    <row r="1" spans="1:11" x14ac:dyDescent="0.25">
      <c r="A1" s="178" t="s">
        <v>450</v>
      </c>
      <c r="B1" s="178"/>
      <c r="C1" s="178"/>
      <c r="D1" s="178"/>
      <c r="E1" s="178"/>
      <c r="F1" s="178"/>
      <c r="G1" s="178"/>
      <c r="H1" s="178"/>
      <c r="I1" s="178"/>
    </row>
    <row r="2" spans="1:11" x14ac:dyDescent="0.25">
      <c r="A2" s="55" t="s">
        <v>200</v>
      </c>
      <c r="B2" s="61" t="s">
        <v>451</v>
      </c>
      <c r="C2" s="56" t="s">
        <v>297</v>
      </c>
      <c r="D2" s="55" t="s">
        <v>298</v>
      </c>
      <c r="E2" s="56" t="s">
        <v>299</v>
      </c>
      <c r="F2" s="55" t="s">
        <v>300</v>
      </c>
      <c r="G2" s="56" t="s">
        <v>301</v>
      </c>
      <c r="H2" s="55" t="s">
        <v>302</v>
      </c>
      <c r="I2" s="55" t="s">
        <v>303</v>
      </c>
    </row>
    <row r="3" spans="1:11" ht="76.5" x14ac:dyDescent="0.25">
      <c r="A3" s="49">
        <v>1</v>
      </c>
      <c r="B3" s="51" t="s">
        <v>452</v>
      </c>
      <c r="C3" s="67" t="s">
        <v>453</v>
      </c>
      <c r="D3" s="49">
        <v>47.5</v>
      </c>
      <c r="E3" s="67" t="s">
        <v>454</v>
      </c>
      <c r="F3" s="49">
        <v>48</v>
      </c>
      <c r="G3" s="67" t="s">
        <v>455</v>
      </c>
      <c r="H3" s="49">
        <v>50.63</v>
      </c>
      <c r="I3" s="59">
        <f>AVERAGE(D3,F3,H3)</f>
        <v>48.71</v>
      </c>
      <c r="K3">
        <v>42</v>
      </c>
    </row>
    <row r="4" spans="1:11" ht="76.5" x14ac:dyDescent="0.25">
      <c r="A4" s="49">
        <v>2</v>
      </c>
      <c r="B4" s="51" t="s">
        <v>277</v>
      </c>
      <c r="C4" s="67" t="s">
        <v>523</v>
      </c>
      <c r="D4" s="49">
        <v>48.9</v>
      </c>
      <c r="E4" s="67" t="s">
        <v>524</v>
      </c>
      <c r="F4" s="49">
        <v>51.9</v>
      </c>
      <c r="G4" s="67" t="s">
        <v>525</v>
      </c>
      <c r="H4" s="49">
        <v>57</v>
      </c>
      <c r="I4" s="59">
        <f>AVERAGE(D4,F4,H4)</f>
        <v>52.6</v>
      </c>
      <c r="K4">
        <v>46.89</v>
      </c>
    </row>
    <row r="5" spans="1:11" ht="76.5" x14ac:dyDescent="0.25">
      <c r="A5" s="49">
        <v>3</v>
      </c>
      <c r="B5" s="51" t="s">
        <v>279</v>
      </c>
      <c r="C5" s="67" t="s">
        <v>456</v>
      </c>
      <c r="D5" s="49">
        <v>89</v>
      </c>
      <c r="E5" s="67" t="s">
        <v>457</v>
      </c>
      <c r="F5" s="49">
        <v>95</v>
      </c>
      <c r="G5" s="67" t="s">
        <v>458</v>
      </c>
      <c r="H5" s="49">
        <v>97.22</v>
      </c>
      <c r="I5" s="59">
        <f>AVERAGE(D5,F5,H5)</f>
        <v>93.740000000000009</v>
      </c>
      <c r="K5">
        <v>87.48</v>
      </c>
    </row>
    <row r="6" spans="1:11" ht="76.5" x14ac:dyDescent="0.25">
      <c r="A6" s="49">
        <v>4</v>
      </c>
      <c r="B6" s="51" t="s">
        <v>280</v>
      </c>
      <c r="C6" s="67" t="s">
        <v>459</v>
      </c>
      <c r="D6" s="49">
        <v>4.8</v>
      </c>
      <c r="E6" s="67" t="s">
        <v>460</v>
      </c>
      <c r="F6" s="49">
        <v>5.88</v>
      </c>
      <c r="G6" s="67" t="s">
        <v>461</v>
      </c>
      <c r="H6" s="49">
        <v>5.98</v>
      </c>
      <c r="I6" s="59">
        <f>AVERAGE(D6,F6,H6)</f>
        <v>5.5533333333333337</v>
      </c>
      <c r="K6">
        <v>3.75</v>
      </c>
    </row>
    <row r="7" spans="1:11" ht="76.5" x14ac:dyDescent="0.25">
      <c r="A7" s="49">
        <v>5</v>
      </c>
      <c r="B7" s="60" t="s">
        <v>281</v>
      </c>
      <c r="C7" s="67" t="s">
        <v>462</v>
      </c>
      <c r="D7" s="49">
        <v>5.5</v>
      </c>
      <c r="E7" s="67" t="s">
        <v>463</v>
      </c>
      <c r="F7" s="49">
        <v>5.5</v>
      </c>
      <c r="G7" s="67" t="s">
        <v>464</v>
      </c>
      <c r="H7" s="49">
        <v>7.37</v>
      </c>
      <c r="I7" s="59">
        <f>AVERAGE(D7,F7,H7)</f>
        <v>6.123333333333334</v>
      </c>
      <c r="K7">
        <v>1.05</v>
      </c>
    </row>
    <row r="8" spans="1:11" x14ac:dyDescent="0.25">
      <c r="I8" s="146"/>
    </row>
  </sheetData>
  <mergeCells count="1">
    <mergeCell ref="A1:I1"/>
  </mergeCells>
  <pageMargins left="0.51181102362204722" right="0.51181102362204722" top="0.78740157480314965" bottom="0.78740157480314965" header="0.31496062992125984" footer="0.31496062992125984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K13"/>
  <sheetViews>
    <sheetView topLeftCell="C1" workbookViewId="0">
      <selection activeCell="D9" sqref="D9"/>
    </sheetView>
  </sheetViews>
  <sheetFormatPr defaultRowHeight="15" x14ac:dyDescent="0.25"/>
  <cols>
    <col min="1" max="1" width="5" customWidth="1"/>
    <col min="2" max="2" width="39.7109375" style="58" customWidth="1"/>
    <col min="3" max="3" width="18" customWidth="1"/>
    <col min="4" max="4" width="9.140625" style="45"/>
    <col min="5" max="5" width="18.42578125" customWidth="1"/>
    <col min="6" max="6" width="9.140625" style="45"/>
    <col min="7" max="7" width="18.140625" customWidth="1"/>
    <col min="8" max="9" width="9.140625" style="45"/>
    <col min="11" max="11" width="0" hidden="1" customWidth="1"/>
  </cols>
  <sheetData>
    <row r="1" spans="1:11" x14ac:dyDescent="0.25">
      <c r="A1" s="182" t="s">
        <v>465</v>
      </c>
      <c r="B1" s="182"/>
      <c r="C1" s="182"/>
      <c r="D1" s="182"/>
      <c r="E1" s="182"/>
      <c r="F1" s="182"/>
      <c r="G1" s="182"/>
      <c r="H1" s="182"/>
      <c r="I1" s="182"/>
    </row>
    <row r="2" spans="1:11" x14ac:dyDescent="0.25">
      <c r="A2" s="62" t="s">
        <v>200</v>
      </c>
      <c r="B2" s="63" t="s">
        <v>296</v>
      </c>
      <c r="C2" s="62" t="s">
        <v>297</v>
      </c>
      <c r="D2" s="49" t="s">
        <v>298</v>
      </c>
      <c r="E2" s="62" t="s">
        <v>299</v>
      </c>
      <c r="F2" s="49" t="s">
        <v>300</v>
      </c>
      <c r="G2" s="62" t="s">
        <v>301</v>
      </c>
      <c r="H2" s="49" t="s">
        <v>302</v>
      </c>
      <c r="I2" s="49" t="s">
        <v>303</v>
      </c>
    </row>
    <row r="3" spans="1:11" ht="76.5" x14ac:dyDescent="0.25">
      <c r="A3" s="49">
        <v>1</v>
      </c>
      <c r="B3" s="51" t="s">
        <v>284</v>
      </c>
      <c r="C3" s="67" t="s">
        <v>466</v>
      </c>
      <c r="D3" s="49">
        <v>12.98</v>
      </c>
      <c r="E3" s="67" t="s">
        <v>467</v>
      </c>
      <c r="F3" s="49">
        <v>13</v>
      </c>
      <c r="G3" s="67" t="s">
        <v>468</v>
      </c>
      <c r="H3" s="49">
        <v>13.96</v>
      </c>
      <c r="I3" s="59">
        <f t="shared" ref="I3:I13" si="0">AVERAGE(D3,F3,H3)</f>
        <v>13.313333333333333</v>
      </c>
      <c r="K3">
        <v>7.74</v>
      </c>
    </row>
    <row r="4" spans="1:11" ht="76.5" x14ac:dyDescent="0.25">
      <c r="A4" s="49">
        <v>2</v>
      </c>
      <c r="B4" s="51" t="s">
        <v>285</v>
      </c>
      <c r="C4" s="67" t="s">
        <v>469</v>
      </c>
      <c r="D4" s="49">
        <v>51.79</v>
      </c>
      <c r="E4" s="67" t="s">
        <v>470</v>
      </c>
      <c r="F4" s="49">
        <v>57.14</v>
      </c>
      <c r="G4" s="67" t="s">
        <v>471</v>
      </c>
      <c r="H4" s="49">
        <v>57.81</v>
      </c>
      <c r="I4" s="59">
        <f t="shared" si="0"/>
        <v>55.580000000000005</v>
      </c>
      <c r="K4">
        <v>37.57</v>
      </c>
    </row>
    <row r="5" spans="1:11" ht="89.25" x14ac:dyDescent="0.25">
      <c r="A5" s="49">
        <v>3</v>
      </c>
      <c r="B5" s="51" t="s">
        <v>286</v>
      </c>
      <c r="C5" s="67" t="s">
        <v>472</v>
      </c>
      <c r="D5" s="49">
        <v>69</v>
      </c>
      <c r="E5" s="67" t="s">
        <v>473</v>
      </c>
      <c r="F5" s="49">
        <v>70.489999999999995</v>
      </c>
      <c r="G5" s="67" t="s">
        <v>474</v>
      </c>
      <c r="H5" s="49">
        <v>91</v>
      </c>
      <c r="I5" s="59">
        <f t="shared" si="0"/>
        <v>76.83</v>
      </c>
      <c r="K5">
        <v>44.97</v>
      </c>
    </row>
    <row r="6" spans="1:11" ht="76.5" x14ac:dyDescent="0.25">
      <c r="A6" s="49">
        <v>4</v>
      </c>
      <c r="B6" s="51" t="s">
        <v>287</v>
      </c>
      <c r="C6" s="67" t="s">
        <v>475</v>
      </c>
      <c r="D6" s="49">
        <v>9.5</v>
      </c>
      <c r="E6" s="67" t="s">
        <v>476</v>
      </c>
      <c r="F6" s="49">
        <v>9.99</v>
      </c>
      <c r="G6" s="67" t="s">
        <v>477</v>
      </c>
      <c r="H6" s="49">
        <v>11.97</v>
      </c>
      <c r="I6" s="59">
        <f t="shared" si="0"/>
        <v>10.486666666666666</v>
      </c>
      <c r="K6">
        <v>8.42</v>
      </c>
    </row>
    <row r="7" spans="1:11" ht="76.5" x14ac:dyDescent="0.25">
      <c r="A7" s="49">
        <v>5</v>
      </c>
      <c r="B7" s="51" t="s">
        <v>288</v>
      </c>
      <c r="C7" s="67" t="s">
        <v>478</v>
      </c>
      <c r="D7" s="49">
        <v>7</v>
      </c>
      <c r="E7" s="67" t="s">
        <v>479</v>
      </c>
      <c r="F7" s="49">
        <v>7.28</v>
      </c>
      <c r="G7" s="67" t="s">
        <v>480</v>
      </c>
      <c r="H7" s="49">
        <v>7.29</v>
      </c>
      <c r="I7" s="59">
        <f t="shared" si="0"/>
        <v>7.19</v>
      </c>
      <c r="K7">
        <v>7.17</v>
      </c>
    </row>
    <row r="8" spans="1:11" ht="76.5" x14ac:dyDescent="0.25">
      <c r="A8" s="49">
        <v>6</v>
      </c>
      <c r="B8" s="51" t="s">
        <v>289</v>
      </c>
      <c r="C8" s="67" t="s">
        <v>481</v>
      </c>
      <c r="D8" s="49">
        <v>4</v>
      </c>
      <c r="E8" s="67" t="s">
        <v>482</v>
      </c>
      <c r="F8" s="49">
        <v>4.75</v>
      </c>
      <c r="G8" s="67" t="s">
        <v>483</v>
      </c>
      <c r="H8" s="49">
        <v>4.7699999999999996</v>
      </c>
      <c r="I8" s="59">
        <f>AVERAGE(D8,F8,H8)</f>
        <v>4.5066666666666668</v>
      </c>
      <c r="K8">
        <v>2.71</v>
      </c>
    </row>
    <row r="9" spans="1:11" ht="89.25" x14ac:dyDescent="0.25">
      <c r="A9" s="49">
        <v>7</v>
      </c>
      <c r="B9" s="51" t="s">
        <v>290</v>
      </c>
      <c r="C9" s="67" t="s">
        <v>484</v>
      </c>
      <c r="D9" s="49">
        <v>12.75</v>
      </c>
      <c r="E9" s="67" t="s">
        <v>485</v>
      </c>
      <c r="F9" s="49">
        <v>13.75</v>
      </c>
      <c r="G9" s="67" t="s">
        <v>486</v>
      </c>
      <c r="H9" s="49">
        <v>13.76</v>
      </c>
      <c r="I9" s="59">
        <f t="shared" si="0"/>
        <v>13.42</v>
      </c>
      <c r="K9">
        <v>26.62</v>
      </c>
    </row>
    <row r="10" spans="1:11" ht="76.5" x14ac:dyDescent="0.25">
      <c r="A10" s="49">
        <v>8</v>
      </c>
      <c r="B10" s="51" t="s">
        <v>291</v>
      </c>
      <c r="C10" s="67" t="s">
        <v>487</v>
      </c>
      <c r="D10" s="49">
        <v>12</v>
      </c>
      <c r="E10" s="67" t="s">
        <v>488</v>
      </c>
      <c r="F10" s="49">
        <v>14.79</v>
      </c>
      <c r="G10" s="67" t="s">
        <v>489</v>
      </c>
      <c r="H10" s="49">
        <v>15.45</v>
      </c>
      <c r="I10" s="59">
        <f t="shared" si="0"/>
        <v>14.079999999999998</v>
      </c>
      <c r="K10">
        <v>8.57</v>
      </c>
    </row>
    <row r="11" spans="1:11" ht="76.5" x14ac:dyDescent="0.25">
      <c r="A11" s="49">
        <v>9</v>
      </c>
      <c r="B11" s="51" t="s">
        <v>292</v>
      </c>
      <c r="C11" s="67" t="s">
        <v>490</v>
      </c>
      <c r="D11" s="49">
        <v>6.89</v>
      </c>
      <c r="E11" s="67" t="s">
        <v>491</v>
      </c>
      <c r="F11" s="49">
        <v>6.9</v>
      </c>
      <c r="G11" s="67" t="s">
        <v>492</v>
      </c>
      <c r="H11" s="49">
        <v>7.78</v>
      </c>
      <c r="I11" s="59">
        <f t="shared" si="0"/>
        <v>7.19</v>
      </c>
      <c r="K11">
        <v>1.43</v>
      </c>
    </row>
    <row r="12" spans="1:11" ht="76.5" x14ac:dyDescent="0.25">
      <c r="A12" s="49">
        <v>10</v>
      </c>
      <c r="B12" s="51" t="s">
        <v>293</v>
      </c>
      <c r="C12" s="67" t="s">
        <v>493</v>
      </c>
      <c r="D12" s="49">
        <v>13.59</v>
      </c>
      <c r="E12" s="67" t="s">
        <v>494</v>
      </c>
      <c r="F12" s="49">
        <v>18</v>
      </c>
      <c r="G12" s="67" t="s">
        <v>495</v>
      </c>
      <c r="H12" s="49">
        <v>18.68</v>
      </c>
      <c r="I12" s="59">
        <f t="shared" si="0"/>
        <v>16.756666666666664</v>
      </c>
      <c r="K12">
        <v>10.46</v>
      </c>
    </row>
    <row r="13" spans="1:11" ht="76.5" x14ac:dyDescent="0.25">
      <c r="A13" s="49">
        <v>11</v>
      </c>
      <c r="B13" s="51" t="s">
        <v>294</v>
      </c>
      <c r="C13" s="67" t="s">
        <v>496</v>
      </c>
      <c r="D13" s="49">
        <v>12.46</v>
      </c>
      <c r="E13" s="67" t="s">
        <v>497</v>
      </c>
      <c r="F13" s="49">
        <v>13.49</v>
      </c>
      <c r="G13" s="67" t="s">
        <v>498</v>
      </c>
      <c r="H13" s="49">
        <v>13.5</v>
      </c>
      <c r="I13" s="59">
        <f t="shared" si="0"/>
        <v>13.15</v>
      </c>
      <c r="K13">
        <v>15.49</v>
      </c>
    </row>
  </sheetData>
  <mergeCells count="1">
    <mergeCell ref="A1:I1"/>
  </mergeCells>
  <pageMargins left="0.51181102362204722" right="0.51181102362204722" top="0.78740157480314965" bottom="0.78740157480314965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c3dc5f-7cd1-44f1-ad3e-c852f362b0cb" xsi:nil="true"/>
    <lcf76f155ced4ddcb4097134ff3c332f xmlns="93f79b37-4887-4a39-80d2-0936e4ef5ed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EA8AEF289EC469568070342C0A21E" ma:contentTypeVersion="14" ma:contentTypeDescription="Create a new document." ma:contentTypeScope="" ma:versionID="a06d81c89d50b199d674c42e8225cd2a">
  <xsd:schema xmlns:xsd="http://www.w3.org/2001/XMLSchema" xmlns:xs="http://www.w3.org/2001/XMLSchema" xmlns:p="http://schemas.microsoft.com/office/2006/metadata/properties" xmlns:ns2="93f79b37-4887-4a39-80d2-0936e4ef5ed3" xmlns:ns3="9ac3dc5f-7cd1-44f1-ad3e-c852f362b0cb" targetNamespace="http://schemas.microsoft.com/office/2006/metadata/properties" ma:root="true" ma:fieldsID="c1499dc2b4cc5c76cef50fec82e85ad1" ns2:_="" ns3:_="">
    <xsd:import namespace="93f79b37-4887-4a39-80d2-0936e4ef5ed3"/>
    <xsd:import namespace="9ac3dc5f-7cd1-44f1-ad3e-c852f362b0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79b37-4887-4a39-80d2-0936e4ef5e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be3d53f-864c-4c30-b421-a8cfe89dac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c3dc5f-7cd1-44f1-ad3e-c852f362b0c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ff4d375-e1b5-44bb-8188-a3eed6ef4b38}" ma:internalName="TaxCatchAll" ma:showField="CatchAllData" ma:web="9ac3dc5f-7cd1-44f1-ad3e-c852f362b0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190004-C43A-42C1-86A3-555104429BD4}">
  <ds:schemaRefs>
    <ds:schemaRef ds:uri="9ac3dc5f-7cd1-44f1-ad3e-c852f362b0cb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93f79b37-4887-4a39-80d2-0936e4ef5ed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EC2A4B7-FE62-4295-AEDB-0C5CC79F41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79b37-4887-4a39-80d2-0936e4ef5ed3"/>
    <ds:schemaRef ds:uri="9ac3dc5f-7cd1-44f1-ad3e-c852f362b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70AB13-CF81-4431-9F4F-A4D85BAE62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3</vt:i4>
      </vt:variant>
    </vt:vector>
  </HeadingPairs>
  <TitlesOfParts>
    <vt:vector size="12" baseType="lpstr">
      <vt:lpstr>Planilha1</vt:lpstr>
      <vt:lpstr>Novo Simulador</vt:lpstr>
      <vt:lpstr>ASG</vt:lpstr>
      <vt:lpstr>Valor insumos</vt:lpstr>
      <vt:lpstr>Valor dos Uniformes</vt:lpstr>
      <vt:lpstr>Valor do EPIs</vt:lpstr>
      <vt:lpstr>Insumos</vt:lpstr>
      <vt:lpstr>Uniforme</vt:lpstr>
      <vt:lpstr>EPIs</vt:lpstr>
      <vt:lpstr>ASG!Area_de_impressao</vt:lpstr>
      <vt:lpstr>'Novo Simulador'!Area_de_impressao</vt:lpstr>
      <vt:lpstr>'Valor insumos'!Area_de_impressao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</dc:creator>
  <cp:keywords/>
  <dc:description/>
  <cp:lastModifiedBy>Claudia Regina de Morais</cp:lastModifiedBy>
  <cp:revision/>
  <dcterms:created xsi:type="dcterms:W3CDTF">2017-06-12T19:52:20Z</dcterms:created>
  <dcterms:modified xsi:type="dcterms:W3CDTF">2023-04-14T13:17:15Z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0x0101002BAEA8AEF289EC469568070342C0A21E</vt:lpwstr>
  </property>
  <property fmtid="{D5CDD505-2E9C-101B-9397-08002B2CF9AE}" pid="3" name="MediaServiceImageTags">
    <vt:lpwstr/>
  </property>
</Properties>
</file>