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IAD\Licitações\2025\Pregão - Auxiliar de Cozinha\"/>
    </mc:Choice>
  </mc:AlternateContent>
  <xr:revisionPtr revIDLastSave="0" documentId="13_ncr:1_{8CD00887-AB7B-4E00-A2B3-74F8363D0BC5}" xr6:coauthVersionLast="47" xr6:coauthVersionMax="47" xr10:uidLastSave="{00000000-0000-0000-0000-000000000000}"/>
  <bookViews>
    <workbookView xWindow="28680" yWindow="-120" windowWidth="29040" windowHeight="15840" activeTab="3" xr2:uid="{53518CF4-A101-43C8-AD3E-2BAE91B11B47}"/>
  </bookViews>
  <sheets>
    <sheet name="Resumo" sheetId="1" r:id="rId1"/>
    <sheet name="Auxiliar de cozinha" sheetId="2" r:id="rId2"/>
    <sheet name="Materiais" sheetId="3" r:id="rId3"/>
    <sheet name="uniformes" sheetId="4" r:id="rId4"/>
    <sheet name="equipamentos" sheetId="5" r:id="rId5"/>
  </sheets>
  <externalReferences>
    <externalReference r:id="rId6"/>
  </externalReferences>
  <definedNames>
    <definedName name="periodo">'[1]###'!$B$2:$C$6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4" l="1"/>
  <c r="H8" i="4"/>
  <c r="H46" i="2"/>
  <c r="H70" i="2" s="1"/>
  <c r="I9" i="5"/>
  <c r="I8" i="5"/>
  <c r="I7" i="5"/>
  <c r="I6" i="5"/>
  <c r="I5" i="5"/>
  <c r="I10" i="5" s="1"/>
  <c r="I3" i="5"/>
  <c r="H3" i="5"/>
  <c r="H7" i="4"/>
  <c r="H6" i="4"/>
  <c r="H5" i="4"/>
  <c r="I50" i="2"/>
  <c r="I55" i="2" s="1"/>
  <c r="I61" i="2" s="1"/>
  <c r="F18" i="3"/>
  <c r="H18" i="3" s="1"/>
  <c r="F17" i="3"/>
  <c r="H17" i="3" s="1"/>
  <c r="F16" i="3"/>
  <c r="H16" i="3" s="1"/>
  <c r="F15" i="3"/>
  <c r="H15" i="3" s="1"/>
  <c r="F14" i="3"/>
  <c r="H14" i="3" s="1"/>
  <c r="F13" i="3"/>
  <c r="H13" i="3" s="1"/>
  <c r="F12" i="3"/>
  <c r="H12" i="3" s="1"/>
  <c r="F11" i="3"/>
  <c r="H11" i="3" s="1"/>
  <c r="F10" i="3"/>
  <c r="H10" i="3" s="1"/>
  <c r="F9" i="3"/>
  <c r="H9" i="3" s="1"/>
  <c r="F8" i="3"/>
  <c r="H8" i="3" s="1"/>
  <c r="H7" i="3"/>
  <c r="F6" i="3"/>
  <c r="H6" i="3" s="1"/>
  <c r="F5" i="3"/>
  <c r="H5" i="3" s="1"/>
  <c r="F4" i="3"/>
  <c r="H4" i="3" s="1"/>
  <c r="I146" i="2"/>
  <c r="I140" i="2"/>
  <c r="B129" i="2"/>
  <c r="B127" i="2"/>
  <c r="B126" i="2"/>
  <c r="B125" i="2"/>
  <c r="B124" i="2"/>
  <c r="B123" i="2"/>
  <c r="H112" i="2"/>
  <c r="I86" i="2"/>
  <c r="I91" i="2" s="1"/>
  <c r="H86" i="2"/>
  <c r="H82" i="2"/>
  <c r="H67" i="2"/>
  <c r="H35" i="2"/>
  <c r="I23" i="2"/>
  <c r="H9" i="4" l="1"/>
  <c r="H10" i="4" s="1"/>
  <c r="I11" i="5"/>
  <c r="I12" i="5"/>
  <c r="I24" i="2"/>
  <c r="I26" i="2" s="1"/>
  <c r="I25" i="2"/>
  <c r="H19" i="3"/>
  <c r="H20" i="3" s="1"/>
  <c r="I97" i="2" s="1"/>
  <c r="H72" i="2"/>
  <c r="I96" i="2" l="1"/>
  <c r="I100" i="2" s="1"/>
  <c r="I127" i="2" s="1"/>
  <c r="I13" i="5"/>
  <c r="I14" i="5" s="1"/>
  <c r="I29" i="2"/>
  <c r="I123" i="2" l="1"/>
  <c r="I34" i="2"/>
  <c r="I33" i="2"/>
  <c r="I35" i="2" l="1"/>
  <c r="K36" i="2" s="1"/>
  <c r="I38" i="2" s="1"/>
  <c r="I39" i="2" l="1"/>
  <c r="I43" i="2"/>
  <c r="I42" i="2"/>
  <c r="I41" i="2"/>
  <c r="I45" i="2"/>
  <c r="I66" i="2" s="1"/>
  <c r="I71" i="2"/>
  <c r="I70" i="2"/>
  <c r="I59" i="2"/>
  <c r="I44" i="2"/>
  <c r="I67" i="2"/>
  <c r="I40" i="2"/>
  <c r="I68" i="2"/>
  <c r="I46" i="2" l="1"/>
  <c r="I60" i="2" s="1"/>
  <c r="I62" i="2" s="1"/>
  <c r="I124" i="2" s="1"/>
  <c r="I69" i="2" l="1"/>
  <c r="I72" i="2" s="1"/>
  <c r="I125" i="2" s="1"/>
  <c r="K74" i="2" l="1"/>
  <c r="I81" i="2" s="1"/>
  <c r="I79" i="2" l="1"/>
  <c r="I77" i="2"/>
  <c r="I76" i="2"/>
  <c r="I78" i="2"/>
  <c r="I80" i="2"/>
  <c r="I82" i="2" l="1"/>
  <c r="I90" i="2" s="1"/>
  <c r="I92" i="2" l="1"/>
  <c r="I126" i="2" s="1"/>
  <c r="I128" i="2" s="1"/>
  <c r="I104" i="2" s="1"/>
  <c r="I105" i="2" s="1"/>
  <c r="I115" i="2" s="1"/>
  <c r="I117" i="2" s="1"/>
  <c r="I119" i="2" l="1"/>
  <c r="I108" i="2"/>
  <c r="I107" i="2"/>
  <c r="I145" i="2" s="1"/>
  <c r="I148" i="2" s="1"/>
  <c r="I109" i="2"/>
  <c r="I110" i="2" l="1"/>
  <c r="I147" i="2" s="1"/>
  <c r="I129" i="2" l="1"/>
  <c r="I130" i="2" s="1"/>
  <c r="D5" i="1" l="1"/>
  <c r="D172" i="2"/>
  <c r="F172" i="2" s="1"/>
  <c r="F174" i="2" s="1"/>
  <c r="D173" i="2" s="1"/>
  <c r="D152" i="2"/>
  <c r="F5" i="1" l="1"/>
  <c r="F7" i="1" s="1"/>
  <c r="D6" i="1" s="1"/>
</calcChain>
</file>

<file path=xl/sharedStrings.xml><?xml version="1.0" encoding="utf-8"?>
<sst xmlns="http://schemas.openxmlformats.org/spreadsheetml/2006/main" count="400" uniqueCount="241">
  <si>
    <t>QUADRO-RESUMO DO VALOR MENSAL DOS SERVIÇOS</t>
  </si>
  <si>
    <t>Item</t>
  </si>
  <si>
    <t>Profissional</t>
  </si>
  <si>
    <t>Qntd de US por Posto</t>
  </si>
  <si>
    <t>Valor Mensal do Posto (Média)</t>
  </si>
  <si>
    <t>Meses</t>
  </si>
  <si>
    <t>Total Anual (Média)</t>
  </si>
  <si>
    <t>Auxiliar de manutenção geral</t>
  </si>
  <si>
    <t>Auxiliar de Cozinha</t>
  </si>
  <si>
    <t>VALOR MENSAL DOS SERVIÇOS</t>
  </si>
  <si>
    <t>VALOR 24 MESES</t>
  </si>
  <si>
    <t>Categoria profissional: Auxiliar de Cozinha</t>
  </si>
  <si>
    <t>Discriminação dos Serviços</t>
  </si>
  <si>
    <t>A</t>
  </si>
  <si>
    <t>Data de apresentação da proposta</t>
  </si>
  <si>
    <t>-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</si>
  <si>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</si>
  <si>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</si>
  <si>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</si>
  <si>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</si>
  <si>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</si>
  <si>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</si>
  <si>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</si>
  <si>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</si>
  <si>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</si>
  <si>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</si>
  <si>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</si>
  <si>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</si>
  <si>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</si>
  <si>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Auxiliar de cozinha</t>
  </si>
  <si>
    <t>Classificação Brasileira de Ocupações (CBO)</t>
  </si>
  <si>
    <t>5135-05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</si>
  <si>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</si>
  <si>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</si>
  <si>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</si>
  <si>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</si>
  <si>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</si>
  <si>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</si>
  <si>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</si>
  <si>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</si>
  <si>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</si>
  <si>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</si>
  <si>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</si>
  <si>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</si>
  <si>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</si>
  <si>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</si>
  <si>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</si>
  <si>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</si>
  <si>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</si>
  <si>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</si>
  <si>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</si>
  <si>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Adicional de Férias</t>
  </si>
  <si>
    <t>TOTAL SUBMÓDULO 2.1</t>
  </si>
  <si>
    <t>BASE 2.2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</si>
  <si>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</si>
  <si>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</si>
  <si>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</si>
  <si>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</si>
  <si>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</si>
  <si>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</si>
  <si>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</si>
  <si>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</si>
  <si>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</si>
  <si>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</si>
  <si>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</si>
  <si>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</si>
  <si>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</si>
  <si>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Transporte </t>
  </si>
  <si>
    <t xml:space="preserve">Auxílio-Refeição/Alimentação </t>
  </si>
  <si>
    <t>benefício social familiar</t>
  </si>
  <si>
    <t>Auxílio Saúde</t>
  </si>
  <si>
    <t>Seguro de vida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</si>
  <si>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</si>
  <si>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</si>
  <si>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</si>
  <si>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</si>
  <si>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</si>
  <si>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</si>
  <si>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</si>
  <si>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</si>
  <si>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</si>
  <si>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</si>
  <si>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</si>
  <si>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</si>
  <si>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</si>
  <si>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</si>
  <si>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</si>
  <si>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</si>
  <si>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</si>
  <si>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</si>
  <si>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</si>
  <si>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</si>
  <si>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BASE 4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</si>
  <si>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</si>
  <si>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</si>
  <si>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</si>
  <si>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</si>
  <si>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</si>
  <si>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</si>
  <si>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(Ausência por doença)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</si>
  <si>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</si>
  <si>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</si>
  <si>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</si>
  <si>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</si>
  <si>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</si>
  <si>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</si>
  <si>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</si>
  <si>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</si>
  <si>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</si>
  <si>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</si>
  <si>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</si>
  <si>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</si>
  <si>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</si>
  <si>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 xml:space="preserve">Uniformes </t>
  </si>
  <si>
    <t>Materiais e EPIS</t>
  </si>
  <si>
    <t>Equipamentos</t>
  </si>
  <si>
    <t>Outros (especificar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</si>
  <si>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</si>
  <si>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</si>
  <si>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</si>
  <si>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</si>
  <si>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</si>
  <si>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</si>
  <si>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</si>
  <si>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</si>
  <si>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</si>
  <si>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</si>
  <si>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</si>
  <si>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</si>
  <si>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</si>
  <si>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</si>
  <si>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</si>
  <si>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</si>
  <si>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</si>
  <si>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</si>
  <si>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</si>
  <si>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</si>
  <si>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</si>
  <si>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</si>
  <si>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</si>
  <si>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</si>
  <si>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Quantidade de empregados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</si>
  <si>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</si>
  <si>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</si>
  <si>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</si>
  <si>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</si>
  <si>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</si>
  <si>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</si>
  <si>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</si>
  <si>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</si>
  <si>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</si>
  <si>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</si>
  <si>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</si>
  <si>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</si>
  <si>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</si>
  <si>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</si>
  <si>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</si>
  <si>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</si>
  <si>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</si>
  <si>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</si>
  <si>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</si>
  <si>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</si>
  <si>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</si>
  <si>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</si>
  <si>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Valor total do Posto</t>
  </si>
  <si>
    <t>Obs 1: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</t>
  </si>
  <si>
    <t>Obs 2: Nas eventuais prorrogações do contrato, os custos não renováveis já pagos ou amortizados no primeiro ano da contratação deverão ser eliminados como condição para a renovação.</t>
  </si>
  <si>
    <t>QUANTIDADE/PERÍODO</t>
  </si>
  <si>
    <t>QUANTIDADE/ANUAL</t>
  </si>
  <si>
    <t>VALOR TOTAL (R$)/ANUAL</t>
  </si>
  <si>
    <t>ITEM</t>
  </si>
  <si>
    <t>MATERIAL</t>
  </si>
  <si>
    <t>UNID</t>
  </si>
  <si>
    <t>PERÍODO</t>
  </si>
  <si>
    <t>CN</t>
  </si>
  <si>
    <t>PREÇO MÉDIO (R$)</t>
  </si>
  <si>
    <t>MARCA DE REFERÊNCIA</t>
  </si>
  <si>
    <t>UND</t>
  </si>
  <si>
    <t>CUSTO MENSAL</t>
  </si>
  <si>
    <t>Semestral</t>
  </si>
  <si>
    <t>Trimestral</t>
  </si>
  <si>
    <t>Mensal</t>
  </si>
  <si>
    <t>AUXILIAR DE COZNHA</t>
  </si>
  <si>
    <t>OBSERVAÇÃO</t>
  </si>
  <si>
    <t>AÇÚCAR CRISTAL GRANULADO, de grãos uniformes e transparentes EM PACOTE CONTENDO 1,0KG, COM VALIDADE MÍNIMA DE 24 (VINTE E QUATRO) MESES, CONTADOS A PARTIR DA DATA DE ENTREGA.</t>
  </si>
  <si>
    <t>Estrela</t>
  </si>
  <si>
    <t>AVENTAL, MATERIAL 100% ALGODÃO METALIZADO, CARACTERÍSTICAS ADICIONAIS TÉRMICO, IMPERMEÁVEL, TIRAS E ALÇAS DE AJUSTE, APLICAÇÃO COZINHA INDUSTRIAL, TAMANHO G.</t>
  </si>
  <si>
    <t>BACIA, MATERIAL PLÁSTICO, CAPACIDADE MÍNIMA 14 LITROS</t>
  </si>
  <si>
    <t>BANDEJA DE INOX RETANGULAR  48X32CM</t>
  </si>
  <si>
    <t>CAFÉ EM PÓ TORRADO E MOÍDO, PURO, DE PRIMEIRA QUALIDADE, EMBALAGEM CONSTITUÍDA DE ALMOFADA ALUMINIZADA, EMBALADO À VÁCUO, PACOTE COM 500G, VALIDADE MÍNIMA 12 (DOZE) MESES, CONTADOS A PARTIR DA DATA DE ENTREGA E COM SELO DA ABIC.</t>
  </si>
  <si>
    <t>3 Corações</t>
  </si>
  <si>
    <t>CAIXA PARA ACONDICIONAMENTOS DE ALIMENTOS, RETANGULAR, CAPACIDADE 7 LITROS, COR BRANCA, MATERIAL PLÁSTICO.</t>
  </si>
  <si>
    <t>Detergente liquido neutro, 500 ml.</t>
  </si>
  <si>
    <t>Ypê</t>
  </si>
  <si>
    <t>Esponja dupla face nas cores verde e amarela, sendo uma face abrasiva (fibraço) e outra macia (espuma), medindo 100x75x25mm. Embalagem com 3 unidades.</t>
  </si>
  <si>
    <t>PCT</t>
  </si>
  <si>
    <t>FÓSFORO, CAIXA CONTENDO NO MÍNIMO 240 (DUZENTOS E QUARENTA) PALITOS CADA UMA, PALITOS LONGOS (5CM) EM MADEIRA DE ALTA QUALIDADE COM CABEÇA EM COMPOSTO QUÍMICO DE CLORATO DE POTÁCIO, CAIXA DE CARTÃO IMPERMEABILIZADO COM LIXA IMPRESSA, RESISTENTE, 1¨ QUALIDADE.</t>
  </si>
  <si>
    <t>Lã de aço fina (pacote com 8 unid.)</t>
  </si>
  <si>
    <t>PACOTE</t>
  </si>
  <si>
    <t>Assolan</t>
  </si>
  <si>
    <t>Limpa alumínio 500ml</t>
  </si>
  <si>
    <t>FRASCO</t>
  </si>
  <si>
    <t>PANO DE PRATO CONFECCIONADO EM 100% ALGODÃO, ATOALHADO LISO, COM BAINHA, MEDINDO 40 X 60CM</t>
  </si>
  <si>
    <t>Pano multiuso tipo perfex - PACOTE COM 5 UNIDADES</t>
  </si>
  <si>
    <t>PAPEL TOALHA, BOBINA COPA, PACOTE COM 2 ROLOS COM 60 TOALHAS DE 22X20CM CADA, 100% FIBRAS CELULÓSICAS, PODENDO SER USADO EM MICROONDAS, MULTI-USO, MÁXIMA ABSORÇÃO, COR BRANCO OU LARANJA</t>
  </si>
  <si>
    <t>TOUCA / GRAMATURA 20 G/M2 / ELÁSTICO SIMPLES (SANFONADA - BRANCA); CONFECCIONADO EM TNT TECIDO NÃO TECIDO 100% POLIPROPILENO MATERIAL DESCARTÁVEL ATÓXICO; PACOTE COM 100 UNIDADES</t>
  </si>
  <si>
    <t>Embramac</t>
  </si>
  <si>
    <t>RN000009/2025</t>
  </si>
  <si>
    <t>Outros (PQM)</t>
  </si>
  <si>
    <t>semestral</t>
  </si>
  <si>
    <t>Custo mensal</t>
  </si>
  <si>
    <t>Equipamentos (sob demanda)</t>
  </si>
  <si>
    <t>Tipo</t>
  </si>
  <si>
    <t>Serviço</t>
  </si>
  <si>
    <t>Descrição detalhada</t>
  </si>
  <si>
    <t>Marca(s)</t>
  </si>
  <si>
    <t>Unid. de fornecimento</t>
  </si>
  <si>
    <t>Valor unit. (R$)</t>
  </si>
  <si>
    <t>quant</t>
  </si>
  <si>
    <t>Valor Total</t>
  </si>
  <si>
    <t>Cortador de Grama á Gasolina - 6 HP - Com recolhedor (REGIME DE COMODATO)</t>
  </si>
  <si>
    <t>Cortador de Grama com fio de nylon com potência mínima do motor de 1000 w - 220V (REGIME DE COMODATO)</t>
  </si>
  <si>
    <t>Roçadeira lateral a gasolina 2.17 hp 52 cilindradas 2 tempos - RN52L - Nagano (REGIME DE COMODATO)</t>
  </si>
  <si>
    <t xml:space="preserve">Engraxadeira de 5kg, com mangeuira de 1,30 m (REGIME DE COMODATO)
</t>
  </si>
  <si>
    <t>Compressor de pintura portátil</t>
  </si>
  <si>
    <t>Valor total dos Equipamentos (sob demanda) (R$)</t>
  </si>
  <si>
    <t>Depreciação Mensal dos Equipamentos (sob demanda) (R$)</t>
  </si>
  <si>
    <t>Manutenção mensal dos Equipamentos (sob demanda) (R$) 0,5%</t>
  </si>
  <si>
    <t>Total Manutenção + Depreciação Mensal  dos Equipamentos (sob demanda) por posto (R$)</t>
  </si>
  <si>
    <t>Custo mensal dos Equipamentos (sob demanda) por posto (R$)</t>
  </si>
  <si>
    <t>OBS: Os equipamentos devem ser cotados a depreciação mensal dos mesmos, considerando a vida útil de 8 anos e o valor residual de 20% para todos os equipamentos a serem utilizados na prestação dos serviços, bem como a aplicação do percentual de 0,5% ao mês a título de manutenção desses equipamentos. Esse percentual de manutenção tem como base de cálculo o valor total dos equipamentos.</t>
  </si>
  <si>
    <t>Jucurutu/RN</t>
  </si>
  <si>
    <t>Obs 3: Os licitantes, quando tributados pelo regime de incidência não-cumulativa de PIS e COFINS, devem cotar na planilha de custos e formação de preços as alíquotas médias efetivamente recolhidas dessas contribuições.</t>
  </si>
  <si>
    <t>Anual</t>
  </si>
  <si>
    <t>Blusa ou camisa: em tecido de algodão (100%);</t>
  </si>
  <si>
    <t>Calça pijama de algodão na cor branca;</t>
  </si>
  <si>
    <t>Par de Sapatos, na cor branca</t>
  </si>
  <si>
    <t>Par Meias na cor branca</t>
  </si>
  <si>
    <t>Crachá em PVC flexível</t>
  </si>
  <si>
    <t>1</t>
  </si>
  <si>
    <t>Planilha de Custos Uniforme - Auxiliar de Cozinha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</si>
</sst>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&quot;R$ &quot;#,##0.00_);[Red]\(&quot;R$ &quot;#,##0.00\)"/>
    <numFmt numFmtId="166" formatCode="0.0%"/>
    <numFmt numFmtId="167" formatCode="&quot;R$&quot;\ #,##0.00"/>
    <numFmt numFmtId="168" formatCode="#,##0.00_ ;\-#,##0.00\ 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Microsoft New Tai Lue"/>
      <family val="2"/>
    </font>
    <font>
      <sz val="10"/>
      <name val="Arial"/>
      <family val="2"/>
    </font>
    <font>
      <sz val="10"/>
      <color theme="1"/>
      <name val="Microsoft New Tai Lue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9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11"/>
      <name val="Aptos Narrow"/>
      <family val="2"/>
      <scheme val="minor"/>
    </font>
    <font>
      <b/>
      <sz val="9"/>
      <color rgb="FF000000"/>
      <name val="Calibri"/>
      <family val="2"/>
    </font>
    <font>
      <b/>
      <sz val="11"/>
      <name val="Aptos Narrow"/>
      <family val="2"/>
      <scheme val="minor"/>
    </font>
    <font>
      <b/>
      <sz val="10"/>
      <color theme="1"/>
      <name val="Arial"/>
      <family val="2"/>
    </font>
    <font>
      <sz val="11"/>
      <color rgb="FFFF0000"/>
      <name val="Aptos Narrow"/>
      <family val="2"/>
      <scheme val="minor"/>
    </font>
    <font>
      <sz val="11"/>
      <color theme="1"/>
      <name val="Times New Roman"/>
      <family val="1"/>
    </font>
    <font>
      <b/>
      <sz val="1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8">
    <xf numFmtId="0" fontId="0" fillId="0" borderId="0" xfId="0"/>
    <xf numFmtId="49" fontId="3" fillId="3" borderId="2" xfId="0" applyNumberFormat="1" applyFont="1" applyFill="1" applyBorder="1" applyAlignment="1">
      <alignment horizontal="center" vertical="center"/>
    </xf>
    <xf numFmtId="43" fontId="3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43" fontId="3" fillId="3" borderId="2" xfId="1" applyNumberFormat="1" applyFont="1" applyFill="1" applyBorder="1" applyAlignment="1">
      <alignment horizontal="center" vertical="center" wrapText="1"/>
    </xf>
    <xf numFmtId="43" fontId="3" fillId="3" borderId="3" xfId="1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3" fontId="5" fillId="2" borderId="3" xfId="0" applyNumberFormat="1" applyFont="1" applyFill="1" applyBorder="1" applyAlignment="1">
      <alignment vertical="center"/>
    </xf>
    <xf numFmtId="164" fontId="5" fillId="2" borderId="3" xfId="0" applyNumberFormat="1" applyFont="1" applyFill="1" applyBorder="1" applyAlignment="1">
      <alignment horizontal="center" vertical="center" wrapText="1"/>
    </xf>
    <xf numFmtId="44" fontId="5" fillId="2" borderId="3" xfId="1" applyFont="1" applyFill="1" applyBorder="1" applyAlignment="1">
      <alignment vertical="center" wrapText="1"/>
    </xf>
    <xf numFmtId="1" fontId="5" fillId="2" borderId="3" xfId="1" applyNumberFormat="1" applyFont="1" applyFill="1" applyBorder="1" applyAlignment="1">
      <alignment horizontal="center" vertical="center" wrapText="1"/>
    </xf>
    <xf numFmtId="43" fontId="3" fillId="2" borderId="4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44" fontId="3" fillId="2" borderId="3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3" xfId="0" applyBorder="1"/>
    <xf numFmtId="2" fontId="0" fillId="0" borderId="3" xfId="0" applyNumberFormat="1" applyBorder="1"/>
    <xf numFmtId="10" fontId="1" fillId="0" borderId="3" xfId="2" applyNumberFormat="1" applyBorder="1" applyAlignment="1">
      <alignment horizontal="center"/>
    </xf>
    <xf numFmtId="2" fontId="0" fillId="0" borderId="0" xfId="0" applyNumberFormat="1"/>
    <xf numFmtId="10" fontId="1" fillId="0" borderId="3" xfId="2" applyNumberFormat="1" applyFill="1" applyBorder="1" applyAlignment="1">
      <alignment horizontal="center"/>
    </xf>
    <xf numFmtId="2" fontId="6" fillId="0" borderId="3" xfId="0" applyNumberFormat="1" applyFont="1" applyBorder="1"/>
    <xf numFmtId="2" fontId="6" fillId="0" borderId="0" xfId="0" applyNumberFormat="1" applyFont="1"/>
    <xf numFmtId="10" fontId="0" fillId="0" borderId="3" xfId="0" applyNumberFormat="1" applyBorder="1" applyAlignment="1">
      <alignment horizontal="center"/>
    </xf>
    <xf numFmtId="10" fontId="0" fillId="2" borderId="3" xfId="0" applyNumberFormat="1" applyFill="1" applyBorder="1" applyAlignment="1">
      <alignment horizontal="center"/>
    </xf>
    <xf numFmtId="10" fontId="6" fillId="0" borderId="3" xfId="0" applyNumberFormat="1" applyFont="1" applyBorder="1" applyAlignment="1">
      <alignment horizontal="center"/>
    </xf>
    <xf numFmtId="0" fontId="6" fillId="0" borderId="0" xfId="0" applyFont="1"/>
    <xf numFmtId="44" fontId="6" fillId="0" borderId="0" xfId="1" applyFont="1"/>
    <xf numFmtId="0" fontId="6" fillId="7" borderId="3" xfId="0" applyFont="1" applyFill="1" applyBorder="1" applyAlignment="1">
      <alignment horizontal="center"/>
    </xf>
    <xf numFmtId="2" fontId="0" fillId="0" borderId="3" xfId="0" applyNumberFormat="1" applyBorder="1" applyAlignment="1">
      <alignment horizontal="right"/>
    </xf>
    <xf numFmtId="10" fontId="0" fillId="0" borderId="0" xfId="0" applyNumberFormat="1"/>
    <xf numFmtId="10" fontId="4" fillId="2" borderId="3" xfId="0" applyNumberFormat="1" applyFont="1" applyFill="1" applyBorder="1" applyAlignment="1">
      <alignment horizontal="center"/>
    </xf>
    <xf numFmtId="43" fontId="0" fillId="0" borderId="0" xfId="0" applyNumberFormat="1"/>
    <xf numFmtId="9" fontId="0" fillId="0" borderId="3" xfId="0" applyNumberFormat="1" applyBorder="1"/>
    <xf numFmtId="10" fontId="0" fillId="0" borderId="3" xfId="0" applyNumberFormat="1" applyBorder="1"/>
    <xf numFmtId="2" fontId="0" fillId="0" borderId="3" xfId="0" applyNumberFormat="1" applyBorder="1" applyAlignment="1">
      <alignment horizontal="center"/>
    </xf>
    <xf numFmtId="10" fontId="1" fillId="0" borderId="3" xfId="2" applyNumberFormat="1" applyBorder="1" applyAlignment="1"/>
    <xf numFmtId="166" fontId="1" fillId="0" borderId="3" xfId="2" applyNumberFormat="1" applyBorder="1" applyAlignment="1"/>
    <xf numFmtId="9" fontId="1" fillId="0" borderId="3" xfId="2" applyBorder="1" applyAlignment="1"/>
    <xf numFmtId="0" fontId="8" fillId="0" borderId="2" xfId="0" applyFont="1" applyBorder="1" applyAlignment="1">
      <alignment horizontal="center"/>
    </xf>
    <xf numFmtId="10" fontId="8" fillId="0" borderId="9" xfId="2" applyNumberFormat="1" applyFont="1" applyBorder="1" applyAlignment="1"/>
    <xf numFmtId="2" fontId="8" fillId="0" borderId="12" xfId="0" applyNumberFormat="1" applyFont="1" applyBorder="1"/>
    <xf numFmtId="0" fontId="8" fillId="0" borderId="13" xfId="0" applyFont="1" applyBorder="1" applyAlignment="1">
      <alignment horizontal="center"/>
    </xf>
    <xf numFmtId="0" fontId="8" fillId="0" borderId="0" xfId="0" applyFont="1" applyAlignment="1">
      <alignment horizontal="left"/>
    </xf>
    <xf numFmtId="10" fontId="8" fillId="0" borderId="0" xfId="2" applyNumberFormat="1" applyFont="1" applyBorder="1" applyAlignment="1"/>
    <xf numFmtId="2" fontId="8" fillId="0" borderId="14" xfId="0" applyNumberFormat="1" applyFont="1" applyBorder="1"/>
    <xf numFmtId="0" fontId="9" fillId="0" borderId="13" xfId="0" applyFont="1" applyBorder="1"/>
    <xf numFmtId="0" fontId="8" fillId="0" borderId="15" xfId="0" applyFont="1" applyBorder="1" applyAlignment="1">
      <alignment horizontal="center"/>
    </xf>
    <xf numFmtId="10" fontId="8" fillId="0" borderId="1" xfId="2" applyNumberFormat="1" applyFont="1" applyBorder="1" applyAlignment="1"/>
    <xf numFmtId="2" fontId="8" fillId="0" borderId="16" xfId="0" applyNumberFormat="1" applyFont="1" applyBorder="1"/>
    <xf numFmtId="0" fontId="6" fillId="0" borderId="3" xfId="0" applyFont="1" applyBorder="1" applyAlignment="1">
      <alignment horizontal="center" wrapText="1"/>
    </xf>
    <xf numFmtId="0" fontId="6" fillId="0" borderId="3" xfId="0" applyFont="1" applyBorder="1"/>
    <xf numFmtId="167" fontId="0" fillId="0" borderId="0" xfId="0" applyNumberFormat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justify" vertical="center" wrapText="1"/>
      <protection locked="0"/>
    </xf>
    <xf numFmtId="0" fontId="11" fillId="9" borderId="5" xfId="0" applyFont="1" applyFill="1" applyBorder="1" applyAlignment="1" applyProtection="1">
      <alignment horizontal="center" vertical="center" wrapText="1"/>
      <protection locked="0"/>
    </xf>
    <xf numFmtId="0" fontId="11" fillId="10" borderId="5" xfId="0" applyFont="1" applyFill="1" applyBorder="1" applyAlignment="1" applyProtection="1">
      <alignment horizontal="center" vertical="center" wrapText="1"/>
      <protection locked="0"/>
    </xf>
    <xf numFmtId="0" fontId="11" fillId="11" borderId="5" xfId="0" applyFont="1" applyFill="1" applyBorder="1" applyAlignment="1" applyProtection="1">
      <alignment horizontal="center" vertical="center" wrapText="1"/>
      <protection locked="0"/>
    </xf>
    <xf numFmtId="0" fontId="11" fillId="12" borderId="3" xfId="0" applyFont="1" applyFill="1" applyBorder="1" applyAlignment="1" applyProtection="1">
      <alignment horizontal="center" vertical="center" wrapText="1"/>
      <protection locked="0"/>
    </xf>
    <xf numFmtId="0" fontId="11" fillId="12" borderId="3" xfId="0" applyFont="1" applyFill="1" applyBorder="1" applyAlignment="1" applyProtection="1">
      <alignment horizontal="justify" vertical="center" wrapText="1"/>
      <protection locked="0"/>
    </xf>
    <xf numFmtId="0" fontId="11" fillId="9" borderId="3" xfId="0" applyFont="1" applyFill="1" applyBorder="1" applyAlignment="1" applyProtection="1">
      <alignment horizontal="center" vertical="center" wrapText="1"/>
      <protection locked="0"/>
    </xf>
    <xf numFmtId="0" fontId="11" fillId="10" borderId="3" xfId="0" applyFont="1" applyFill="1" applyBorder="1" applyAlignment="1" applyProtection="1">
      <alignment horizontal="center" vertical="center" wrapText="1"/>
      <protection locked="0"/>
    </xf>
    <xf numFmtId="0" fontId="11" fillId="12" borderId="17" xfId="0" applyFont="1" applyFill="1" applyBorder="1" applyAlignment="1" applyProtection="1">
      <alignment horizontal="center" vertical="center" wrapText="1"/>
      <protection locked="0"/>
    </xf>
    <xf numFmtId="0" fontId="11" fillId="11" borderId="3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justify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>
      <alignment horizontal="center" vertical="center" wrapText="1"/>
    </xf>
    <xf numFmtId="43" fontId="13" fillId="0" borderId="3" xfId="1" applyNumberFormat="1" applyFont="1" applyFill="1" applyBorder="1" applyAlignment="1" applyProtection="1">
      <alignment horizontal="center" vertical="center" wrapText="1"/>
      <protection locked="0"/>
    </xf>
    <xf numFmtId="168" fontId="13" fillId="0" borderId="3" xfId="0" applyNumberFormat="1" applyFont="1" applyBorder="1" applyAlignment="1">
      <alignment horizontal="center" vertical="center" wrapText="1"/>
    </xf>
    <xf numFmtId="168" fontId="2" fillId="2" borderId="3" xfId="0" applyNumberFormat="1" applyFont="1" applyFill="1" applyBorder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justify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>
      <alignment horizontal="center" vertical="center" wrapText="1"/>
    </xf>
    <xf numFmtId="43" fontId="13" fillId="2" borderId="3" xfId="1" applyNumberFormat="1" applyFont="1" applyFill="1" applyBorder="1" applyAlignment="1" applyProtection="1">
      <alignment horizontal="center" vertical="center" wrapText="1"/>
      <protection locked="0"/>
    </xf>
    <xf numFmtId="168" fontId="13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2" fillId="13" borderId="0" xfId="0" applyFont="1" applyFill="1" applyAlignment="1" applyProtection="1">
      <alignment horizontal="center" vertical="center"/>
      <protection locked="0"/>
    </xf>
    <xf numFmtId="0" fontId="11" fillId="12" borderId="5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justify" vertical="center" wrapText="1"/>
      <protection locked="0"/>
    </xf>
    <xf numFmtId="0" fontId="16" fillId="0" borderId="3" xfId="0" applyFont="1" applyBorder="1" applyProtection="1">
      <protection locked="0"/>
    </xf>
    <xf numFmtId="2" fontId="16" fillId="0" borderId="3" xfId="0" applyNumberFormat="1" applyFont="1" applyBorder="1" applyProtection="1">
      <protection locked="0"/>
    </xf>
    <xf numFmtId="0" fontId="17" fillId="14" borderId="0" xfId="0" applyFont="1" applyFill="1"/>
    <xf numFmtId="0" fontId="10" fillId="14" borderId="0" xfId="0" applyFont="1" applyFill="1" applyAlignment="1">
      <alignment wrapText="1"/>
    </xf>
    <xf numFmtId="4" fontId="10" fillId="14" borderId="0" xfId="0" applyNumberFormat="1" applyFont="1" applyFill="1"/>
    <xf numFmtId="4" fontId="10" fillId="14" borderId="0" xfId="0" applyNumberFormat="1" applyFont="1" applyFill="1" applyAlignment="1">
      <alignment wrapText="1"/>
    </xf>
    <xf numFmtId="0" fontId="10" fillId="14" borderId="0" xfId="0" applyFont="1" applyFill="1"/>
    <xf numFmtId="0" fontId="17" fillId="15" borderId="21" xfId="0" applyFont="1" applyFill="1" applyBorder="1" applyAlignment="1">
      <alignment horizontal="center" wrapText="1"/>
    </xf>
    <xf numFmtId="4" fontId="17" fillId="15" borderId="22" xfId="0" applyNumberFormat="1" applyFont="1" applyFill="1" applyBorder="1" applyAlignment="1">
      <alignment horizontal="center" wrapText="1"/>
    </xf>
    <xf numFmtId="0" fontId="17" fillId="15" borderId="18" xfId="0" applyFont="1" applyFill="1" applyBorder="1" applyAlignment="1">
      <alignment vertical="center" wrapText="1"/>
    </xf>
    <xf numFmtId="0" fontId="17" fillId="15" borderId="23" xfId="0" applyFont="1" applyFill="1" applyBorder="1" applyAlignment="1">
      <alignment vertical="center" wrapText="1"/>
    </xf>
    <xf numFmtId="4" fontId="17" fillId="15" borderId="23" xfId="0" applyNumberFormat="1" applyFont="1" applyFill="1" applyBorder="1" applyAlignment="1">
      <alignment vertical="center" wrapText="1"/>
    </xf>
    <xf numFmtId="0" fontId="10" fillId="14" borderId="18" xfId="0" applyFont="1" applyFill="1" applyBorder="1" applyAlignment="1">
      <alignment vertical="center"/>
    </xf>
    <xf numFmtId="0" fontId="10" fillId="14" borderId="18" xfId="0" applyFont="1" applyFill="1" applyBorder="1" applyAlignment="1">
      <alignment vertical="center" wrapText="1"/>
    </xf>
    <xf numFmtId="0" fontId="10" fillId="14" borderId="18" xfId="0" applyFont="1" applyFill="1" applyBorder="1" applyAlignment="1">
      <alignment vertical="top" wrapText="1"/>
    </xf>
    <xf numFmtId="0" fontId="10" fillId="16" borderId="18" xfId="0" applyFont="1" applyFill="1" applyBorder="1" applyAlignment="1">
      <alignment vertical="center" wrapText="1"/>
    </xf>
    <xf numFmtId="4" fontId="10" fillId="5" borderId="18" xfId="0" applyNumberFormat="1" applyFont="1" applyFill="1" applyBorder="1" applyAlignment="1">
      <alignment vertical="center"/>
    </xf>
    <xf numFmtId="4" fontId="10" fillId="14" borderId="23" xfId="0" applyNumberFormat="1" applyFont="1" applyFill="1" applyBorder="1" applyAlignment="1">
      <alignment vertical="center" wrapText="1"/>
    </xf>
    <xf numFmtId="0" fontId="17" fillId="15" borderId="18" xfId="0" applyFont="1" applyFill="1" applyBorder="1" applyAlignment="1">
      <alignment vertical="center"/>
    </xf>
    <xf numFmtId="0" fontId="17" fillId="15" borderId="24" xfId="0" applyFont="1" applyFill="1" applyBorder="1" applyAlignment="1">
      <alignment vertical="center"/>
    </xf>
    <xf numFmtId="4" fontId="17" fillId="14" borderId="19" xfId="0" applyNumberFormat="1" applyFont="1" applyFill="1" applyBorder="1" applyAlignment="1">
      <alignment vertical="center" wrapText="1"/>
    </xf>
    <xf numFmtId="0" fontId="17" fillId="15" borderId="22" xfId="0" applyFont="1" applyFill="1" applyBorder="1" applyAlignment="1">
      <alignment vertical="center"/>
    </xf>
    <xf numFmtId="4" fontId="17" fillId="14" borderId="25" xfId="0" applyNumberFormat="1" applyFont="1" applyFill="1" applyBorder="1" applyAlignment="1">
      <alignment vertical="center" wrapText="1"/>
    </xf>
    <xf numFmtId="4" fontId="17" fillId="14" borderId="18" xfId="0" applyNumberFormat="1" applyFont="1" applyFill="1" applyBorder="1" applyAlignment="1">
      <alignment vertical="center" wrapText="1"/>
    </xf>
    <xf numFmtId="44" fontId="0" fillId="0" borderId="0" xfId="0" applyNumberFormat="1"/>
    <xf numFmtId="0" fontId="0" fillId="0" borderId="0" xfId="0" applyAlignment="1">
      <alignment horizontal="center" wrapText="1"/>
    </xf>
    <xf numFmtId="0" fontId="18" fillId="0" borderId="0" xfId="0" applyFont="1"/>
    <xf numFmtId="0" fontId="16" fillId="0" borderId="26" xfId="0" applyFont="1" applyBorder="1" applyProtection="1">
      <protection locked="0"/>
    </xf>
    <xf numFmtId="0" fontId="15" fillId="12" borderId="3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justify" vertical="center" wrapText="1"/>
      <protection locked="0"/>
    </xf>
    <xf numFmtId="0" fontId="15" fillId="9" borderId="3" xfId="0" applyFont="1" applyFill="1" applyBorder="1" applyAlignment="1" applyProtection="1">
      <alignment horizontal="center" vertical="center" wrapText="1"/>
      <protection locked="0"/>
    </xf>
    <xf numFmtId="0" fontId="15" fillId="10" borderId="3" xfId="0" applyFont="1" applyFill="1" applyBorder="1" applyAlignment="1" applyProtection="1">
      <alignment horizontal="center" vertical="center" wrapText="1"/>
      <protection locked="0"/>
    </xf>
    <xf numFmtId="0" fontId="15" fillId="11" borderId="3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Border="1" applyProtection="1">
      <protection locked="0"/>
    </xf>
    <xf numFmtId="0" fontId="14" fillId="0" borderId="3" xfId="0" applyFont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3" fontId="3" fillId="2" borderId="3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horizontal="center"/>
    </xf>
    <xf numFmtId="167" fontId="6" fillId="0" borderId="3" xfId="0" applyNumberFormat="1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3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6" fillId="8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8" fillId="0" borderId="9" xfId="0" applyFont="1" applyBorder="1" applyAlignment="1">
      <alignment horizontal="left"/>
    </xf>
    <xf numFmtId="0" fontId="4" fillId="0" borderId="3" xfId="0" applyFont="1" applyBorder="1"/>
    <xf numFmtId="0" fontId="0" fillId="0" borderId="3" xfId="0" applyBorder="1"/>
    <xf numFmtId="0" fontId="6" fillId="7" borderId="8" xfId="0" applyFont="1" applyFill="1" applyBorder="1" applyAlignment="1">
      <alignment horizontal="center"/>
    </xf>
    <xf numFmtId="0" fontId="6" fillId="7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7" borderId="1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7" borderId="10" xfId="0" applyFont="1" applyFill="1" applyBorder="1" applyAlignment="1">
      <alignment horizontal="center"/>
    </xf>
    <xf numFmtId="0" fontId="6" fillId="7" borderId="6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6" fillId="7" borderId="3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7" borderId="7" xfId="0" applyFont="1" applyFill="1" applyBorder="1" applyAlignment="1">
      <alignment horizontal="center"/>
    </xf>
    <xf numFmtId="0" fontId="6" fillId="7" borderId="0" xfId="0" applyFont="1" applyFill="1" applyAlignment="1">
      <alignment horizontal="center"/>
    </xf>
    <xf numFmtId="14" fontId="0" fillId="0" borderId="3" xfId="0" applyNumberFormat="1" applyBorder="1" applyAlignment="1">
      <alignment horizontal="center"/>
    </xf>
    <xf numFmtId="0" fontId="2" fillId="0" borderId="3" xfId="0" applyFon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7" fillId="14" borderId="0" xfId="0" applyFont="1" applyFill="1" applyAlignment="1">
      <alignment horizontal="center" vertical="center" wrapText="1"/>
    </xf>
    <xf numFmtId="0" fontId="19" fillId="0" borderId="3" xfId="0" applyFont="1" applyBorder="1"/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0" fillId="0" borderId="0" xfId="0" applyBorder="1"/>
    <xf numFmtId="0" fontId="20" fillId="17" borderId="3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raguai\dgcn\Users\1543218\AppData\Local\Microsoft\Windows\Temporary%20Internet%20Files\Content.Outlook\UVUAZ4NY\Pesquisa%20-%20Limpeza%20Ipangua&#231;u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##"/>
      <sheetName val="PRODUTIVIDADE"/>
      <sheetName val="INSUMOS"/>
    </sheetNames>
    <sheetDataSet>
      <sheetData sheetId="0" refreshError="1">
        <row r="2">
          <cell r="B2" t="str">
            <v>Bienal</v>
          </cell>
          <cell r="C2">
            <v>0.5</v>
          </cell>
        </row>
        <row r="3">
          <cell r="B3" t="str">
            <v>Anual</v>
          </cell>
          <cell r="C3">
            <v>1</v>
          </cell>
        </row>
        <row r="4">
          <cell r="B4" t="str">
            <v>Semestral</v>
          </cell>
          <cell r="C4">
            <v>2</v>
          </cell>
        </row>
        <row r="5">
          <cell r="B5" t="str">
            <v>Trimestral</v>
          </cell>
          <cell r="C5">
            <v>4</v>
          </cell>
        </row>
        <row r="6">
          <cell r="B6" t="str">
            <v>Mensal</v>
          </cell>
          <cell r="C6">
            <v>12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C7354-F2D4-4F9A-BF16-D21A76136F59}">
  <sheetPr>
    <pageSetUpPr fitToPage="1"/>
  </sheetPr>
  <dimension ref="A1:F10"/>
  <sheetViews>
    <sheetView workbookViewId="0">
      <selection activeCell="D24" sqref="D24"/>
    </sheetView>
  </sheetViews>
  <sheetFormatPr defaultRowHeight="15" x14ac:dyDescent="0.25"/>
  <cols>
    <col min="2" max="2" width="25.7109375" bestFit="1" customWidth="1"/>
    <col min="3" max="3" width="11" bestFit="1" customWidth="1"/>
    <col min="4" max="4" width="27.42578125" customWidth="1"/>
    <col min="5" max="5" width="10.5703125" customWidth="1"/>
    <col min="6" max="6" width="23.5703125" customWidth="1"/>
  </cols>
  <sheetData>
    <row r="1" spans="1:6" x14ac:dyDescent="0.25">
      <c r="A1" s="124" t="s">
        <v>0</v>
      </c>
      <c r="B1" s="124"/>
      <c r="C1" s="124"/>
      <c r="D1" s="124"/>
      <c r="E1" s="124"/>
      <c r="F1" s="124"/>
    </row>
    <row r="2" spans="1:6" x14ac:dyDescent="0.25">
      <c r="A2" s="124"/>
      <c r="B2" s="124"/>
      <c r="C2" s="124"/>
      <c r="D2" s="124"/>
      <c r="E2" s="124"/>
      <c r="F2" s="124"/>
    </row>
    <row r="3" spans="1:6" x14ac:dyDescent="0.25">
      <c r="A3" s="125"/>
      <c r="B3" s="125"/>
      <c r="C3" s="125"/>
      <c r="D3" s="125"/>
      <c r="E3" s="125"/>
      <c r="F3" s="125"/>
    </row>
    <row r="4" spans="1:6" ht="28.5" x14ac:dyDescent="0.25">
      <c r="A4" s="1" t="s">
        <v>1</v>
      </c>
      <c r="B4" s="2" t="s">
        <v>2</v>
      </c>
      <c r="C4" s="3" t="s">
        <v>3</v>
      </c>
      <c r="D4" s="4" t="s">
        <v>4</v>
      </c>
      <c r="E4" s="4" t="s">
        <v>5</v>
      </c>
      <c r="F4" s="5" t="s">
        <v>6</v>
      </c>
    </row>
    <row r="5" spans="1:6" x14ac:dyDescent="0.25">
      <c r="A5" s="6" t="s">
        <v>239</v>
      </c>
      <c r="B5" s="7" t="s">
        <v>8</v>
      </c>
      <c r="C5" s="8">
        <v>2</v>
      </c>
      <c r="D5" s="9">
        <f>'Auxiliar de cozinha'!I130</f>
        <v>5140.76</v>
      </c>
      <c r="E5" s="10">
        <v>24</v>
      </c>
      <c r="F5" s="9">
        <f>D5*C5*E5/2</f>
        <v>123378.24000000001</v>
      </c>
    </row>
    <row r="6" spans="1:6" x14ac:dyDescent="0.25">
      <c r="A6" s="126" t="s">
        <v>9</v>
      </c>
      <c r="B6" s="126"/>
      <c r="C6" s="126"/>
      <c r="D6" s="11">
        <f>F7/24</f>
        <v>10281.52</v>
      </c>
      <c r="E6" s="11"/>
      <c r="F6" s="9"/>
    </row>
    <row r="7" spans="1:6" x14ac:dyDescent="0.25">
      <c r="A7" s="127" t="s">
        <v>10</v>
      </c>
      <c r="B7" s="128"/>
      <c r="C7" s="128"/>
      <c r="D7" s="129"/>
      <c r="E7" s="12"/>
      <c r="F7" s="13">
        <f>SUM(F5:F5)*2</f>
        <v>246756.48000000001</v>
      </c>
    </row>
    <row r="9" spans="1:6" x14ac:dyDescent="0.25">
      <c r="F9" s="113"/>
    </row>
    <row r="10" spans="1:6" x14ac:dyDescent="0.25">
      <c r="F10" s="113"/>
    </row>
  </sheetData>
  <mergeCells count="3">
    <mergeCell ref="A1:F3"/>
    <mergeCell ref="A6:C6"/>
    <mergeCell ref="A7:D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197C7-3530-4203-A2C7-B2353EE3C4AF}">
  <dimension ref="A1:R174"/>
  <sheetViews>
    <sheetView topLeftCell="A155" workbookViewId="0">
      <selection activeCell="I127" sqref="I127"/>
    </sheetView>
  </sheetViews>
  <sheetFormatPr defaultColWidth="9.140625" defaultRowHeight="15" x14ac:dyDescent="0.25"/>
  <cols>
    <col min="1" max="1" width="10" customWidth="1"/>
    <col min="2" max="2" width="18.5703125" customWidth="1"/>
    <col min="3" max="3" width="15" customWidth="1"/>
    <col min="4" max="4" width="14.140625" customWidth="1"/>
    <col min="5" max="5" width="17.5703125" customWidth="1"/>
    <col min="6" max="6" width="14.5703125" customWidth="1"/>
    <col min="7" max="7" width="3.5703125" customWidth="1"/>
    <col min="8" max="8" width="11" bestFit="1" customWidth="1"/>
    <col min="9" max="9" width="13.42578125" customWidth="1"/>
    <col min="10" max="10" width="9.5703125" customWidth="1"/>
    <col min="11" max="11" width="12.140625" bestFit="1" customWidth="1"/>
    <col min="13" max="13" width="9.5703125" customWidth="1"/>
    <col min="15" max="15" width="10.5703125" bestFit="1" customWidth="1"/>
  </cols>
  <sheetData>
    <row r="1" spans="1:9" x14ac:dyDescent="0.25">
      <c r="A1" s="130"/>
      <c r="B1" s="130"/>
      <c r="C1" s="130"/>
      <c r="D1" s="130"/>
      <c r="E1" s="130"/>
      <c r="F1" s="130"/>
      <c r="G1" s="130"/>
      <c r="H1" s="130"/>
      <c r="I1" s="130"/>
    </row>
    <row r="2" spans="1:9" x14ac:dyDescent="0.25">
      <c r="A2" s="134" t="s">
        <v>11</v>
      </c>
      <c r="B2" s="134"/>
      <c r="C2" s="134"/>
      <c r="D2" s="134"/>
      <c r="E2" s="134"/>
      <c r="F2" s="134"/>
      <c r="G2" s="134"/>
      <c r="H2" s="134"/>
      <c r="I2" s="134"/>
    </row>
    <row r="3" spans="1:9" x14ac:dyDescent="0.25">
      <c r="A3" s="16"/>
      <c r="B3" s="16"/>
      <c r="C3" s="16"/>
      <c r="D3" s="16"/>
      <c r="E3" s="16"/>
      <c r="F3" s="16"/>
      <c r="G3" s="16"/>
      <c r="H3" s="16"/>
      <c r="I3" s="16"/>
    </row>
    <row r="4" spans="1:9" x14ac:dyDescent="0.25">
      <c r="A4" s="173" t="s">
        <v>12</v>
      </c>
      <c r="B4" s="173"/>
      <c r="C4" s="173"/>
      <c r="D4" s="173"/>
      <c r="E4" s="173"/>
      <c r="F4" s="173"/>
      <c r="G4" s="173"/>
      <c r="H4" s="173"/>
      <c r="I4" s="173"/>
    </row>
    <row r="5" spans="1:9" x14ac:dyDescent="0.25">
      <c r="A5" s="17" t="s">
        <v>13</v>
      </c>
      <c r="B5" s="132" t="s">
        <v>14</v>
      </c>
      <c r="C5" s="132"/>
      <c r="D5" s="132"/>
      <c r="E5" s="132"/>
      <c r="F5" s="132"/>
      <c r="G5" s="132"/>
      <c r="H5" s="169" t="s">
        <v>15</v>
      </c>
      <c r="I5" s="133"/>
    </row>
    <row r="6" spans="1:9" x14ac:dyDescent="0.25">
      <c r="A6" s="17" t="s">
        <v>16</v>
      </c>
      <c r="B6" s="132" t="s">
        <v>17</v>
      </c>
      <c r="C6" s="132"/>
      <c r="D6" s="132"/>
      <c r="E6" s="132"/>
      <c r="F6" s="132"/>
      <c r="G6" s="132"/>
      <c r="H6" s="133" t="s">
        <v>231</v>
      </c>
      <c r="I6" s="133"/>
    </row>
    <row r="7" spans="1:9" x14ac:dyDescent="0.25">
      <c r="A7" s="17" t="s">
        <v>18</v>
      </c>
      <c r="B7" s="132" t="s">
        <v>19</v>
      </c>
      <c r="C7" s="132"/>
      <c r="D7" s="132"/>
      <c r="E7" s="132"/>
      <c r="F7" s="132"/>
      <c r="G7" s="132"/>
      <c r="H7" s="172" t="s">
        <v>207</v>
      </c>
      <c r="I7" s="133"/>
    </row>
    <row r="8" spans="1:9" x14ac:dyDescent="0.25">
      <c r="A8" s="17" t="s">
        <v>20</v>
      </c>
      <c r="B8" s="132" t="s">
        <v>21</v>
      </c>
      <c r="C8" s="132"/>
      <c r="D8" s="132"/>
      <c r="E8" s="132"/>
      <c r="F8" s="132"/>
      <c r="G8" s="132"/>
      <c r="H8" s="133">
        <v>24</v>
      </c>
      <c r="I8" s="133"/>
    </row>
    <row r="9" spans="1:9" x14ac:dyDescent="0.25">
      <c r="A9" s="14"/>
      <c r="B9" s="16"/>
      <c r="C9" s="16"/>
      <c r="D9" s="16"/>
      <c r="E9" s="16"/>
      <c r="F9" s="16"/>
      <c r="G9" s="16"/>
      <c r="H9" s="14"/>
      <c r="I9" s="14"/>
    </row>
    <row r="10" spans="1:9" x14ac:dyDescent="0.25">
      <c r="A10" s="173" t="s">
        <v>22</v>
      </c>
      <c r="B10" s="173"/>
      <c r="C10" s="173"/>
      <c r="D10" s="173"/>
      <c r="E10" s="173"/>
      <c r="F10" s="173"/>
      <c r="G10" s="173"/>
      <c r="H10" s="173"/>
      <c r="I10" s="173"/>
    </row>
    <row r="11" spans="1:9" x14ac:dyDescent="0.25">
      <c r="A11" s="133" t="s">
        <v>23</v>
      </c>
      <c r="B11" s="133"/>
      <c r="C11" s="133" t="s">
        <v>24</v>
      </c>
      <c r="D11" s="133"/>
      <c r="E11" s="133" t="s">
        <v>25</v>
      </c>
      <c r="F11" s="133"/>
      <c r="G11" s="133"/>
      <c r="H11" s="133"/>
      <c r="I11" s="133"/>
    </row>
    <row r="12" spans="1:9" x14ac:dyDescent="0.25">
      <c r="A12" s="133" t="s">
        <v>8</v>
      </c>
      <c r="B12" s="133"/>
      <c r="C12" s="133" t="s">
        <v>26</v>
      </c>
      <c r="D12" s="133"/>
      <c r="E12" s="133">
        <v>2</v>
      </c>
      <c r="F12" s="133"/>
      <c r="G12" s="133"/>
      <c r="H12" s="133"/>
      <c r="I12" s="133"/>
    </row>
    <row r="13" spans="1:9" x14ac:dyDescent="0.25">
      <c r="A13" s="14"/>
      <c r="B13" s="16"/>
      <c r="C13" s="16"/>
      <c r="D13" s="16"/>
      <c r="E13" s="16"/>
      <c r="F13" s="16"/>
      <c r="G13" s="16"/>
      <c r="H13" s="14"/>
      <c r="I13" s="14"/>
    </row>
    <row r="14" spans="1:9" x14ac:dyDescent="0.25">
      <c r="A14" s="173" t="s">
        <v>27</v>
      </c>
      <c r="B14" s="173"/>
      <c r="C14" s="173"/>
      <c r="D14" s="173"/>
      <c r="E14" s="173"/>
      <c r="F14" s="173"/>
      <c r="G14" s="173"/>
      <c r="H14" s="173"/>
      <c r="I14" s="173"/>
    </row>
    <row r="15" spans="1:9" x14ac:dyDescent="0.25">
      <c r="A15" s="17">
        <v>1</v>
      </c>
      <c r="B15" s="132" t="s">
        <v>28</v>
      </c>
      <c r="C15" s="132"/>
      <c r="D15" s="132"/>
      <c r="E15" s="132"/>
      <c r="F15" s="132"/>
      <c r="G15" s="132"/>
      <c r="H15" s="172" t="s">
        <v>29</v>
      </c>
      <c r="I15" s="133"/>
    </row>
    <row r="16" spans="1:9" x14ac:dyDescent="0.25">
      <c r="A16" s="17">
        <v>2</v>
      </c>
      <c r="B16" s="132" t="s">
        <v>30</v>
      </c>
      <c r="C16" s="132"/>
      <c r="D16" s="132"/>
      <c r="E16" s="132"/>
      <c r="F16" s="132"/>
      <c r="G16" s="132"/>
      <c r="H16" s="134" t="s">
        <v>31</v>
      </c>
      <c r="I16" s="170"/>
    </row>
    <row r="17" spans="1:18" x14ac:dyDescent="0.25">
      <c r="A17" s="17">
        <v>3</v>
      </c>
      <c r="B17" s="132" t="s">
        <v>32</v>
      </c>
      <c r="C17" s="132"/>
      <c r="D17" s="132"/>
      <c r="E17" s="132"/>
      <c r="F17" s="132"/>
      <c r="G17" s="132"/>
      <c r="H17" s="171">
        <v>1580.42</v>
      </c>
      <c r="I17" s="133"/>
    </row>
    <row r="18" spans="1:18" x14ac:dyDescent="0.25">
      <c r="A18" s="17">
        <v>4</v>
      </c>
      <c r="B18" s="132" t="s">
        <v>33</v>
      </c>
      <c r="C18" s="132"/>
      <c r="D18" s="132"/>
      <c r="E18" s="132"/>
      <c r="F18" s="132"/>
      <c r="G18" s="132"/>
      <c r="H18" s="172" t="s">
        <v>29</v>
      </c>
      <c r="I18" s="133"/>
    </row>
    <row r="19" spans="1:18" x14ac:dyDescent="0.25">
      <c r="A19" s="17">
        <v>5</v>
      </c>
      <c r="B19" s="132" t="s">
        <v>34</v>
      </c>
      <c r="C19" s="132"/>
      <c r="D19" s="132"/>
      <c r="E19" s="132"/>
      <c r="F19" s="132"/>
      <c r="G19" s="132"/>
      <c r="H19" s="169">
        <v>45658</v>
      </c>
      <c r="I19" s="133"/>
    </row>
    <row r="20" spans="1:18" x14ac:dyDescent="0.25">
      <c r="A20" s="130"/>
      <c r="B20" s="130"/>
      <c r="C20" s="130"/>
      <c r="D20" s="130"/>
      <c r="E20" s="130"/>
      <c r="F20" s="130"/>
      <c r="G20" s="130"/>
      <c r="H20" s="130"/>
      <c r="I20" s="130"/>
    </row>
    <row r="21" spans="1:18" x14ac:dyDescent="0.25">
      <c r="A21" s="154" t="s">
        <v>35</v>
      </c>
      <c r="B21" s="154"/>
      <c r="C21" s="154"/>
      <c r="D21" s="154"/>
      <c r="E21" s="154"/>
      <c r="F21" s="154"/>
      <c r="G21" s="154"/>
      <c r="H21" s="154"/>
      <c r="I21" s="154"/>
    </row>
    <row r="22" spans="1:18" x14ac:dyDescent="0.25">
      <c r="A22" s="18">
        <v>1</v>
      </c>
      <c r="B22" s="134" t="s">
        <v>36</v>
      </c>
      <c r="C22" s="134"/>
      <c r="D22" s="134"/>
      <c r="E22" s="134"/>
      <c r="F22" s="134"/>
      <c r="G22" s="134"/>
      <c r="H22" s="18" t="s">
        <v>37</v>
      </c>
      <c r="I22" s="18" t="s">
        <v>38</v>
      </c>
    </row>
    <row r="23" spans="1:18" x14ac:dyDescent="0.25">
      <c r="A23" s="18" t="s">
        <v>13</v>
      </c>
      <c r="B23" s="132" t="s">
        <v>39</v>
      </c>
      <c r="C23" s="132"/>
      <c r="D23" s="132"/>
      <c r="E23" s="132"/>
      <c r="F23" s="132"/>
      <c r="G23" s="132"/>
      <c r="H23" s="19"/>
      <c r="I23" s="20">
        <f>H17</f>
        <v>1580.42</v>
      </c>
    </row>
    <row r="24" spans="1:18" x14ac:dyDescent="0.25">
      <c r="A24" s="18" t="s">
        <v>16</v>
      </c>
      <c r="B24" s="132" t="s">
        <v>40</v>
      </c>
      <c r="C24" s="132"/>
      <c r="D24" s="132"/>
      <c r="E24" s="132"/>
      <c r="F24" s="132"/>
      <c r="G24" s="132"/>
      <c r="H24" s="21">
        <v>0</v>
      </c>
      <c r="I24" s="20">
        <f>I23*H24</f>
        <v>0</v>
      </c>
      <c r="K24" s="22"/>
      <c r="P24" s="22"/>
    </row>
    <row r="25" spans="1:18" x14ac:dyDescent="0.25">
      <c r="A25" s="18" t="s">
        <v>18</v>
      </c>
      <c r="B25" s="132" t="s">
        <v>41</v>
      </c>
      <c r="C25" s="132"/>
      <c r="D25" s="132"/>
      <c r="E25" s="132"/>
      <c r="F25" s="132"/>
      <c r="G25" s="132"/>
      <c r="H25" s="21">
        <v>0.2</v>
      </c>
      <c r="I25" s="20">
        <f>H25*I23</f>
        <v>316.08400000000006</v>
      </c>
    </row>
    <row r="26" spans="1:18" x14ac:dyDescent="0.25">
      <c r="A26" s="18" t="s">
        <v>20</v>
      </c>
      <c r="B26" s="132" t="s">
        <v>42</v>
      </c>
      <c r="C26" s="132"/>
      <c r="D26" s="132"/>
      <c r="E26" s="132"/>
      <c r="F26" s="132"/>
      <c r="G26" s="132"/>
      <c r="H26" s="21">
        <v>0</v>
      </c>
      <c r="I26" s="20">
        <f>(((I23+I24)/220)*H26*8*15)</f>
        <v>0</v>
      </c>
    </row>
    <row r="27" spans="1:18" x14ac:dyDescent="0.25">
      <c r="A27" s="18" t="s">
        <v>43</v>
      </c>
      <c r="B27" s="132" t="s">
        <v>44</v>
      </c>
      <c r="C27" s="132"/>
      <c r="D27" s="132"/>
      <c r="E27" s="132"/>
      <c r="F27" s="132"/>
      <c r="G27" s="132"/>
      <c r="H27" s="23"/>
      <c r="I27" s="20">
        <v>0</v>
      </c>
    </row>
    <row r="28" spans="1:18" x14ac:dyDescent="0.25">
      <c r="A28" s="18" t="s">
        <v>45</v>
      </c>
      <c r="B28" s="132" t="s">
        <v>46</v>
      </c>
      <c r="C28" s="132"/>
      <c r="D28" s="132"/>
      <c r="E28" s="132"/>
      <c r="F28" s="132"/>
      <c r="G28" s="132"/>
      <c r="H28" s="21"/>
      <c r="I28" s="20">
        <v>0</v>
      </c>
    </row>
    <row r="29" spans="1:18" x14ac:dyDescent="0.25">
      <c r="A29" s="134" t="s">
        <v>47</v>
      </c>
      <c r="B29" s="134"/>
      <c r="C29" s="134"/>
      <c r="D29" s="134"/>
      <c r="E29" s="134"/>
      <c r="F29" s="134"/>
      <c r="G29" s="134"/>
      <c r="H29" s="134"/>
      <c r="I29" s="24">
        <f>TRUNC(SUM(I23:I28),2)</f>
        <v>1896.5</v>
      </c>
    </row>
    <row r="30" spans="1:18" x14ac:dyDescent="0.25">
      <c r="A30" s="15"/>
      <c r="B30" s="15"/>
      <c r="C30" s="15"/>
      <c r="D30" s="15"/>
      <c r="E30" s="15"/>
      <c r="F30" s="15"/>
      <c r="G30" s="15"/>
      <c r="H30" s="15"/>
      <c r="I30" s="25"/>
    </row>
    <row r="31" spans="1:18" x14ac:dyDescent="0.25">
      <c r="A31" s="154" t="s">
        <v>48</v>
      </c>
      <c r="B31" s="154"/>
      <c r="C31" s="154"/>
      <c r="D31" s="154"/>
      <c r="E31" s="154"/>
      <c r="F31" s="154"/>
      <c r="G31" s="154"/>
      <c r="H31" s="154"/>
      <c r="I31" s="154"/>
      <c r="J31" s="115"/>
      <c r="K31" s="115"/>
      <c r="L31" s="115"/>
    </row>
    <row r="32" spans="1:18" x14ac:dyDescent="0.25">
      <c r="A32" s="134" t="s">
        <v>49</v>
      </c>
      <c r="B32" s="134"/>
      <c r="C32" s="134"/>
      <c r="D32" s="134"/>
      <c r="E32" s="134"/>
      <c r="F32" s="134"/>
      <c r="G32" s="134"/>
      <c r="H32" s="18" t="s">
        <v>37</v>
      </c>
      <c r="I32" s="18" t="s">
        <v>38</v>
      </c>
      <c r="P32" s="115"/>
      <c r="Q32" s="115"/>
      <c r="R32" s="115"/>
    </row>
    <row r="33" spans="1:15" x14ac:dyDescent="0.25">
      <c r="A33" s="18" t="s">
        <v>13</v>
      </c>
      <c r="B33" s="132" t="s">
        <v>50</v>
      </c>
      <c r="C33" s="132"/>
      <c r="D33" s="132"/>
      <c r="E33" s="132"/>
      <c r="F33" s="132"/>
      <c r="G33" s="132"/>
      <c r="H33" s="26">
        <v>8.3299999999999999E-2</v>
      </c>
      <c r="I33" s="20">
        <f>TRUNC($I$29*H33,2)</f>
        <v>157.97</v>
      </c>
    </row>
    <row r="34" spans="1:15" x14ac:dyDescent="0.25">
      <c r="A34" s="18" t="s">
        <v>16</v>
      </c>
      <c r="B34" s="132" t="s">
        <v>51</v>
      </c>
      <c r="C34" s="132"/>
      <c r="D34" s="132"/>
      <c r="E34" s="132"/>
      <c r="F34" s="132"/>
      <c r="G34" s="132"/>
      <c r="H34" s="27">
        <v>3.0300000000000001E-2</v>
      </c>
      <c r="I34" s="20">
        <f>TRUNC(H34*I29,2)</f>
        <v>57.46</v>
      </c>
    </row>
    <row r="35" spans="1:15" x14ac:dyDescent="0.25">
      <c r="A35" s="134" t="s">
        <v>52</v>
      </c>
      <c r="B35" s="134"/>
      <c r="C35" s="134"/>
      <c r="D35" s="134"/>
      <c r="E35" s="134"/>
      <c r="F35" s="134"/>
      <c r="G35" s="134"/>
      <c r="H35" s="28">
        <f>TRUNC(SUM(H33:H34),4)</f>
        <v>0.11360000000000001</v>
      </c>
      <c r="I35" s="24">
        <f>TRUNC(SUM(I33:I34),2)</f>
        <v>215.43</v>
      </c>
    </row>
    <row r="36" spans="1:15" x14ac:dyDescent="0.25">
      <c r="A36" s="167"/>
      <c r="B36" s="168"/>
      <c r="C36" s="168"/>
      <c r="D36" s="168"/>
      <c r="E36" s="168"/>
      <c r="F36" s="168"/>
      <c r="G36" s="168"/>
      <c r="H36" s="168"/>
      <c r="I36" s="168"/>
      <c r="J36" s="29" t="s">
        <v>53</v>
      </c>
      <c r="K36" s="30">
        <f>I29+I35</f>
        <v>2111.9299999999998</v>
      </c>
      <c r="O36" s="113"/>
    </row>
    <row r="37" spans="1:15" x14ac:dyDescent="0.25">
      <c r="A37" s="134" t="s">
        <v>54</v>
      </c>
      <c r="B37" s="134"/>
      <c r="C37" s="134"/>
      <c r="D37" s="134"/>
      <c r="E37" s="134"/>
      <c r="F37" s="134"/>
      <c r="G37" s="134"/>
      <c r="H37" s="18" t="s">
        <v>37</v>
      </c>
      <c r="I37" s="18" t="s">
        <v>38</v>
      </c>
      <c r="O37" s="113"/>
    </row>
    <row r="38" spans="1:15" x14ac:dyDescent="0.25">
      <c r="A38" s="18" t="s">
        <v>13</v>
      </c>
      <c r="B38" s="132" t="s">
        <v>55</v>
      </c>
      <c r="C38" s="132"/>
      <c r="D38" s="132"/>
      <c r="E38" s="132"/>
      <c r="F38" s="132"/>
      <c r="G38" s="132"/>
      <c r="H38" s="26">
        <v>0.2</v>
      </c>
      <c r="I38" s="20">
        <f>H38*$K$36</f>
        <v>422.38599999999997</v>
      </c>
    </row>
    <row r="39" spans="1:15" x14ac:dyDescent="0.25">
      <c r="A39" s="18" t="s">
        <v>16</v>
      </c>
      <c r="B39" s="132" t="s">
        <v>56</v>
      </c>
      <c r="C39" s="132"/>
      <c r="D39" s="132"/>
      <c r="E39" s="132"/>
      <c r="F39" s="132"/>
      <c r="G39" s="132"/>
      <c r="H39" s="26">
        <v>2.5000000000000001E-2</v>
      </c>
      <c r="I39" s="20">
        <f t="shared" ref="I39:I45" si="0">H39*$K$36</f>
        <v>52.798249999999996</v>
      </c>
    </row>
    <row r="40" spans="1:15" x14ac:dyDescent="0.25">
      <c r="A40" s="18" t="s">
        <v>18</v>
      </c>
      <c r="B40" s="132" t="s">
        <v>57</v>
      </c>
      <c r="C40" s="132"/>
      <c r="D40" s="132"/>
      <c r="E40" s="132"/>
      <c r="F40" s="132"/>
      <c r="G40" s="132"/>
      <c r="H40" s="26">
        <v>0.03</v>
      </c>
      <c r="I40" s="20">
        <f t="shared" si="0"/>
        <v>63.357899999999994</v>
      </c>
    </row>
    <row r="41" spans="1:15" x14ac:dyDescent="0.25">
      <c r="A41" s="18" t="s">
        <v>20</v>
      </c>
      <c r="B41" s="132" t="s">
        <v>58</v>
      </c>
      <c r="C41" s="132"/>
      <c r="D41" s="132"/>
      <c r="E41" s="132"/>
      <c r="F41" s="132"/>
      <c r="G41" s="132"/>
      <c r="H41" s="26">
        <v>1.4999999999999999E-2</v>
      </c>
      <c r="I41" s="20">
        <f t="shared" si="0"/>
        <v>31.678949999999997</v>
      </c>
    </row>
    <row r="42" spans="1:15" x14ac:dyDescent="0.25">
      <c r="A42" s="18" t="s">
        <v>43</v>
      </c>
      <c r="B42" s="132" t="s">
        <v>59</v>
      </c>
      <c r="C42" s="132"/>
      <c r="D42" s="132"/>
      <c r="E42" s="132"/>
      <c r="F42" s="132"/>
      <c r="G42" s="132"/>
      <c r="H42" s="26">
        <v>0.01</v>
      </c>
      <c r="I42" s="20">
        <f t="shared" si="0"/>
        <v>21.119299999999999</v>
      </c>
    </row>
    <row r="43" spans="1:15" x14ac:dyDescent="0.25">
      <c r="A43" s="18" t="s">
        <v>45</v>
      </c>
      <c r="B43" s="132" t="s">
        <v>60</v>
      </c>
      <c r="C43" s="132"/>
      <c r="D43" s="132"/>
      <c r="E43" s="132"/>
      <c r="F43" s="132"/>
      <c r="G43" s="132"/>
      <c r="H43" s="26">
        <v>6.0000000000000001E-3</v>
      </c>
      <c r="I43" s="20">
        <f t="shared" si="0"/>
        <v>12.671579999999999</v>
      </c>
    </row>
    <row r="44" spans="1:15" x14ac:dyDescent="0.25">
      <c r="A44" s="18" t="s">
        <v>61</v>
      </c>
      <c r="B44" s="132" t="s">
        <v>62</v>
      </c>
      <c r="C44" s="132"/>
      <c r="D44" s="132"/>
      <c r="E44" s="132"/>
      <c r="F44" s="132"/>
      <c r="G44" s="132"/>
      <c r="H44" s="26">
        <v>2E-3</v>
      </c>
      <c r="I44" s="20">
        <f t="shared" si="0"/>
        <v>4.2238600000000002</v>
      </c>
    </row>
    <row r="45" spans="1:15" x14ac:dyDescent="0.25">
      <c r="A45" s="18" t="s">
        <v>63</v>
      </c>
      <c r="B45" s="132" t="s">
        <v>64</v>
      </c>
      <c r="C45" s="132"/>
      <c r="D45" s="132"/>
      <c r="E45" s="132"/>
      <c r="F45" s="132"/>
      <c r="G45" s="132"/>
      <c r="H45" s="26">
        <v>0.08</v>
      </c>
      <c r="I45" s="20">
        <f t="shared" si="0"/>
        <v>168.95439999999999</v>
      </c>
    </row>
    <row r="46" spans="1:15" x14ac:dyDescent="0.25">
      <c r="A46" s="134" t="s">
        <v>65</v>
      </c>
      <c r="B46" s="134"/>
      <c r="C46" s="134"/>
      <c r="D46" s="134"/>
      <c r="E46" s="134"/>
      <c r="F46" s="134"/>
      <c r="G46" s="134"/>
      <c r="H46" s="28">
        <f>SUM(H38:H45)</f>
        <v>0.36800000000000005</v>
      </c>
      <c r="I46" s="24">
        <f>TRUNC(SUM(I38:I45),2)</f>
        <v>777.19</v>
      </c>
    </row>
    <row r="47" spans="1:15" x14ac:dyDescent="0.25">
      <c r="A47" s="162"/>
      <c r="B47" s="162"/>
      <c r="C47" s="162"/>
      <c r="D47" s="162"/>
      <c r="E47" s="162"/>
      <c r="F47" s="162"/>
      <c r="G47" s="162"/>
      <c r="H47" s="162"/>
      <c r="I47" s="163"/>
    </row>
    <row r="48" spans="1:15" x14ac:dyDescent="0.25">
      <c r="A48" s="134" t="s">
        <v>66</v>
      </c>
      <c r="B48" s="134"/>
      <c r="C48" s="134"/>
      <c r="D48" s="134"/>
      <c r="E48" s="134"/>
      <c r="F48" s="134"/>
      <c r="G48" s="134"/>
      <c r="H48" s="28"/>
      <c r="I48" s="18" t="s">
        <v>38</v>
      </c>
    </row>
    <row r="49" spans="1:11" x14ac:dyDescent="0.25">
      <c r="A49" s="18" t="s">
        <v>13</v>
      </c>
      <c r="B49" s="150" t="s">
        <v>67</v>
      </c>
      <c r="C49" s="151"/>
      <c r="D49" s="151"/>
      <c r="E49" s="151"/>
      <c r="F49" s="151"/>
      <c r="G49" s="151"/>
      <c r="H49" s="17"/>
      <c r="I49" s="32">
        <v>0</v>
      </c>
    </row>
    <row r="50" spans="1:11" x14ac:dyDescent="0.25">
      <c r="A50" s="18" t="s">
        <v>16</v>
      </c>
      <c r="B50" s="150" t="s">
        <v>68</v>
      </c>
      <c r="C50" s="151"/>
      <c r="D50" s="151"/>
      <c r="E50" s="151"/>
      <c r="F50" s="151"/>
      <c r="G50" s="151"/>
      <c r="H50" s="17" t="s">
        <v>15</v>
      </c>
      <c r="I50" s="32">
        <f>250-250*0.2</f>
        <v>200</v>
      </c>
      <c r="K50" s="22"/>
    </row>
    <row r="51" spans="1:11" x14ac:dyDescent="0.25">
      <c r="A51" s="18" t="s">
        <v>18</v>
      </c>
      <c r="B51" s="151" t="s">
        <v>69</v>
      </c>
      <c r="C51" s="151"/>
      <c r="D51" s="151"/>
      <c r="E51" s="151"/>
      <c r="F51" s="151"/>
      <c r="G51" s="151"/>
      <c r="H51" s="17" t="s">
        <v>15</v>
      </c>
      <c r="I51" s="32">
        <v>16.13</v>
      </c>
      <c r="K51" s="22"/>
    </row>
    <row r="52" spans="1:11" x14ac:dyDescent="0.25">
      <c r="A52" s="18" t="s">
        <v>20</v>
      </c>
      <c r="B52" s="164" t="s">
        <v>70</v>
      </c>
      <c r="C52" s="165"/>
      <c r="D52" s="165"/>
      <c r="E52" s="165"/>
      <c r="F52" s="165"/>
      <c r="G52" s="166"/>
      <c r="H52" s="17" t="s">
        <v>15</v>
      </c>
      <c r="I52" s="32">
        <v>137.97999999999999</v>
      </c>
      <c r="K52" s="22"/>
    </row>
    <row r="53" spans="1:11" x14ac:dyDescent="0.25">
      <c r="A53" s="18" t="s">
        <v>43</v>
      </c>
      <c r="B53" s="164" t="s">
        <v>71</v>
      </c>
      <c r="C53" s="165"/>
      <c r="D53" s="165"/>
      <c r="E53" s="165"/>
      <c r="F53" s="165"/>
      <c r="G53" s="166"/>
      <c r="H53" s="17" t="s">
        <v>15</v>
      </c>
      <c r="I53" s="32">
        <v>3</v>
      </c>
    </row>
    <row r="54" spans="1:11" x14ac:dyDescent="0.25">
      <c r="A54" s="18" t="s">
        <v>45</v>
      </c>
      <c r="B54" s="151" t="s">
        <v>208</v>
      </c>
      <c r="C54" s="151"/>
      <c r="D54" s="151"/>
      <c r="E54" s="151"/>
      <c r="F54" s="151"/>
      <c r="G54" s="151"/>
      <c r="H54" s="17" t="s">
        <v>15</v>
      </c>
      <c r="I54" s="32">
        <v>5.6</v>
      </c>
    </row>
    <row r="55" spans="1:11" x14ac:dyDescent="0.25">
      <c r="A55" s="134" t="s">
        <v>72</v>
      </c>
      <c r="B55" s="134"/>
      <c r="C55" s="134"/>
      <c r="D55" s="134"/>
      <c r="E55" s="134"/>
      <c r="F55" s="134"/>
      <c r="G55" s="134"/>
      <c r="H55" s="134"/>
      <c r="I55" s="24">
        <f>SUM(I49:I54)</f>
        <v>362.71000000000004</v>
      </c>
    </row>
    <row r="56" spans="1:11" x14ac:dyDescent="0.25">
      <c r="A56" s="162"/>
      <c r="B56" s="162"/>
      <c r="C56" s="162"/>
      <c r="D56" s="162"/>
      <c r="E56" s="162"/>
      <c r="F56" s="162"/>
      <c r="G56" s="162"/>
      <c r="H56" s="162"/>
      <c r="I56" s="163"/>
    </row>
    <row r="57" spans="1:11" x14ac:dyDescent="0.25">
      <c r="A57" s="147" t="s">
        <v>73</v>
      </c>
      <c r="B57" s="147"/>
      <c r="C57" s="147"/>
      <c r="D57" s="147"/>
      <c r="E57" s="147"/>
      <c r="F57" s="147"/>
      <c r="G57" s="147"/>
      <c r="H57" s="147"/>
      <c r="I57" s="147"/>
    </row>
    <row r="58" spans="1:11" x14ac:dyDescent="0.25">
      <c r="A58" s="134" t="s">
        <v>74</v>
      </c>
      <c r="B58" s="134"/>
      <c r="C58" s="134"/>
      <c r="D58" s="134"/>
      <c r="E58" s="134"/>
      <c r="F58" s="134"/>
      <c r="G58" s="134"/>
      <c r="H58" s="134"/>
      <c r="I58" s="18" t="s">
        <v>38</v>
      </c>
    </row>
    <row r="59" spans="1:11" x14ac:dyDescent="0.25">
      <c r="A59" s="18" t="s">
        <v>75</v>
      </c>
      <c r="B59" s="133" t="s">
        <v>76</v>
      </c>
      <c r="C59" s="133"/>
      <c r="D59" s="133"/>
      <c r="E59" s="133"/>
      <c r="F59" s="133"/>
      <c r="G59" s="133"/>
      <c r="H59" s="133"/>
      <c r="I59" s="20">
        <f>I35</f>
        <v>215.43</v>
      </c>
    </row>
    <row r="60" spans="1:11" x14ac:dyDescent="0.25">
      <c r="A60" s="18" t="s">
        <v>77</v>
      </c>
      <c r="B60" s="133" t="s">
        <v>78</v>
      </c>
      <c r="C60" s="133"/>
      <c r="D60" s="133"/>
      <c r="E60" s="133"/>
      <c r="F60" s="133"/>
      <c r="G60" s="133"/>
      <c r="H60" s="133"/>
      <c r="I60" s="20">
        <f>I46</f>
        <v>777.19</v>
      </c>
    </row>
    <row r="61" spans="1:11" x14ac:dyDescent="0.25">
      <c r="A61" s="18" t="s">
        <v>79</v>
      </c>
      <c r="B61" s="133" t="s">
        <v>80</v>
      </c>
      <c r="C61" s="133"/>
      <c r="D61" s="133"/>
      <c r="E61" s="133"/>
      <c r="F61" s="133"/>
      <c r="G61" s="133"/>
      <c r="H61" s="133"/>
      <c r="I61" s="20">
        <f>I55</f>
        <v>362.71000000000004</v>
      </c>
    </row>
    <row r="62" spans="1:11" x14ac:dyDescent="0.25">
      <c r="A62" s="134" t="s">
        <v>81</v>
      </c>
      <c r="B62" s="134"/>
      <c r="C62" s="134"/>
      <c r="D62" s="134"/>
      <c r="E62" s="134"/>
      <c r="F62" s="134"/>
      <c r="G62" s="134"/>
      <c r="H62" s="134"/>
      <c r="I62" s="24">
        <f>TRUNC(SUM(I59:I61),2)</f>
        <v>1355.33</v>
      </c>
    </row>
    <row r="63" spans="1:11" x14ac:dyDescent="0.25">
      <c r="A63" s="152"/>
      <c r="B63" s="153"/>
      <c r="C63" s="153"/>
      <c r="D63" s="153"/>
      <c r="E63" s="153"/>
      <c r="F63" s="153"/>
      <c r="G63" s="153"/>
      <c r="H63" s="153"/>
      <c r="I63" s="153"/>
    </row>
    <row r="64" spans="1:11" x14ac:dyDescent="0.25">
      <c r="A64" s="154" t="s">
        <v>82</v>
      </c>
      <c r="B64" s="154"/>
      <c r="C64" s="154"/>
      <c r="D64" s="154"/>
      <c r="E64" s="154"/>
      <c r="F64" s="154"/>
      <c r="G64" s="154"/>
      <c r="H64" s="154"/>
      <c r="I64" s="154"/>
    </row>
    <row r="65" spans="1:13" x14ac:dyDescent="0.25">
      <c r="A65" s="18">
        <v>3</v>
      </c>
      <c r="B65" s="134" t="s">
        <v>83</v>
      </c>
      <c r="C65" s="134"/>
      <c r="D65" s="134"/>
      <c r="E65" s="134"/>
      <c r="F65" s="134"/>
      <c r="G65" s="134"/>
      <c r="H65" s="18" t="s">
        <v>37</v>
      </c>
      <c r="I65" s="18" t="s">
        <v>38</v>
      </c>
    </row>
    <row r="66" spans="1:13" x14ac:dyDescent="0.25">
      <c r="A66" s="18" t="s">
        <v>13</v>
      </c>
      <c r="B66" s="132" t="s">
        <v>84</v>
      </c>
      <c r="C66" s="132"/>
      <c r="D66" s="132"/>
      <c r="E66" s="132"/>
      <c r="F66" s="132"/>
      <c r="G66" s="132"/>
      <c r="H66" s="26">
        <v>4.5999999999999999E-3</v>
      </c>
      <c r="I66" s="20">
        <f>($I$29+$I$35+$I$45+$I$55)*H66</f>
        <v>12.160534239999999</v>
      </c>
      <c r="M66" s="114"/>
    </row>
    <row r="67" spans="1:13" x14ac:dyDescent="0.25">
      <c r="A67" s="18" t="s">
        <v>16</v>
      </c>
      <c r="B67" s="132" t="s">
        <v>85</v>
      </c>
      <c r="C67" s="132"/>
      <c r="D67" s="132"/>
      <c r="E67" s="132"/>
      <c r="F67" s="132"/>
      <c r="G67" s="132"/>
      <c r="H67" s="26">
        <f>H66*H45</f>
        <v>3.68E-4</v>
      </c>
      <c r="I67" s="20">
        <f>H67*($I$29+$I$35)</f>
        <v>0.77719023999999992</v>
      </c>
      <c r="K67" s="33"/>
    </row>
    <row r="68" spans="1:13" x14ac:dyDescent="0.25">
      <c r="A68" s="18" t="s">
        <v>18</v>
      </c>
      <c r="B68" s="132" t="s">
        <v>86</v>
      </c>
      <c r="C68" s="132"/>
      <c r="D68" s="132"/>
      <c r="E68" s="132"/>
      <c r="F68" s="132"/>
      <c r="G68" s="132"/>
      <c r="H68" s="26">
        <v>3.4700000000000002E-2</v>
      </c>
      <c r="I68" s="20">
        <f>H68*($I$29+$I$35)</f>
        <v>73.283970999999994</v>
      </c>
    </row>
    <row r="69" spans="1:13" x14ac:dyDescent="0.25">
      <c r="A69" s="18" t="s">
        <v>20</v>
      </c>
      <c r="B69" s="132" t="s">
        <v>87</v>
      </c>
      <c r="C69" s="132"/>
      <c r="D69" s="132"/>
      <c r="E69" s="132"/>
      <c r="F69" s="132"/>
      <c r="G69" s="132"/>
      <c r="H69" s="26">
        <v>1.9400000000000001E-2</v>
      </c>
      <c r="I69" s="20">
        <f>H69*($I$23+I62)</f>
        <v>56.95355</v>
      </c>
    </row>
    <row r="70" spans="1:13" x14ac:dyDescent="0.25">
      <c r="A70" s="18" t="s">
        <v>43</v>
      </c>
      <c r="B70" s="161" t="s">
        <v>88</v>
      </c>
      <c r="C70" s="161"/>
      <c r="D70" s="161"/>
      <c r="E70" s="161"/>
      <c r="F70" s="161"/>
      <c r="G70" s="161"/>
      <c r="H70" s="34">
        <f>H46*H69</f>
        <v>7.1392000000000009E-3</v>
      </c>
      <c r="I70" s="20">
        <f>H70*($I$23+I35)</f>
        <v>12.820932320000002</v>
      </c>
    </row>
    <row r="71" spans="1:13" x14ac:dyDescent="0.25">
      <c r="A71" s="18" t="s">
        <v>45</v>
      </c>
      <c r="B71" s="132" t="s">
        <v>89</v>
      </c>
      <c r="C71" s="132"/>
      <c r="D71" s="132"/>
      <c r="E71" s="132"/>
      <c r="F71" s="132"/>
      <c r="G71" s="132"/>
      <c r="H71" s="26">
        <v>5.3E-3</v>
      </c>
      <c r="I71" s="20">
        <f>H71*($I$23+I35)</f>
        <v>9.5180050000000005</v>
      </c>
    </row>
    <row r="72" spans="1:13" x14ac:dyDescent="0.25">
      <c r="A72" s="134" t="s">
        <v>90</v>
      </c>
      <c r="B72" s="134"/>
      <c r="C72" s="134"/>
      <c r="D72" s="134"/>
      <c r="E72" s="134"/>
      <c r="F72" s="134"/>
      <c r="G72" s="134"/>
      <c r="H72" s="28">
        <f>TRUNC(SUM(H66:H71),4)</f>
        <v>7.1499999999999994E-2</v>
      </c>
      <c r="I72" s="24">
        <f>TRUNC(SUM(I66:I71),2)</f>
        <v>165.51</v>
      </c>
    </row>
    <row r="73" spans="1:13" x14ac:dyDescent="0.25">
      <c r="A73" s="159"/>
      <c r="B73" s="160"/>
      <c r="C73" s="160"/>
      <c r="D73" s="160"/>
      <c r="E73" s="160"/>
      <c r="F73" s="160"/>
      <c r="G73" s="160"/>
      <c r="H73" s="160"/>
      <c r="I73" s="160"/>
    </row>
    <row r="74" spans="1:13" x14ac:dyDescent="0.25">
      <c r="A74" s="154" t="s">
        <v>91</v>
      </c>
      <c r="B74" s="154"/>
      <c r="C74" s="154"/>
      <c r="D74" s="154"/>
      <c r="E74" s="154"/>
      <c r="F74" s="154"/>
      <c r="G74" s="154"/>
      <c r="H74" s="154"/>
      <c r="I74" s="154"/>
      <c r="J74" s="29" t="s">
        <v>92</v>
      </c>
      <c r="K74" s="30">
        <f>I29+I62+I72</f>
        <v>3417.34</v>
      </c>
    </row>
    <row r="75" spans="1:13" x14ac:dyDescent="0.25">
      <c r="A75" s="134" t="s">
        <v>93</v>
      </c>
      <c r="B75" s="134"/>
      <c r="C75" s="134"/>
      <c r="D75" s="134"/>
      <c r="E75" s="134"/>
      <c r="F75" s="134"/>
      <c r="G75" s="134"/>
      <c r="H75" s="18" t="s">
        <v>37</v>
      </c>
      <c r="I75" s="18" t="s">
        <v>38</v>
      </c>
    </row>
    <row r="76" spans="1:13" x14ac:dyDescent="0.25">
      <c r="A76" s="18" t="s">
        <v>13</v>
      </c>
      <c r="B76" s="132" t="s">
        <v>94</v>
      </c>
      <c r="C76" s="132"/>
      <c r="D76" s="132"/>
      <c r="E76" s="132"/>
      <c r="F76" s="132"/>
      <c r="G76" s="132"/>
      <c r="H76" s="26">
        <v>8.3299999999999999E-2</v>
      </c>
      <c r="I76" s="20">
        <f>H76*$K$74</f>
        <v>284.664422</v>
      </c>
    </row>
    <row r="77" spans="1:13" x14ac:dyDescent="0.25">
      <c r="A77" s="18" t="s">
        <v>16</v>
      </c>
      <c r="B77" s="132" t="s">
        <v>95</v>
      </c>
      <c r="C77" s="132"/>
      <c r="D77" s="132"/>
      <c r="E77" s="132"/>
      <c r="F77" s="132"/>
      <c r="G77" s="132"/>
      <c r="H77" s="26">
        <v>8.2000000000000007E-3</v>
      </c>
      <c r="I77" s="20">
        <f t="shared" ref="I77:I81" si="1">H77*$K$74</f>
        <v>28.022188000000003</v>
      </c>
    </row>
    <row r="78" spans="1:13" x14ac:dyDescent="0.25">
      <c r="A78" s="18" t="s">
        <v>18</v>
      </c>
      <c r="B78" s="132" t="s">
        <v>96</v>
      </c>
      <c r="C78" s="132"/>
      <c r="D78" s="132"/>
      <c r="E78" s="132"/>
      <c r="F78" s="132"/>
      <c r="G78" s="132"/>
      <c r="H78" s="26">
        <v>8.0000000000000004E-4</v>
      </c>
      <c r="I78" s="20">
        <f t="shared" si="1"/>
        <v>2.7338720000000003</v>
      </c>
    </row>
    <row r="79" spans="1:13" x14ac:dyDescent="0.25">
      <c r="A79" s="18" t="s">
        <v>20</v>
      </c>
      <c r="B79" s="132" t="s">
        <v>97</v>
      </c>
      <c r="C79" s="132"/>
      <c r="D79" s="132"/>
      <c r="E79" s="132"/>
      <c r="F79" s="132"/>
      <c r="G79" s="132"/>
      <c r="H79" s="26">
        <v>2.7000000000000001E-3</v>
      </c>
      <c r="I79" s="20">
        <f t="shared" si="1"/>
        <v>9.2268180000000015</v>
      </c>
    </row>
    <row r="80" spans="1:13" x14ac:dyDescent="0.25">
      <c r="A80" s="18" t="s">
        <v>43</v>
      </c>
      <c r="B80" s="132" t="s">
        <v>98</v>
      </c>
      <c r="C80" s="132"/>
      <c r="D80" s="132"/>
      <c r="E80" s="132"/>
      <c r="F80" s="132"/>
      <c r="G80" s="132"/>
      <c r="H80" s="26">
        <v>6.9999999999999999E-4</v>
      </c>
      <c r="I80" s="20">
        <f t="shared" si="1"/>
        <v>2.3921380000000001</v>
      </c>
      <c r="K80" s="22"/>
    </row>
    <row r="81" spans="1:11" x14ac:dyDescent="0.25">
      <c r="A81" s="18" t="s">
        <v>45</v>
      </c>
      <c r="B81" s="132" t="s">
        <v>99</v>
      </c>
      <c r="C81" s="132"/>
      <c r="D81" s="132"/>
      <c r="E81" s="132"/>
      <c r="F81" s="132"/>
      <c r="G81" s="132"/>
      <c r="H81" s="26">
        <v>1.66E-2</v>
      </c>
      <c r="I81" s="20">
        <f t="shared" si="1"/>
        <v>56.727844000000005</v>
      </c>
      <c r="K81" s="35"/>
    </row>
    <row r="82" spans="1:11" x14ac:dyDescent="0.25">
      <c r="A82" s="134" t="s">
        <v>100</v>
      </c>
      <c r="B82" s="134"/>
      <c r="C82" s="134"/>
      <c r="D82" s="134"/>
      <c r="E82" s="134"/>
      <c r="F82" s="134"/>
      <c r="G82" s="134"/>
      <c r="H82" s="28">
        <f>TRUNC(SUM(H76:H81),4)</f>
        <v>0.1123</v>
      </c>
      <c r="I82" s="24">
        <f>TRUNC(SUM(I76:I81),2)</f>
        <v>383.76</v>
      </c>
      <c r="K82" s="35"/>
    </row>
    <row r="83" spans="1:11" x14ac:dyDescent="0.25">
      <c r="A83" s="157"/>
      <c r="B83" s="158"/>
      <c r="C83" s="158"/>
      <c r="D83" s="158"/>
      <c r="E83" s="158"/>
      <c r="F83" s="158"/>
      <c r="G83" s="158"/>
      <c r="H83" s="158"/>
      <c r="I83" s="158"/>
    </row>
    <row r="84" spans="1:11" x14ac:dyDescent="0.25">
      <c r="A84" s="134" t="s">
        <v>101</v>
      </c>
      <c r="B84" s="134"/>
      <c r="C84" s="134"/>
      <c r="D84" s="134"/>
      <c r="E84" s="134"/>
      <c r="F84" s="134"/>
      <c r="G84" s="134"/>
      <c r="H84" s="18" t="s">
        <v>37</v>
      </c>
      <c r="I84" s="18" t="s">
        <v>38</v>
      </c>
    </row>
    <row r="85" spans="1:11" x14ac:dyDescent="0.25">
      <c r="A85" s="18" t="s">
        <v>13</v>
      </c>
      <c r="B85" s="132" t="s">
        <v>102</v>
      </c>
      <c r="C85" s="132"/>
      <c r="D85" s="132"/>
      <c r="E85" s="132"/>
      <c r="F85" s="132"/>
      <c r="G85" s="132"/>
      <c r="H85" s="26">
        <v>0</v>
      </c>
      <c r="I85" s="20">
        <v>0</v>
      </c>
    </row>
    <row r="86" spans="1:11" x14ac:dyDescent="0.25">
      <c r="A86" s="134" t="s">
        <v>103</v>
      </c>
      <c r="B86" s="134"/>
      <c r="C86" s="134"/>
      <c r="D86" s="134"/>
      <c r="E86" s="134"/>
      <c r="F86" s="134"/>
      <c r="G86" s="134"/>
      <c r="H86" s="28">
        <f>TRUNC(SUM(H85),4)</f>
        <v>0</v>
      </c>
      <c r="I86" s="24">
        <f>TRUNC(SUM(I85),2)</f>
        <v>0</v>
      </c>
    </row>
    <row r="87" spans="1:11" x14ac:dyDescent="0.25">
      <c r="A87" s="155"/>
      <c r="B87" s="156"/>
      <c r="C87" s="156"/>
      <c r="D87" s="156"/>
      <c r="E87" s="156"/>
      <c r="F87" s="156"/>
      <c r="G87" s="156"/>
      <c r="H87" s="156"/>
      <c r="I87" s="156"/>
    </row>
    <row r="88" spans="1:11" x14ac:dyDescent="0.25">
      <c r="A88" s="147" t="s">
        <v>104</v>
      </c>
      <c r="B88" s="147"/>
      <c r="C88" s="147"/>
      <c r="D88" s="147"/>
      <c r="E88" s="147"/>
      <c r="F88" s="147"/>
      <c r="G88" s="147"/>
      <c r="H88" s="147"/>
      <c r="I88" s="147"/>
    </row>
    <row r="89" spans="1:11" x14ac:dyDescent="0.25">
      <c r="A89" s="134" t="s">
        <v>105</v>
      </c>
      <c r="B89" s="134"/>
      <c r="C89" s="134"/>
      <c r="D89" s="134"/>
      <c r="E89" s="134"/>
      <c r="F89" s="134"/>
      <c r="G89" s="134"/>
      <c r="H89" s="134"/>
      <c r="I89" s="18" t="s">
        <v>38</v>
      </c>
    </row>
    <row r="90" spans="1:11" x14ac:dyDescent="0.25">
      <c r="A90" s="18" t="s">
        <v>106</v>
      </c>
      <c r="B90" s="133" t="s">
        <v>107</v>
      </c>
      <c r="C90" s="133"/>
      <c r="D90" s="133"/>
      <c r="E90" s="133"/>
      <c r="F90" s="133"/>
      <c r="G90" s="133"/>
      <c r="H90" s="133"/>
      <c r="I90" s="20">
        <f>I82</f>
        <v>383.76</v>
      </c>
    </row>
    <row r="91" spans="1:11" x14ac:dyDescent="0.25">
      <c r="A91" s="18" t="s">
        <v>108</v>
      </c>
      <c r="B91" s="133" t="s">
        <v>109</v>
      </c>
      <c r="C91" s="133"/>
      <c r="D91" s="133"/>
      <c r="E91" s="133"/>
      <c r="F91" s="133"/>
      <c r="G91" s="133"/>
      <c r="H91" s="133"/>
      <c r="I91" s="20">
        <f>I86</f>
        <v>0</v>
      </c>
    </row>
    <row r="92" spans="1:11" x14ac:dyDescent="0.25">
      <c r="A92" s="134" t="s">
        <v>110</v>
      </c>
      <c r="B92" s="134"/>
      <c r="C92" s="134"/>
      <c r="D92" s="134"/>
      <c r="E92" s="134"/>
      <c r="F92" s="134"/>
      <c r="G92" s="134"/>
      <c r="H92" s="134"/>
      <c r="I92" s="24">
        <f>TRUNC(SUM(I90:I91),2)</f>
        <v>383.76</v>
      </c>
    </row>
    <row r="93" spans="1:11" x14ac:dyDescent="0.25">
      <c r="A93" s="152"/>
      <c r="B93" s="153"/>
      <c r="C93" s="153"/>
      <c r="D93" s="153"/>
      <c r="E93" s="153"/>
      <c r="F93" s="153"/>
      <c r="G93" s="153"/>
      <c r="H93" s="153"/>
      <c r="I93" s="153"/>
    </row>
    <row r="94" spans="1:11" x14ac:dyDescent="0.25">
      <c r="A94" s="154" t="s">
        <v>111</v>
      </c>
      <c r="B94" s="154"/>
      <c r="C94" s="154"/>
      <c r="D94" s="154"/>
      <c r="E94" s="154"/>
      <c r="F94" s="154"/>
      <c r="G94" s="154"/>
      <c r="H94" s="154"/>
      <c r="I94" s="154"/>
    </row>
    <row r="95" spans="1:11" x14ac:dyDescent="0.25">
      <c r="A95" s="18">
        <v>5</v>
      </c>
      <c r="B95" s="134" t="s">
        <v>112</v>
      </c>
      <c r="C95" s="134"/>
      <c r="D95" s="134"/>
      <c r="E95" s="134"/>
      <c r="F95" s="134"/>
      <c r="G95" s="134"/>
      <c r="H95" s="18"/>
      <c r="I95" s="18" t="s">
        <v>38</v>
      </c>
    </row>
    <row r="96" spans="1:11" x14ac:dyDescent="0.25">
      <c r="A96" s="18" t="s">
        <v>13</v>
      </c>
      <c r="B96" s="150" t="s">
        <v>113</v>
      </c>
      <c r="C96" s="151"/>
      <c r="D96" s="151"/>
      <c r="E96" s="151"/>
      <c r="F96" s="151"/>
      <c r="G96" s="151"/>
      <c r="H96" s="17" t="s">
        <v>15</v>
      </c>
      <c r="I96" s="20">
        <f>uniformes!H10</f>
        <v>168.07</v>
      </c>
    </row>
    <row r="97" spans="1:9" x14ac:dyDescent="0.25">
      <c r="A97" s="18" t="s">
        <v>16</v>
      </c>
      <c r="B97" s="150" t="s">
        <v>114</v>
      </c>
      <c r="C97" s="151"/>
      <c r="D97" s="151"/>
      <c r="E97" s="151"/>
      <c r="F97" s="151"/>
      <c r="G97" s="151"/>
      <c r="H97" s="17" t="s">
        <v>15</v>
      </c>
      <c r="I97" s="20">
        <f>Materiais!H20</f>
        <v>0</v>
      </c>
    </row>
    <row r="98" spans="1:9" x14ac:dyDescent="0.25">
      <c r="A98" s="31" t="s">
        <v>18</v>
      </c>
      <c r="B98" s="151" t="s">
        <v>115</v>
      </c>
      <c r="C98" s="151"/>
      <c r="D98" s="151"/>
      <c r="E98" s="151"/>
      <c r="F98" s="151"/>
      <c r="G98" s="151"/>
      <c r="H98" s="17" t="s">
        <v>15</v>
      </c>
      <c r="I98" s="20">
        <v>0</v>
      </c>
    </row>
    <row r="99" spans="1:9" x14ac:dyDescent="0.25">
      <c r="A99" s="31" t="s">
        <v>20</v>
      </c>
      <c r="B99" s="150" t="s">
        <v>116</v>
      </c>
      <c r="C99" s="151"/>
      <c r="D99" s="151"/>
      <c r="E99" s="151"/>
      <c r="F99" s="151"/>
      <c r="G99" s="151"/>
      <c r="H99" s="17" t="s">
        <v>15</v>
      </c>
      <c r="I99" s="20">
        <v>0</v>
      </c>
    </row>
    <row r="100" spans="1:9" x14ac:dyDescent="0.25">
      <c r="A100" s="134" t="s">
        <v>117</v>
      </c>
      <c r="B100" s="134"/>
      <c r="C100" s="134"/>
      <c r="D100" s="134"/>
      <c r="E100" s="134"/>
      <c r="F100" s="134"/>
      <c r="G100" s="134"/>
      <c r="H100" s="28" t="s">
        <v>15</v>
      </c>
      <c r="I100" s="24">
        <f>TRUNC(SUM(I96:I99),2)</f>
        <v>168.07</v>
      </c>
    </row>
    <row r="101" spans="1:9" x14ac:dyDescent="0.25">
      <c r="A101" s="152"/>
      <c r="B101" s="153"/>
      <c r="C101" s="153"/>
      <c r="D101" s="153"/>
      <c r="E101" s="153"/>
      <c r="F101" s="153"/>
      <c r="G101" s="153"/>
      <c r="H101" s="153"/>
      <c r="I101" s="153"/>
    </row>
    <row r="102" spans="1:9" x14ac:dyDescent="0.25">
      <c r="A102" s="154" t="s">
        <v>118</v>
      </c>
      <c r="B102" s="154"/>
      <c r="C102" s="154"/>
      <c r="D102" s="154"/>
      <c r="E102" s="154"/>
      <c r="F102" s="154"/>
      <c r="G102" s="154"/>
      <c r="H102" s="154"/>
      <c r="I102" s="154"/>
    </row>
    <row r="103" spans="1:9" x14ac:dyDescent="0.25">
      <c r="A103" s="18">
        <v>6</v>
      </c>
      <c r="B103" s="134" t="s">
        <v>119</v>
      </c>
      <c r="C103" s="134"/>
      <c r="D103" s="134"/>
      <c r="E103" s="134"/>
      <c r="F103" s="134"/>
      <c r="G103" s="134"/>
      <c r="H103" s="18" t="s">
        <v>37</v>
      </c>
      <c r="I103" s="18" t="s">
        <v>38</v>
      </c>
    </row>
    <row r="104" spans="1:9" x14ac:dyDescent="0.25">
      <c r="A104" s="18" t="s">
        <v>13</v>
      </c>
      <c r="B104" s="132" t="s">
        <v>120</v>
      </c>
      <c r="C104" s="132"/>
      <c r="D104" s="132"/>
      <c r="E104" s="132"/>
      <c r="F104" s="132"/>
      <c r="G104" s="132"/>
      <c r="H104" s="36">
        <v>0.04</v>
      </c>
      <c r="I104" s="20">
        <f>TRUNC(H104*I128,2)</f>
        <v>158.76</v>
      </c>
    </row>
    <row r="105" spans="1:9" x14ac:dyDescent="0.25">
      <c r="A105" s="18" t="s">
        <v>16</v>
      </c>
      <c r="B105" s="132" t="s">
        <v>121</v>
      </c>
      <c r="C105" s="132"/>
      <c r="D105" s="132"/>
      <c r="E105" s="132"/>
      <c r="F105" s="132"/>
      <c r="G105" s="132"/>
      <c r="H105" s="37">
        <v>6.7900000000000002E-2</v>
      </c>
      <c r="I105" s="20">
        <f>TRUNC(H105*(I104+I128),2)</f>
        <v>280.27999999999997</v>
      </c>
    </row>
    <row r="106" spans="1:9" x14ac:dyDescent="0.25">
      <c r="A106" s="18" t="s">
        <v>18</v>
      </c>
      <c r="B106" s="140" t="s">
        <v>122</v>
      </c>
      <c r="C106" s="140"/>
      <c r="D106" s="140"/>
      <c r="E106" s="140"/>
      <c r="F106" s="140"/>
      <c r="G106" s="140"/>
      <c r="H106" s="21"/>
      <c r="I106" s="38"/>
    </row>
    <row r="107" spans="1:9" x14ac:dyDescent="0.25">
      <c r="A107" s="18" t="s">
        <v>123</v>
      </c>
      <c r="B107" s="132" t="s">
        <v>124</v>
      </c>
      <c r="C107" s="132"/>
      <c r="D107" s="132"/>
      <c r="E107" s="132"/>
      <c r="F107" s="132"/>
      <c r="G107" s="132"/>
      <c r="H107" s="39">
        <v>1.6500000000000001E-2</v>
      </c>
      <c r="I107" s="20">
        <f>H107*I117</f>
        <v>84.822540000000004</v>
      </c>
    </row>
    <row r="108" spans="1:9" x14ac:dyDescent="0.25">
      <c r="A108" s="18" t="s">
        <v>125</v>
      </c>
      <c r="B108" s="132" t="s">
        <v>126</v>
      </c>
      <c r="C108" s="132"/>
      <c r="D108" s="132"/>
      <c r="E108" s="132"/>
      <c r="F108" s="132"/>
      <c r="G108" s="132"/>
      <c r="H108" s="40">
        <v>7.5999999999999998E-2</v>
      </c>
      <c r="I108" s="20">
        <f>H108*I117</f>
        <v>390.69776000000002</v>
      </c>
    </row>
    <row r="109" spans="1:9" x14ac:dyDescent="0.25">
      <c r="A109" s="18" t="s">
        <v>127</v>
      </c>
      <c r="B109" s="132" t="s">
        <v>128</v>
      </c>
      <c r="C109" s="132"/>
      <c r="D109" s="132"/>
      <c r="E109" s="132"/>
      <c r="F109" s="132"/>
      <c r="G109" s="132"/>
      <c r="H109" s="41">
        <v>0.05</v>
      </c>
      <c r="I109" s="20">
        <f>H109*I117</f>
        <v>257.03800000000001</v>
      </c>
    </row>
    <row r="110" spans="1:9" x14ac:dyDescent="0.25">
      <c r="A110" s="134" t="s">
        <v>129</v>
      </c>
      <c r="B110" s="134"/>
      <c r="C110" s="134"/>
      <c r="D110" s="134"/>
      <c r="E110" s="134"/>
      <c r="F110" s="134"/>
      <c r="G110" s="134"/>
      <c r="H110" s="39"/>
      <c r="I110" s="24">
        <f>TRUNC(SUM(I104:I109),2)</f>
        <v>1171.5899999999999</v>
      </c>
    </row>
    <row r="111" spans="1:9" x14ac:dyDescent="0.25">
      <c r="A111" s="14"/>
      <c r="B111" s="148"/>
      <c r="C111" s="148"/>
      <c r="D111" s="148"/>
      <c r="E111" s="148"/>
      <c r="F111" s="148"/>
      <c r="G111" s="148"/>
      <c r="H111" s="148"/>
      <c r="I111" s="148"/>
    </row>
    <row r="112" spans="1:9" x14ac:dyDescent="0.25">
      <c r="A112" s="42" t="s">
        <v>130</v>
      </c>
      <c r="B112" s="149" t="s">
        <v>131</v>
      </c>
      <c r="C112" s="149"/>
      <c r="D112" s="149"/>
      <c r="E112" s="149"/>
      <c r="F112" s="149"/>
      <c r="G112" s="149"/>
      <c r="H112" s="43">
        <f>TRUNC(H107+H108+H109,4)</f>
        <v>0.14249999999999999</v>
      </c>
      <c r="I112" s="44"/>
    </row>
    <row r="113" spans="1:11" x14ac:dyDescent="0.25">
      <c r="A113" s="45"/>
      <c r="B113" s="145">
        <v>100</v>
      </c>
      <c r="C113" s="145"/>
      <c r="D113" s="145"/>
      <c r="E113" s="145"/>
      <c r="F113" s="145"/>
      <c r="G113" s="145"/>
      <c r="H113" s="47"/>
      <c r="I113" s="48"/>
    </row>
    <row r="114" spans="1:11" x14ac:dyDescent="0.25">
      <c r="A114" s="49"/>
      <c r="B114" s="46"/>
      <c r="C114" s="46"/>
      <c r="D114" s="46"/>
      <c r="E114" s="46"/>
      <c r="F114" s="46"/>
      <c r="G114" s="46"/>
      <c r="H114" s="47"/>
      <c r="I114" s="48"/>
    </row>
    <row r="115" spans="1:11" x14ac:dyDescent="0.25">
      <c r="A115" s="45" t="s">
        <v>132</v>
      </c>
      <c r="B115" s="145" t="s">
        <v>133</v>
      </c>
      <c r="C115" s="145"/>
      <c r="D115" s="145"/>
      <c r="E115" s="145"/>
      <c r="F115" s="145"/>
      <c r="G115" s="145"/>
      <c r="H115" s="47"/>
      <c r="I115" s="48">
        <f>TRUNC(I128+I104+I105,2)</f>
        <v>4408.21</v>
      </c>
    </row>
    <row r="116" spans="1:11" x14ac:dyDescent="0.25">
      <c r="A116" s="45"/>
      <c r="B116" s="46"/>
      <c r="C116" s="46"/>
      <c r="D116" s="46"/>
      <c r="E116" s="46"/>
      <c r="F116" s="46"/>
      <c r="G116" s="46"/>
      <c r="H116" s="47"/>
      <c r="I116" s="48"/>
    </row>
    <row r="117" spans="1:11" x14ac:dyDescent="0.25">
      <c r="A117" s="45" t="s">
        <v>134</v>
      </c>
      <c r="B117" s="145" t="s">
        <v>135</v>
      </c>
      <c r="C117" s="145"/>
      <c r="D117" s="145"/>
      <c r="E117" s="145"/>
      <c r="F117" s="145"/>
      <c r="G117" s="145"/>
      <c r="H117" s="47"/>
      <c r="I117" s="48">
        <f>TRUNC(I115/(1-H112),2)</f>
        <v>5140.76</v>
      </c>
    </row>
    <row r="118" spans="1:11" x14ac:dyDescent="0.25">
      <c r="A118" s="45"/>
      <c r="B118" s="46"/>
      <c r="C118" s="46"/>
      <c r="D118" s="46"/>
      <c r="E118" s="46"/>
      <c r="F118" s="46"/>
      <c r="G118" s="46"/>
      <c r="H118" s="47"/>
      <c r="I118" s="48"/>
    </row>
    <row r="119" spans="1:11" x14ac:dyDescent="0.25">
      <c r="A119" s="50"/>
      <c r="B119" s="146" t="s">
        <v>136</v>
      </c>
      <c r="C119" s="146"/>
      <c r="D119" s="146"/>
      <c r="E119" s="146"/>
      <c r="F119" s="146"/>
      <c r="G119" s="146"/>
      <c r="H119" s="51"/>
      <c r="I119" s="52">
        <f>TRUNC(I117-I115,2)</f>
        <v>732.55</v>
      </c>
      <c r="K119" s="22"/>
    </row>
    <row r="120" spans="1:11" x14ac:dyDescent="0.25">
      <c r="A120" s="14"/>
      <c r="B120" s="14"/>
      <c r="C120" s="14"/>
      <c r="D120" s="14"/>
      <c r="E120" s="14"/>
      <c r="F120" s="14"/>
      <c r="G120" s="14"/>
      <c r="H120" s="14"/>
      <c r="I120" s="25"/>
    </row>
    <row r="121" spans="1:11" x14ac:dyDescent="0.25">
      <c r="A121" s="147" t="s">
        <v>137</v>
      </c>
      <c r="B121" s="147"/>
      <c r="C121" s="147"/>
      <c r="D121" s="147"/>
      <c r="E121" s="147"/>
      <c r="F121" s="147"/>
      <c r="G121" s="147"/>
      <c r="H121" s="147"/>
      <c r="I121" s="147"/>
      <c r="K121" s="30"/>
    </row>
    <row r="122" spans="1:11" x14ac:dyDescent="0.25">
      <c r="A122" s="134" t="s">
        <v>138</v>
      </c>
      <c r="B122" s="134"/>
      <c r="C122" s="134"/>
      <c r="D122" s="134"/>
      <c r="E122" s="134"/>
      <c r="F122" s="134"/>
      <c r="G122" s="134"/>
      <c r="H122" s="134"/>
      <c r="I122" s="18" t="s">
        <v>38</v>
      </c>
    </row>
    <row r="123" spans="1:11" x14ac:dyDescent="0.25">
      <c r="A123" s="17" t="s">
        <v>13</v>
      </c>
      <c r="B123" s="132" t="str">
        <f>A21</f>
        <v>MÓDULO 1 - COMPOSIÇÃO DA REMUNERAÇÃO</v>
      </c>
      <c r="C123" s="132"/>
      <c r="D123" s="132"/>
      <c r="E123" s="132"/>
      <c r="F123" s="132"/>
      <c r="G123" s="132"/>
      <c r="H123" s="132"/>
      <c r="I123" s="20">
        <f>I29</f>
        <v>1896.5</v>
      </c>
    </row>
    <row r="124" spans="1:11" x14ac:dyDescent="0.25">
      <c r="A124" s="17" t="s">
        <v>16</v>
      </c>
      <c r="B124" s="132" t="str">
        <f>A31</f>
        <v>MÓDULO 2 – ENCARGOS E BENEFÍCIOS ANUAIS, MENSAIS E DIÁRIOS</v>
      </c>
      <c r="C124" s="132"/>
      <c r="D124" s="132"/>
      <c r="E124" s="132"/>
      <c r="F124" s="132"/>
      <c r="G124" s="132"/>
      <c r="H124" s="132"/>
      <c r="I124" s="20">
        <f>I62</f>
        <v>1355.33</v>
      </c>
    </row>
    <row r="125" spans="1:11" x14ac:dyDescent="0.25">
      <c r="A125" s="17" t="s">
        <v>18</v>
      </c>
      <c r="B125" s="132" t="str">
        <f>A64</f>
        <v>MÓDULO 3 – PROVISÃO PARA RESCISÃO</v>
      </c>
      <c r="C125" s="132"/>
      <c r="D125" s="132"/>
      <c r="E125" s="132"/>
      <c r="F125" s="132"/>
      <c r="G125" s="132"/>
      <c r="H125" s="132"/>
      <c r="I125" s="20">
        <f>I72</f>
        <v>165.51</v>
      </c>
      <c r="K125" s="30"/>
    </row>
    <row r="126" spans="1:11" x14ac:dyDescent="0.25">
      <c r="A126" s="17" t="s">
        <v>20</v>
      </c>
      <c r="B126" s="132" t="str">
        <f>A74</f>
        <v>MÓDULO 4 – CUSTO DE REPOSIÇÃO DO PROFISSIONAL AUSENTE</v>
      </c>
      <c r="C126" s="132"/>
      <c r="D126" s="132"/>
      <c r="E126" s="132"/>
      <c r="F126" s="132"/>
      <c r="G126" s="132"/>
      <c r="H126" s="132"/>
      <c r="I126" s="20">
        <f>I92</f>
        <v>383.76</v>
      </c>
      <c r="K126" s="30"/>
    </row>
    <row r="127" spans="1:11" x14ac:dyDescent="0.25">
      <c r="A127" s="17" t="s">
        <v>43</v>
      </c>
      <c r="B127" s="132" t="str">
        <f>A94</f>
        <v>MÓDULO 5 – INSUMOS DIVERSOS</v>
      </c>
      <c r="C127" s="132"/>
      <c r="D127" s="132"/>
      <c r="E127" s="132"/>
      <c r="F127" s="132"/>
      <c r="G127" s="132"/>
      <c r="H127" s="132"/>
      <c r="I127" s="20">
        <f>I100</f>
        <v>168.07</v>
      </c>
    </row>
    <row r="128" spans="1:11" x14ac:dyDescent="0.25">
      <c r="A128" s="18"/>
      <c r="B128" s="134" t="s">
        <v>139</v>
      </c>
      <c r="C128" s="134"/>
      <c r="D128" s="134"/>
      <c r="E128" s="134"/>
      <c r="F128" s="134"/>
      <c r="G128" s="134"/>
      <c r="H128" s="134"/>
      <c r="I128" s="24">
        <f>TRUNC(SUM(I123:I127),2)</f>
        <v>3969.17</v>
      </c>
      <c r="K128" s="22"/>
    </row>
    <row r="129" spans="1:13" x14ac:dyDescent="0.25">
      <c r="A129" s="17" t="s">
        <v>45</v>
      </c>
      <c r="B129" s="132" t="str">
        <f>A102</f>
        <v>MÓDULO 6 – CUSTOS INDIRETOS, TRIBUTOS E LUCRO</v>
      </c>
      <c r="C129" s="132"/>
      <c r="D129" s="132"/>
      <c r="E129" s="132"/>
      <c r="F129" s="132"/>
      <c r="G129" s="132"/>
      <c r="H129" s="132"/>
      <c r="I129" s="20">
        <f>I110</f>
        <v>1171.5899999999999</v>
      </c>
      <c r="L129" s="130"/>
      <c r="M129" s="130"/>
    </row>
    <row r="130" spans="1:13" x14ac:dyDescent="0.25">
      <c r="A130" s="134" t="s">
        <v>140</v>
      </c>
      <c r="B130" s="134"/>
      <c r="C130" s="134"/>
      <c r="D130" s="134"/>
      <c r="E130" s="134"/>
      <c r="F130" s="134"/>
      <c r="G130" s="134"/>
      <c r="H130" s="134"/>
      <c r="I130" s="24">
        <f>TRUNC(SUM(I128:I129),2)</f>
        <v>5140.76</v>
      </c>
      <c r="K130" s="22"/>
    </row>
    <row r="131" spans="1:13" hidden="1" x14ac:dyDescent="0.25">
      <c r="A131" s="134" t="s">
        <v>141</v>
      </c>
      <c r="B131" s="134"/>
      <c r="C131" s="134"/>
      <c r="D131" s="141">
        <v>0</v>
      </c>
      <c r="E131" s="142"/>
      <c r="F131" s="142"/>
      <c r="G131" s="142"/>
      <c r="H131" s="142"/>
      <c r="I131" s="143"/>
    </row>
    <row r="132" spans="1:13" hidden="1" x14ac:dyDescent="0.25">
      <c r="A132" s="17"/>
      <c r="B132" s="133" t="s">
        <v>142</v>
      </c>
      <c r="C132" s="133"/>
      <c r="D132" s="133"/>
      <c r="E132" s="133"/>
      <c r="F132" s="133"/>
      <c r="G132" s="133"/>
      <c r="H132" s="18"/>
      <c r="I132" s="18"/>
    </row>
    <row r="133" spans="1:13" ht="40.5" hidden="1" customHeight="1" x14ac:dyDescent="0.25">
      <c r="A133" s="144" t="s">
        <v>143</v>
      </c>
      <c r="B133" s="144"/>
      <c r="C133" s="144" t="s">
        <v>144</v>
      </c>
      <c r="D133" s="144"/>
      <c r="E133" s="144" t="s">
        <v>145</v>
      </c>
      <c r="F133" s="144"/>
      <c r="G133" s="53" t="s">
        <v>146</v>
      </c>
      <c r="H133" s="53" t="s">
        <v>147</v>
      </c>
      <c r="I133" s="18" t="s">
        <v>38</v>
      </c>
    </row>
    <row r="134" spans="1:13" hidden="1" x14ac:dyDescent="0.25">
      <c r="A134" s="133" t="s">
        <v>148</v>
      </c>
      <c r="B134" s="133"/>
      <c r="C134" s="132" t="s">
        <v>149</v>
      </c>
      <c r="D134" s="132"/>
      <c r="E134" s="133"/>
      <c r="F134" s="133"/>
      <c r="G134" s="19" t="s">
        <v>149</v>
      </c>
      <c r="H134" s="19"/>
      <c r="I134" s="20">
        <v>0</v>
      </c>
    </row>
    <row r="135" spans="1:13" hidden="1" x14ac:dyDescent="0.25">
      <c r="A135" s="133" t="s">
        <v>150</v>
      </c>
      <c r="B135" s="133"/>
      <c r="C135" s="132" t="s">
        <v>149</v>
      </c>
      <c r="D135" s="132"/>
      <c r="E135" s="133"/>
      <c r="F135" s="133"/>
      <c r="G135" s="19" t="s">
        <v>149</v>
      </c>
      <c r="H135" s="19"/>
      <c r="I135" s="20">
        <v>0</v>
      </c>
    </row>
    <row r="136" spans="1:13" hidden="1" x14ac:dyDescent="0.25">
      <c r="A136" s="133" t="s">
        <v>151</v>
      </c>
      <c r="B136" s="133"/>
      <c r="C136" s="132" t="s">
        <v>149</v>
      </c>
      <c r="D136" s="132"/>
      <c r="E136" s="133"/>
      <c r="F136" s="133"/>
      <c r="G136" s="19" t="s">
        <v>149</v>
      </c>
      <c r="H136" s="19"/>
      <c r="I136" s="20">
        <v>0</v>
      </c>
    </row>
    <row r="137" spans="1:13" hidden="1" x14ac:dyDescent="0.25">
      <c r="A137" s="133" t="s">
        <v>152</v>
      </c>
      <c r="B137" s="133"/>
      <c r="C137" s="132" t="s">
        <v>149</v>
      </c>
      <c r="D137" s="132"/>
      <c r="E137" s="133"/>
      <c r="F137" s="133"/>
      <c r="G137" s="19" t="s">
        <v>149</v>
      </c>
      <c r="H137" s="19"/>
      <c r="I137" s="20">
        <v>0</v>
      </c>
    </row>
    <row r="138" spans="1:13" hidden="1" x14ac:dyDescent="0.25">
      <c r="A138" s="134"/>
      <c r="B138" s="134"/>
      <c r="C138" s="133"/>
      <c r="D138" s="133"/>
      <c r="E138" s="133"/>
      <c r="F138" s="133"/>
      <c r="G138" s="54"/>
      <c r="H138" s="54"/>
      <c r="I138" s="20"/>
    </row>
    <row r="139" spans="1:13" hidden="1" x14ac:dyDescent="0.25">
      <c r="A139" s="134"/>
      <c r="B139" s="134"/>
      <c r="C139" s="133"/>
      <c r="D139" s="133"/>
      <c r="E139" s="133"/>
      <c r="F139" s="133"/>
      <c r="G139" s="19"/>
      <c r="H139" s="19"/>
      <c r="I139" s="20"/>
    </row>
    <row r="140" spans="1:13" hidden="1" x14ac:dyDescent="0.25">
      <c r="A140" s="134" t="s">
        <v>153</v>
      </c>
      <c r="B140" s="134"/>
      <c r="C140" s="134"/>
      <c r="D140" s="134"/>
      <c r="E140" s="134"/>
      <c r="F140" s="134"/>
      <c r="G140" s="134"/>
      <c r="H140" s="134"/>
      <c r="I140" s="24">
        <f>SUM(I138:I139)</f>
        <v>0</v>
      </c>
    </row>
    <row r="141" spans="1:13" hidden="1" x14ac:dyDescent="0.25">
      <c r="A141" s="19"/>
      <c r="B141" s="19"/>
      <c r="C141" s="19"/>
      <c r="D141" s="19"/>
      <c r="E141" s="19"/>
      <c r="F141" s="19"/>
      <c r="G141" s="19"/>
      <c r="H141" s="19"/>
      <c r="I141" s="19"/>
    </row>
    <row r="142" spans="1:13" hidden="1" x14ac:dyDescent="0.25">
      <c r="A142" s="17" t="s">
        <v>154</v>
      </c>
      <c r="B142" s="133" t="s">
        <v>155</v>
      </c>
      <c r="C142" s="133"/>
      <c r="D142" s="133"/>
      <c r="E142" s="133"/>
      <c r="F142" s="133"/>
      <c r="G142" s="133"/>
      <c r="H142" s="18"/>
      <c r="I142" s="18"/>
    </row>
    <row r="143" spans="1:13" hidden="1" x14ac:dyDescent="0.25">
      <c r="A143" s="134" t="s">
        <v>156</v>
      </c>
      <c r="B143" s="134"/>
      <c r="C143" s="134"/>
      <c r="D143" s="134"/>
      <c r="E143" s="134"/>
      <c r="F143" s="134"/>
      <c r="G143" s="134"/>
      <c r="H143" s="134"/>
      <c r="I143" s="134"/>
    </row>
    <row r="144" spans="1:13" hidden="1" x14ac:dyDescent="0.25">
      <c r="A144" s="17"/>
      <c r="B144" s="140" t="s">
        <v>157</v>
      </c>
      <c r="C144" s="140"/>
      <c r="D144" s="140"/>
      <c r="E144" s="140"/>
      <c r="F144" s="140"/>
      <c r="G144" s="140"/>
      <c r="H144" s="140"/>
      <c r="I144" s="18" t="s">
        <v>38</v>
      </c>
    </row>
    <row r="145" spans="1:9" hidden="1" x14ac:dyDescent="0.25">
      <c r="A145" s="17" t="s">
        <v>13</v>
      </c>
      <c r="B145" s="132" t="s">
        <v>158</v>
      </c>
      <c r="C145" s="132"/>
      <c r="D145" s="132"/>
      <c r="E145" s="132"/>
      <c r="F145" s="132"/>
      <c r="G145" s="132"/>
      <c r="H145" s="132"/>
      <c r="I145" s="20">
        <f>I107</f>
        <v>84.822540000000004</v>
      </c>
    </row>
    <row r="146" spans="1:9" hidden="1" x14ac:dyDescent="0.25">
      <c r="A146" s="17" t="s">
        <v>16</v>
      </c>
      <c r="B146" s="132" t="s">
        <v>159</v>
      </c>
      <c r="C146" s="132"/>
      <c r="D146" s="132"/>
      <c r="E146" s="132"/>
      <c r="F146" s="132"/>
      <c r="G146" s="132"/>
      <c r="H146" s="132"/>
      <c r="I146" s="20" t="e">
        <f>#REF!</f>
        <v>#REF!</v>
      </c>
    </row>
    <row r="147" spans="1:9" hidden="1" x14ac:dyDescent="0.25">
      <c r="A147" s="17" t="s">
        <v>18</v>
      </c>
      <c r="B147" s="132" t="s">
        <v>160</v>
      </c>
      <c r="C147" s="132"/>
      <c r="D147" s="132"/>
      <c r="E147" s="132"/>
      <c r="F147" s="132"/>
      <c r="G147" s="132"/>
      <c r="H147" s="132"/>
      <c r="I147" s="20">
        <f>I110</f>
        <v>1171.5899999999999</v>
      </c>
    </row>
    <row r="148" spans="1:9" hidden="1" x14ac:dyDescent="0.25">
      <c r="A148" s="133" t="s">
        <v>161</v>
      </c>
      <c r="B148" s="133"/>
      <c r="C148" s="133"/>
      <c r="D148" s="133"/>
      <c r="E148" s="133"/>
      <c r="F148" s="133"/>
      <c r="G148" s="133"/>
      <c r="H148" s="133"/>
      <c r="I148" s="24" t="e">
        <f>SUM(I145:I147)</f>
        <v>#REF!</v>
      </c>
    </row>
    <row r="149" spans="1:9" hidden="1" x14ac:dyDescent="0.25">
      <c r="A149" s="17" t="s">
        <v>162</v>
      </c>
      <c r="B149" s="19" t="s">
        <v>163</v>
      </c>
      <c r="C149" s="19"/>
      <c r="D149" s="19"/>
      <c r="E149" s="19"/>
      <c r="F149" s="19"/>
      <c r="G149" s="19"/>
      <c r="H149" s="19"/>
      <c r="I149" s="19"/>
    </row>
    <row r="150" spans="1:9" hidden="1" x14ac:dyDescent="0.25">
      <c r="A150" s="19"/>
      <c r="B150" s="19"/>
      <c r="C150" s="19"/>
      <c r="D150" s="19"/>
      <c r="E150" s="19"/>
      <c r="F150" s="19"/>
      <c r="G150" s="19"/>
      <c r="H150" s="19"/>
      <c r="I150" s="19"/>
    </row>
    <row r="151" spans="1:9" hidden="1" x14ac:dyDescent="0.25">
      <c r="A151" s="19"/>
      <c r="B151" s="19"/>
      <c r="C151" s="19"/>
      <c r="D151" s="19"/>
      <c r="E151" s="19"/>
      <c r="F151" s="19"/>
      <c r="G151" s="19"/>
      <c r="H151" s="19"/>
      <c r="I151" s="19"/>
    </row>
    <row r="152" spans="1:9" hidden="1" x14ac:dyDescent="0.25">
      <c r="A152" s="134" t="s">
        <v>164</v>
      </c>
      <c r="B152" s="134"/>
      <c r="C152" s="134"/>
      <c r="D152" s="135">
        <f>D131*I130</f>
        <v>0</v>
      </c>
      <c r="E152" s="135"/>
      <c r="F152" s="135"/>
      <c r="G152" s="135"/>
      <c r="H152" s="135"/>
      <c r="I152" s="135"/>
    </row>
    <row r="153" spans="1:9" x14ac:dyDescent="0.25">
      <c r="A153" s="15"/>
      <c r="B153" s="15"/>
      <c r="C153" s="15"/>
      <c r="D153" s="55"/>
      <c r="E153" s="55"/>
      <c r="F153" s="55"/>
      <c r="G153" s="55"/>
      <c r="H153" s="55"/>
      <c r="I153" s="55"/>
    </row>
    <row r="155" spans="1:9" ht="66" customHeight="1" x14ac:dyDescent="0.25">
      <c r="A155" s="136" t="s">
        <v>165</v>
      </c>
      <c r="B155" s="137"/>
      <c r="C155" s="137"/>
      <c r="D155" s="137"/>
      <c r="E155" s="137"/>
      <c r="F155" s="137"/>
      <c r="G155" s="137"/>
      <c r="H155" s="137"/>
      <c r="I155" s="137"/>
    </row>
    <row r="156" spans="1:9" ht="12.75" customHeight="1" x14ac:dyDescent="0.25">
      <c r="A156" s="56"/>
      <c r="B156" s="57"/>
      <c r="C156" s="57"/>
      <c r="D156" s="57"/>
      <c r="E156" s="57"/>
      <c r="F156" s="57"/>
      <c r="G156" s="57"/>
      <c r="H156" s="57"/>
      <c r="I156" s="57"/>
    </row>
    <row r="157" spans="1:9" ht="26.25" customHeight="1" x14ac:dyDescent="0.25">
      <c r="A157" s="138" t="s">
        <v>166</v>
      </c>
      <c r="B157" s="139"/>
      <c r="C157" s="139"/>
      <c r="D157" s="139"/>
      <c r="E157" s="139"/>
      <c r="F157" s="139"/>
      <c r="G157" s="139"/>
      <c r="H157" s="139"/>
      <c r="I157" s="139"/>
    </row>
    <row r="159" spans="1:9" ht="28.5" customHeight="1" x14ac:dyDescent="0.25">
      <c r="A159" s="131" t="s">
        <v>232</v>
      </c>
      <c r="B159" s="131"/>
      <c r="C159" s="131"/>
      <c r="D159" s="131"/>
      <c r="E159" s="131"/>
      <c r="F159" s="131"/>
      <c r="G159" s="131"/>
      <c r="H159" s="131"/>
    </row>
    <row r="163" spans="1:8" s="186" customFormat="1" x14ac:dyDescent="0.25">
      <c r="A163" s="185"/>
      <c r="B163" s="185"/>
      <c r="C163" s="185"/>
      <c r="D163" s="185"/>
      <c r="E163" s="185"/>
      <c r="F163" s="185"/>
    </row>
    <row r="164" spans="1:8" s="186" customFormat="1" x14ac:dyDescent="0.25">
      <c r="A164" s="185"/>
      <c r="B164" s="185"/>
      <c r="C164" s="185"/>
      <c r="D164" s="185"/>
      <c r="E164" s="185"/>
      <c r="F164" s="185"/>
    </row>
    <row r="165" spans="1:8" s="186" customFormat="1" x14ac:dyDescent="0.25">
      <c r="A165" s="185"/>
      <c r="B165" s="185"/>
      <c r="C165" s="185"/>
      <c r="D165" s="185"/>
      <c r="E165" s="185"/>
      <c r="F165" s="185"/>
    </row>
    <row r="166" spans="1:8" x14ac:dyDescent="0.25">
      <c r="A166" s="177" t="s">
        <v>0</v>
      </c>
      <c r="B166" s="178"/>
      <c r="C166" s="178"/>
      <c r="D166" s="178"/>
      <c r="E166" s="178"/>
      <c r="F166" s="179"/>
    </row>
    <row r="167" spans="1:8" x14ac:dyDescent="0.25">
      <c r="A167" s="180"/>
      <c r="B167" s="181"/>
      <c r="C167" s="181"/>
      <c r="D167" s="181"/>
      <c r="E167" s="181"/>
      <c r="F167" s="182"/>
    </row>
    <row r="168" spans="1:8" x14ac:dyDescent="0.25">
      <c r="A168" s="180"/>
      <c r="B168" s="181"/>
      <c r="C168" s="181"/>
      <c r="D168" s="181"/>
      <c r="E168" s="181"/>
      <c r="F168" s="182"/>
    </row>
    <row r="169" spans="1:8" x14ac:dyDescent="0.25">
      <c r="A169" s="180"/>
      <c r="B169" s="181"/>
      <c r="C169" s="181"/>
      <c r="D169" s="181"/>
      <c r="E169" s="181"/>
      <c r="F169" s="182"/>
    </row>
    <row r="170" spans="1:8" x14ac:dyDescent="0.25">
      <c r="A170" s="183"/>
      <c r="B170" s="125"/>
      <c r="C170" s="125"/>
      <c r="D170" s="125"/>
      <c r="E170" s="125"/>
      <c r="F170" s="184"/>
    </row>
    <row r="171" spans="1:8" ht="42.75" x14ac:dyDescent="0.25">
      <c r="A171" s="1" t="s">
        <v>1</v>
      </c>
      <c r="B171" s="2" t="s">
        <v>2</v>
      </c>
      <c r="C171" s="3" t="s">
        <v>3</v>
      </c>
      <c r="D171" s="4" t="s">
        <v>4</v>
      </c>
      <c r="E171" s="4" t="s">
        <v>5</v>
      </c>
      <c r="F171" s="5" t="s">
        <v>6</v>
      </c>
      <c r="H171" s="22"/>
    </row>
    <row r="172" spans="1:8" x14ac:dyDescent="0.25">
      <c r="A172" s="6" t="s">
        <v>239</v>
      </c>
      <c r="B172" s="7" t="s">
        <v>8</v>
      </c>
      <c r="C172" s="8">
        <v>2</v>
      </c>
      <c r="D172" s="9">
        <f>I130</f>
        <v>5140.76</v>
      </c>
      <c r="E172" s="10">
        <v>24</v>
      </c>
      <c r="F172" s="9">
        <f>D172*C172*E172/2</f>
        <v>123378.24000000001</v>
      </c>
    </row>
    <row r="173" spans="1:8" x14ac:dyDescent="0.25">
      <c r="A173" s="126" t="s">
        <v>9</v>
      </c>
      <c r="B173" s="126"/>
      <c r="C173" s="126"/>
      <c r="D173" s="11">
        <f>F174/24</f>
        <v>10281.52</v>
      </c>
      <c r="E173" s="11"/>
      <c r="F173" s="9"/>
    </row>
    <row r="174" spans="1:8" x14ac:dyDescent="0.25">
      <c r="A174" s="127" t="s">
        <v>10</v>
      </c>
      <c r="B174" s="128"/>
      <c r="C174" s="128"/>
      <c r="D174" s="129"/>
      <c r="E174" s="12"/>
      <c r="F174" s="13">
        <f>SUM(F172:F172)*2</f>
        <v>246756.48000000001</v>
      </c>
    </row>
  </sheetData>
  <mergeCells count="176">
    <mergeCell ref="A173:C173"/>
    <mergeCell ref="A174:D174"/>
    <mergeCell ref="A166:F170"/>
    <mergeCell ref="B7:G7"/>
    <mergeCell ref="H7:I7"/>
    <mergeCell ref="B8:G8"/>
    <mergeCell ref="H8:I8"/>
    <mergeCell ref="A10:I10"/>
    <mergeCell ref="A11:B11"/>
    <mergeCell ref="C11:D11"/>
    <mergeCell ref="E11:I11"/>
    <mergeCell ref="A1:I1"/>
    <mergeCell ref="A2:I2"/>
    <mergeCell ref="A4:I4"/>
    <mergeCell ref="B5:G5"/>
    <mergeCell ref="H5:I5"/>
    <mergeCell ref="B6:G6"/>
    <mergeCell ref="H6:I6"/>
    <mergeCell ref="B16:G16"/>
    <mergeCell ref="H16:I16"/>
    <mergeCell ref="B17:G17"/>
    <mergeCell ref="H17:I17"/>
    <mergeCell ref="B18:G18"/>
    <mergeCell ref="H18:I18"/>
    <mergeCell ref="A12:B12"/>
    <mergeCell ref="C12:D12"/>
    <mergeCell ref="E12:I12"/>
    <mergeCell ref="A14:I14"/>
    <mergeCell ref="B15:G15"/>
    <mergeCell ref="H15:I15"/>
    <mergeCell ref="B24:G24"/>
    <mergeCell ref="B25:G25"/>
    <mergeCell ref="B26:G26"/>
    <mergeCell ref="B27:G27"/>
    <mergeCell ref="B28:G28"/>
    <mergeCell ref="A29:H29"/>
    <mergeCell ref="B19:G19"/>
    <mergeCell ref="H19:I19"/>
    <mergeCell ref="A20:I20"/>
    <mergeCell ref="A21:I21"/>
    <mergeCell ref="B22:G22"/>
    <mergeCell ref="B23:G23"/>
    <mergeCell ref="A37:G37"/>
    <mergeCell ref="B38:G38"/>
    <mergeCell ref="B39:G39"/>
    <mergeCell ref="B40:G40"/>
    <mergeCell ref="B41:G41"/>
    <mergeCell ref="B42:G42"/>
    <mergeCell ref="A31:I31"/>
    <mergeCell ref="A32:G32"/>
    <mergeCell ref="B33:G33"/>
    <mergeCell ref="B34:G34"/>
    <mergeCell ref="A35:G35"/>
    <mergeCell ref="A36:I36"/>
    <mergeCell ref="B49:G49"/>
    <mergeCell ref="B50:G50"/>
    <mergeCell ref="B51:G51"/>
    <mergeCell ref="B52:G52"/>
    <mergeCell ref="B53:G53"/>
    <mergeCell ref="B54:G54"/>
    <mergeCell ref="B43:G43"/>
    <mergeCell ref="B44:G44"/>
    <mergeCell ref="B45:G45"/>
    <mergeCell ref="A46:G46"/>
    <mergeCell ref="A47:I47"/>
    <mergeCell ref="A48:G48"/>
    <mergeCell ref="B61:H61"/>
    <mergeCell ref="A62:H62"/>
    <mergeCell ref="A63:I63"/>
    <mergeCell ref="A64:I64"/>
    <mergeCell ref="B65:G65"/>
    <mergeCell ref="B66:G66"/>
    <mergeCell ref="A55:H55"/>
    <mergeCell ref="A56:I56"/>
    <mergeCell ref="A57:I57"/>
    <mergeCell ref="A58:H58"/>
    <mergeCell ref="B59:H59"/>
    <mergeCell ref="B60:H60"/>
    <mergeCell ref="A73:I73"/>
    <mergeCell ref="A74:I74"/>
    <mergeCell ref="A75:G75"/>
    <mergeCell ref="B76:G76"/>
    <mergeCell ref="B77:G77"/>
    <mergeCell ref="B78:G78"/>
    <mergeCell ref="B67:G67"/>
    <mergeCell ref="B68:G68"/>
    <mergeCell ref="B69:G69"/>
    <mergeCell ref="B70:G70"/>
    <mergeCell ref="B71:G71"/>
    <mergeCell ref="A72:G72"/>
    <mergeCell ref="B85:G85"/>
    <mergeCell ref="A86:G86"/>
    <mergeCell ref="A87:I87"/>
    <mergeCell ref="A88:I88"/>
    <mergeCell ref="A89:H89"/>
    <mergeCell ref="B90:H90"/>
    <mergeCell ref="B79:G79"/>
    <mergeCell ref="B80:G80"/>
    <mergeCell ref="B81:G81"/>
    <mergeCell ref="A82:G82"/>
    <mergeCell ref="A83:I83"/>
    <mergeCell ref="A84:G84"/>
    <mergeCell ref="B97:G97"/>
    <mergeCell ref="B98:G98"/>
    <mergeCell ref="B99:G99"/>
    <mergeCell ref="A100:G100"/>
    <mergeCell ref="A101:I101"/>
    <mergeCell ref="A102:I102"/>
    <mergeCell ref="B91:H91"/>
    <mergeCell ref="A92:H92"/>
    <mergeCell ref="A93:I93"/>
    <mergeCell ref="A94:I94"/>
    <mergeCell ref="B95:G95"/>
    <mergeCell ref="B96:G96"/>
    <mergeCell ref="B109:G109"/>
    <mergeCell ref="A110:G110"/>
    <mergeCell ref="B111:I111"/>
    <mergeCell ref="B112:G112"/>
    <mergeCell ref="B113:G113"/>
    <mergeCell ref="B115:G115"/>
    <mergeCell ref="B103:G103"/>
    <mergeCell ref="B104:G104"/>
    <mergeCell ref="B105:G105"/>
    <mergeCell ref="B106:G106"/>
    <mergeCell ref="B107:G107"/>
    <mergeCell ref="B108:G108"/>
    <mergeCell ref="B125:H125"/>
    <mergeCell ref="B126:H126"/>
    <mergeCell ref="B127:H127"/>
    <mergeCell ref="B128:H128"/>
    <mergeCell ref="B129:H129"/>
    <mergeCell ref="A130:H130"/>
    <mergeCell ref="B117:G117"/>
    <mergeCell ref="B119:G119"/>
    <mergeCell ref="A121:I121"/>
    <mergeCell ref="A122:H122"/>
    <mergeCell ref="B123:H123"/>
    <mergeCell ref="B124:H124"/>
    <mergeCell ref="C137:D137"/>
    <mergeCell ref="E137:F137"/>
    <mergeCell ref="A134:B134"/>
    <mergeCell ref="C134:D134"/>
    <mergeCell ref="E134:F134"/>
    <mergeCell ref="A135:B135"/>
    <mergeCell ref="C135:D135"/>
    <mergeCell ref="E135:F135"/>
    <mergeCell ref="A131:C131"/>
    <mergeCell ref="D131:I131"/>
    <mergeCell ref="B132:G132"/>
    <mergeCell ref="A133:B133"/>
    <mergeCell ref="C133:D133"/>
    <mergeCell ref="E133:F133"/>
    <mergeCell ref="L129:M129"/>
    <mergeCell ref="A159:H159"/>
    <mergeCell ref="B147:H147"/>
    <mergeCell ref="A148:H148"/>
    <mergeCell ref="A152:C152"/>
    <mergeCell ref="D152:I152"/>
    <mergeCell ref="A155:I155"/>
    <mergeCell ref="A157:I157"/>
    <mergeCell ref="A140:H140"/>
    <mergeCell ref="B142:G142"/>
    <mergeCell ref="A143:I143"/>
    <mergeCell ref="B144:H144"/>
    <mergeCell ref="B145:H145"/>
    <mergeCell ref="B146:H146"/>
    <mergeCell ref="A138:B138"/>
    <mergeCell ref="C138:D138"/>
    <mergeCell ref="E138:F138"/>
    <mergeCell ref="A139:B139"/>
    <mergeCell ref="C139:D139"/>
    <mergeCell ref="E139:F139"/>
    <mergeCell ref="A136:B136"/>
    <mergeCell ref="C136:D136"/>
    <mergeCell ref="E136:F136"/>
    <mergeCell ref="A137:B137"/>
  </mergeCells>
  <pageMargins left="0.23622047244094491" right="0.23622047244094491" top="0" bottom="0.74803149606299213" header="0" footer="0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A74F1-92AB-4784-9966-B8A1EF8EDCBF}">
  <dimension ref="A1:J20"/>
  <sheetViews>
    <sheetView topLeftCell="A12" workbookViewId="0">
      <selection activeCell="G4" sqref="G4:G18"/>
    </sheetView>
  </sheetViews>
  <sheetFormatPr defaultRowHeight="12.75" outlineLevelCol="1" x14ac:dyDescent="0.2"/>
  <cols>
    <col min="1" max="1" width="40.7109375" style="58" customWidth="1"/>
    <col min="2" max="2" width="34.140625" style="59" customWidth="1"/>
    <col min="3" max="3" width="7" style="58" customWidth="1"/>
    <col min="4" max="4" width="11.140625" style="58" customWidth="1"/>
    <col min="5" max="5" width="11.28515625" style="58" customWidth="1"/>
    <col min="6" max="6" width="11.85546875" style="58" customWidth="1" outlineLevel="1"/>
    <col min="7" max="7" width="10" style="58" customWidth="1"/>
    <col min="8" max="8" width="14.28515625" style="58" customWidth="1" outlineLevel="1"/>
    <col min="9" max="9" width="11.85546875" style="58" customWidth="1"/>
    <col min="10" max="10" width="14.42578125" style="58" customWidth="1"/>
    <col min="11" max="16384" width="9.140625" style="58"/>
  </cols>
  <sheetData>
    <row r="1" spans="1:10" ht="15" x14ac:dyDescent="0.25">
      <c r="A1" s="174" t="s">
        <v>182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ht="24.75" thickBot="1" x14ac:dyDescent="0.3">
      <c r="A2" s="76"/>
      <c r="B2" s="77"/>
      <c r="C2" s="76"/>
      <c r="D2" s="76"/>
      <c r="E2" s="60" t="s">
        <v>167</v>
      </c>
      <c r="F2" s="61" t="s">
        <v>168</v>
      </c>
      <c r="G2" s="76"/>
      <c r="H2" s="62" t="s">
        <v>169</v>
      </c>
      <c r="I2" s="76"/>
      <c r="J2" s="76"/>
    </row>
    <row r="3" spans="1:10" ht="24.75" thickBot="1" x14ac:dyDescent="0.25">
      <c r="A3" s="63" t="s">
        <v>170</v>
      </c>
      <c r="B3" s="64" t="s">
        <v>171</v>
      </c>
      <c r="C3" s="63" t="s">
        <v>172</v>
      </c>
      <c r="D3" s="63" t="s">
        <v>173</v>
      </c>
      <c r="E3" s="65" t="s">
        <v>174</v>
      </c>
      <c r="F3" s="66" t="s">
        <v>174</v>
      </c>
      <c r="G3" s="67" t="s">
        <v>175</v>
      </c>
      <c r="H3" s="68" t="s">
        <v>174</v>
      </c>
      <c r="I3" s="85" t="s">
        <v>176</v>
      </c>
      <c r="J3" s="86" t="s">
        <v>183</v>
      </c>
    </row>
    <row r="4" spans="1:10" ht="72" x14ac:dyDescent="0.25">
      <c r="A4" s="69">
        <v>1</v>
      </c>
      <c r="B4" s="70" t="s">
        <v>184</v>
      </c>
      <c r="C4" s="71" t="s">
        <v>177</v>
      </c>
      <c r="D4" s="71" t="s">
        <v>180</v>
      </c>
      <c r="E4" s="71">
        <v>250</v>
      </c>
      <c r="F4" s="72">
        <f t="shared" ref="F4:F18" si="0">IFERROR(E4*(VLOOKUP($D4,periodo,2,FALSE)),"0")</f>
        <v>1000</v>
      </c>
      <c r="G4" s="73"/>
      <c r="H4" s="74">
        <f t="shared" ref="H4:H18" si="1">$G4*F4</f>
        <v>0</v>
      </c>
      <c r="I4" s="73" t="s">
        <v>185</v>
      </c>
      <c r="J4" s="76"/>
    </row>
    <row r="5" spans="1:10" ht="60" x14ac:dyDescent="0.25">
      <c r="A5" s="69">
        <v>2</v>
      </c>
      <c r="B5" s="70" t="s">
        <v>186</v>
      </c>
      <c r="C5" s="71" t="s">
        <v>177</v>
      </c>
      <c r="D5" s="71" t="s">
        <v>179</v>
      </c>
      <c r="E5" s="71">
        <v>2</v>
      </c>
      <c r="F5" s="72">
        <f t="shared" si="0"/>
        <v>4</v>
      </c>
      <c r="G5" s="73"/>
      <c r="H5" s="74">
        <f>$G5*F5</f>
        <v>0</v>
      </c>
      <c r="I5" s="73"/>
      <c r="J5" s="76"/>
    </row>
    <row r="6" spans="1:10" ht="24" x14ac:dyDescent="0.25">
      <c r="A6" s="69">
        <v>3</v>
      </c>
      <c r="B6" s="70" t="s">
        <v>187</v>
      </c>
      <c r="C6" s="71" t="s">
        <v>177</v>
      </c>
      <c r="D6" s="71" t="s">
        <v>179</v>
      </c>
      <c r="E6" s="71">
        <v>4</v>
      </c>
      <c r="F6" s="72">
        <f t="shared" si="0"/>
        <v>8</v>
      </c>
      <c r="G6" s="73"/>
      <c r="H6" s="74">
        <f>$G6*F6</f>
        <v>0</v>
      </c>
      <c r="I6" s="73"/>
      <c r="J6" s="76"/>
    </row>
    <row r="7" spans="1:10" ht="15" x14ac:dyDescent="0.25">
      <c r="A7" s="69">
        <v>4</v>
      </c>
      <c r="B7" s="70" t="s">
        <v>188</v>
      </c>
      <c r="C7" s="71" t="s">
        <v>177</v>
      </c>
      <c r="D7" s="71" t="s">
        <v>179</v>
      </c>
      <c r="E7" s="71">
        <v>4</v>
      </c>
      <c r="F7" s="72">
        <v>4</v>
      </c>
      <c r="G7" s="73"/>
      <c r="H7" s="74">
        <f t="shared" si="1"/>
        <v>0</v>
      </c>
      <c r="I7" s="73"/>
      <c r="J7" s="76"/>
    </row>
    <row r="8" spans="1:10" ht="84" x14ac:dyDescent="0.25">
      <c r="A8" s="69">
        <v>5</v>
      </c>
      <c r="B8" s="70" t="s">
        <v>189</v>
      </c>
      <c r="C8" s="71" t="s">
        <v>177</v>
      </c>
      <c r="D8" s="71" t="s">
        <v>180</v>
      </c>
      <c r="E8" s="83">
        <v>240</v>
      </c>
      <c r="F8" s="72">
        <f t="shared" si="0"/>
        <v>960</v>
      </c>
      <c r="G8" s="73"/>
      <c r="H8" s="74">
        <f t="shared" si="1"/>
        <v>0</v>
      </c>
      <c r="I8" s="73" t="s">
        <v>190</v>
      </c>
      <c r="J8" s="76"/>
    </row>
    <row r="9" spans="1:10" ht="36" x14ac:dyDescent="0.25">
      <c r="A9" s="69">
        <v>6</v>
      </c>
      <c r="B9" s="70" t="s">
        <v>191</v>
      </c>
      <c r="C9" s="71" t="s">
        <v>177</v>
      </c>
      <c r="D9" s="71" t="s">
        <v>179</v>
      </c>
      <c r="E9" s="71">
        <v>5</v>
      </c>
      <c r="F9" s="72">
        <f t="shared" si="0"/>
        <v>10</v>
      </c>
      <c r="G9" s="73"/>
      <c r="H9" s="74">
        <f t="shared" si="1"/>
        <v>0</v>
      </c>
      <c r="I9" s="73"/>
      <c r="J9" s="76"/>
    </row>
    <row r="10" spans="1:10" ht="15" x14ac:dyDescent="0.25">
      <c r="A10" s="69">
        <v>7</v>
      </c>
      <c r="B10" s="70" t="s">
        <v>192</v>
      </c>
      <c r="C10" s="71" t="s">
        <v>177</v>
      </c>
      <c r="D10" s="71" t="s">
        <v>181</v>
      </c>
      <c r="E10" s="83">
        <v>10</v>
      </c>
      <c r="F10" s="72">
        <f t="shared" si="0"/>
        <v>120</v>
      </c>
      <c r="G10" s="73"/>
      <c r="H10" s="74">
        <f t="shared" si="1"/>
        <v>0</v>
      </c>
      <c r="I10" s="73" t="s">
        <v>193</v>
      </c>
      <c r="J10" s="76"/>
    </row>
    <row r="11" spans="1:10" ht="60" x14ac:dyDescent="0.25">
      <c r="A11" s="78">
        <v>8</v>
      </c>
      <c r="B11" s="70" t="s">
        <v>194</v>
      </c>
      <c r="C11" s="79" t="s">
        <v>195</v>
      </c>
      <c r="D11" s="79" t="s">
        <v>181</v>
      </c>
      <c r="E11" s="79">
        <v>5</v>
      </c>
      <c r="F11" s="80">
        <f t="shared" si="0"/>
        <v>60</v>
      </c>
      <c r="G11" s="81"/>
      <c r="H11" s="82">
        <f t="shared" si="1"/>
        <v>0</v>
      </c>
      <c r="I11" s="81"/>
      <c r="J11" s="76"/>
    </row>
    <row r="12" spans="1:10" ht="96" x14ac:dyDescent="0.25">
      <c r="A12" s="69">
        <v>9</v>
      </c>
      <c r="B12" s="70" t="s">
        <v>196</v>
      </c>
      <c r="C12" s="71" t="s">
        <v>177</v>
      </c>
      <c r="D12" s="71" t="s">
        <v>180</v>
      </c>
      <c r="E12" s="71">
        <v>5</v>
      </c>
      <c r="F12" s="72">
        <f t="shared" si="0"/>
        <v>20</v>
      </c>
      <c r="G12" s="73"/>
      <c r="H12" s="74">
        <f t="shared" si="1"/>
        <v>0</v>
      </c>
      <c r="I12" s="73"/>
      <c r="J12" s="76"/>
    </row>
    <row r="13" spans="1:10" ht="15" x14ac:dyDescent="0.25">
      <c r="A13" s="69">
        <v>10</v>
      </c>
      <c r="B13" s="70" t="s">
        <v>197</v>
      </c>
      <c r="C13" s="71" t="s">
        <v>198</v>
      </c>
      <c r="D13" s="71" t="s">
        <v>181</v>
      </c>
      <c r="E13" s="71">
        <v>5</v>
      </c>
      <c r="F13" s="72">
        <f t="shared" si="0"/>
        <v>60</v>
      </c>
      <c r="G13" s="73"/>
      <c r="H13" s="74">
        <f>$G13*F13</f>
        <v>0</v>
      </c>
      <c r="I13" s="73" t="s">
        <v>199</v>
      </c>
      <c r="J13" s="76"/>
    </row>
    <row r="14" spans="1:10" ht="15" x14ac:dyDescent="0.25">
      <c r="A14" s="69">
        <v>11</v>
      </c>
      <c r="B14" s="70" t="s">
        <v>200</v>
      </c>
      <c r="C14" s="71" t="s">
        <v>201</v>
      </c>
      <c r="D14" s="71" t="s">
        <v>181</v>
      </c>
      <c r="E14" s="71">
        <v>2</v>
      </c>
      <c r="F14" s="72">
        <f t="shared" si="0"/>
        <v>24</v>
      </c>
      <c r="G14" s="73"/>
      <c r="H14" s="74">
        <f t="shared" si="1"/>
        <v>0</v>
      </c>
      <c r="I14" s="73"/>
      <c r="J14" s="76"/>
    </row>
    <row r="15" spans="1:10" ht="36" x14ac:dyDescent="0.25">
      <c r="A15" s="69">
        <v>12</v>
      </c>
      <c r="B15" s="70" t="s">
        <v>202</v>
      </c>
      <c r="C15" s="71" t="s">
        <v>177</v>
      </c>
      <c r="D15" s="71" t="s">
        <v>180</v>
      </c>
      <c r="E15" s="71">
        <v>10</v>
      </c>
      <c r="F15" s="72">
        <f t="shared" si="0"/>
        <v>40</v>
      </c>
      <c r="G15" s="73"/>
      <c r="H15" s="74">
        <f>$G15*F15</f>
        <v>0</v>
      </c>
      <c r="I15" s="73"/>
      <c r="J15" s="76"/>
    </row>
    <row r="16" spans="1:10" ht="24" x14ac:dyDescent="0.25">
      <c r="A16" s="69">
        <v>13</v>
      </c>
      <c r="B16" s="70" t="s">
        <v>203</v>
      </c>
      <c r="C16" s="71" t="s">
        <v>198</v>
      </c>
      <c r="D16" s="71" t="s">
        <v>181</v>
      </c>
      <c r="E16" s="71">
        <v>5</v>
      </c>
      <c r="F16" s="72">
        <f t="shared" si="0"/>
        <v>60</v>
      </c>
      <c r="G16" s="73"/>
      <c r="H16" s="74">
        <f t="shared" si="1"/>
        <v>0</v>
      </c>
      <c r="I16" s="73"/>
      <c r="J16" s="76"/>
    </row>
    <row r="17" spans="1:10" ht="72" x14ac:dyDescent="0.25">
      <c r="A17" s="69">
        <v>14</v>
      </c>
      <c r="B17" s="70" t="s">
        <v>204</v>
      </c>
      <c r="C17" s="71" t="s">
        <v>177</v>
      </c>
      <c r="D17" s="71" t="s">
        <v>180</v>
      </c>
      <c r="E17" s="71">
        <v>10</v>
      </c>
      <c r="F17" s="72">
        <f t="shared" si="0"/>
        <v>40</v>
      </c>
      <c r="G17" s="73"/>
      <c r="H17" s="74">
        <f>$G17*F17</f>
        <v>0</v>
      </c>
      <c r="I17" s="73"/>
      <c r="J17" s="76"/>
    </row>
    <row r="18" spans="1:10" ht="72" x14ac:dyDescent="0.25">
      <c r="A18" s="69">
        <v>15</v>
      </c>
      <c r="B18" s="70" t="s">
        <v>205</v>
      </c>
      <c r="C18" s="71" t="s">
        <v>177</v>
      </c>
      <c r="D18" s="71" t="s">
        <v>180</v>
      </c>
      <c r="E18" s="71">
        <v>2</v>
      </c>
      <c r="F18" s="72">
        <f t="shared" si="0"/>
        <v>8</v>
      </c>
      <c r="G18" s="73"/>
      <c r="H18" s="74">
        <f t="shared" si="1"/>
        <v>0</v>
      </c>
      <c r="I18" s="73" t="s">
        <v>206</v>
      </c>
      <c r="J18" s="76"/>
    </row>
    <row r="19" spans="1:10" ht="15" x14ac:dyDescent="0.25">
      <c r="A19" s="76"/>
      <c r="B19" s="77"/>
      <c r="C19" s="76"/>
      <c r="D19" s="76"/>
      <c r="E19" s="76"/>
      <c r="F19" s="76"/>
      <c r="G19" s="84" t="s">
        <v>161</v>
      </c>
      <c r="H19" s="75">
        <f>SUM(H4:H18)</f>
        <v>0</v>
      </c>
      <c r="I19" s="76"/>
      <c r="J19" s="76"/>
    </row>
    <row r="20" spans="1:10" ht="15" x14ac:dyDescent="0.25">
      <c r="A20" s="76"/>
      <c r="B20" s="77"/>
      <c r="C20" s="76"/>
      <c r="D20" s="76"/>
      <c r="E20" s="76"/>
      <c r="F20" s="76"/>
      <c r="G20" s="84" t="s">
        <v>178</v>
      </c>
      <c r="H20" s="75">
        <f>(H19/12)/1</f>
        <v>0</v>
      </c>
      <c r="I20" s="76"/>
      <c r="J20" s="76"/>
    </row>
  </sheetData>
  <mergeCells count="1">
    <mergeCell ref="A1:J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D4A1E-D325-442A-B2B3-2673D410AC35}">
  <dimension ref="A1:H10"/>
  <sheetViews>
    <sheetView tabSelected="1" workbookViewId="0">
      <selection sqref="A1:H2"/>
    </sheetView>
  </sheetViews>
  <sheetFormatPr defaultRowHeight="15" x14ac:dyDescent="0.25"/>
  <cols>
    <col min="1" max="1" width="21.140625" bestFit="1" customWidth="1"/>
    <col min="2" max="2" width="41.85546875" bestFit="1" customWidth="1"/>
    <col min="3" max="3" width="5.5703125" bestFit="1" customWidth="1"/>
    <col min="4" max="4" width="15.42578125" customWidth="1"/>
    <col min="5" max="5" width="20.42578125" customWidth="1"/>
    <col min="6" max="6" width="17.85546875" customWidth="1"/>
    <col min="7" max="7" width="14.5703125" customWidth="1"/>
    <col min="8" max="8" width="13" customWidth="1"/>
    <col min="9" max="9" width="11.7109375" customWidth="1"/>
  </cols>
  <sheetData>
    <row r="1" spans="1:8" x14ac:dyDescent="0.25">
      <c r="A1" s="187" t="s">
        <v>240</v>
      </c>
      <c r="B1" s="187"/>
      <c r="C1" s="187"/>
      <c r="D1" s="187"/>
      <c r="E1" s="187"/>
      <c r="F1" s="187"/>
      <c r="G1" s="187"/>
      <c r="H1" s="187"/>
    </row>
    <row r="2" spans="1:8" x14ac:dyDescent="0.25">
      <c r="A2" s="187"/>
      <c r="B2" s="187"/>
      <c r="C2" s="187"/>
      <c r="D2" s="187"/>
      <c r="E2" s="187"/>
      <c r="F2" s="187"/>
      <c r="G2" s="187"/>
      <c r="H2" s="187"/>
    </row>
    <row r="3" spans="1:8" ht="43.5" customHeight="1" x14ac:dyDescent="0.25">
      <c r="A3" s="117" t="s">
        <v>170</v>
      </c>
      <c r="B3" s="118" t="s">
        <v>171</v>
      </c>
      <c r="C3" s="117" t="s">
        <v>172</v>
      </c>
      <c r="D3" s="117" t="s">
        <v>173</v>
      </c>
      <c r="E3" s="119" t="s">
        <v>167</v>
      </c>
      <c r="F3" s="120" t="s">
        <v>168</v>
      </c>
      <c r="G3" s="117" t="s">
        <v>175</v>
      </c>
      <c r="H3" s="121" t="s">
        <v>169</v>
      </c>
    </row>
    <row r="4" spans="1:8" x14ac:dyDescent="0.25">
      <c r="A4" s="123">
        <v>1</v>
      </c>
      <c r="B4" s="176" t="s">
        <v>234</v>
      </c>
      <c r="C4" s="123" t="s">
        <v>172</v>
      </c>
      <c r="D4" s="122" t="s">
        <v>209</v>
      </c>
      <c r="E4" s="123">
        <v>6</v>
      </c>
      <c r="F4" s="123">
        <v>12</v>
      </c>
      <c r="G4" s="122">
        <v>33.42</v>
      </c>
      <c r="H4" s="122">
        <f>F4*G4</f>
        <v>401.04</v>
      </c>
    </row>
    <row r="5" spans="1:8" x14ac:dyDescent="0.25">
      <c r="A5" s="123">
        <v>2</v>
      </c>
      <c r="B5" s="176" t="s">
        <v>235</v>
      </c>
      <c r="C5" s="123" t="s">
        <v>172</v>
      </c>
      <c r="D5" s="122" t="s">
        <v>209</v>
      </c>
      <c r="E5" s="123">
        <v>6</v>
      </c>
      <c r="F5" s="123">
        <v>12</v>
      </c>
      <c r="G5" s="122">
        <v>89.82</v>
      </c>
      <c r="H5" s="122">
        <f>F5*G5</f>
        <v>1077.8399999999999</v>
      </c>
    </row>
    <row r="6" spans="1:8" x14ac:dyDescent="0.25">
      <c r="A6" s="123">
        <v>3</v>
      </c>
      <c r="B6" s="176" t="s">
        <v>236</v>
      </c>
      <c r="C6" s="123" t="s">
        <v>172</v>
      </c>
      <c r="D6" s="122" t="s">
        <v>209</v>
      </c>
      <c r="E6" s="123">
        <v>2</v>
      </c>
      <c r="F6" s="123">
        <v>4</v>
      </c>
      <c r="G6" s="122">
        <v>71.989999999999995</v>
      </c>
      <c r="H6" s="122">
        <f t="shared" ref="H6:H8" si="0">F6*G6</f>
        <v>287.95999999999998</v>
      </c>
    </row>
    <row r="7" spans="1:8" x14ac:dyDescent="0.25">
      <c r="A7" s="123">
        <v>4</v>
      </c>
      <c r="B7" s="176" t="s">
        <v>237</v>
      </c>
      <c r="C7" s="123" t="s">
        <v>172</v>
      </c>
      <c r="D7" s="122" t="s">
        <v>209</v>
      </c>
      <c r="E7" s="123">
        <v>10</v>
      </c>
      <c r="F7" s="123">
        <v>20</v>
      </c>
      <c r="G7" s="122">
        <v>11.3</v>
      </c>
      <c r="H7" s="122">
        <f t="shared" si="0"/>
        <v>226</v>
      </c>
    </row>
    <row r="8" spans="1:8" x14ac:dyDescent="0.25">
      <c r="A8" s="123">
        <v>5</v>
      </c>
      <c r="B8" s="176" t="s">
        <v>238</v>
      </c>
      <c r="C8" s="122" t="s">
        <v>172</v>
      </c>
      <c r="D8" s="122" t="s">
        <v>233</v>
      </c>
      <c r="E8" s="123">
        <v>2</v>
      </c>
      <c r="F8" s="123">
        <v>2</v>
      </c>
      <c r="G8" s="122">
        <v>12</v>
      </c>
      <c r="H8" s="122">
        <f t="shared" si="0"/>
        <v>24</v>
      </c>
    </row>
    <row r="9" spans="1:8" x14ac:dyDescent="0.25">
      <c r="G9" s="116" t="s">
        <v>219</v>
      </c>
      <c r="H9" s="116">
        <f>SUM(H4:H8)</f>
        <v>2016.84</v>
      </c>
    </row>
    <row r="10" spans="1:8" x14ac:dyDescent="0.25">
      <c r="A10" s="87"/>
      <c r="B10" s="88"/>
      <c r="C10" s="87"/>
      <c r="D10" s="87"/>
      <c r="E10" s="87"/>
      <c r="F10" s="87"/>
      <c r="G10" s="89" t="s">
        <v>210</v>
      </c>
      <c r="H10" s="90">
        <f>H9/12</f>
        <v>168.07</v>
      </c>
    </row>
  </sheetData>
  <mergeCells count="1">
    <mergeCell ref="A1:H2"/>
  </mergeCells>
  <pageMargins left="0.25" right="0.25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74C7C-FD25-4F5E-91E6-F036AAFDE87B}">
  <dimension ref="A1:I17"/>
  <sheetViews>
    <sheetView workbookViewId="0">
      <selection activeCell="I14" sqref="I14"/>
    </sheetView>
  </sheetViews>
  <sheetFormatPr defaultRowHeight="15" x14ac:dyDescent="0.25"/>
  <cols>
    <col min="1" max="1" width="4.85546875" customWidth="1"/>
    <col min="2" max="2" width="6.5703125" customWidth="1"/>
    <col min="3" max="3" width="11.7109375" customWidth="1"/>
    <col min="4" max="4" width="38.85546875" customWidth="1"/>
    <col min="5" max="5" width="10.5703125" customWidth="1"/>
    <col min="6" max="6" width="9.7109375" customWidth="1"/>
    <col min="7" max="7" width="9.85546875" customWidth="1"/>
    <col min="8" max="8" width="10.7109375" customWidth="1"/>
    <col min="9" max="9" width="12" customWidth="1"/>
  </cols>
  <sheetData>
    <row r="1" spans="1:9" x14ac:dyDescent="0.25">
      <c r="A1" s="91" t="s">
        <v>211</v>
      </c>
      <c r="B1" s="92"/>
      <c r="C1" s="92"/>
      <c r="D1" s="92"/>
      <c r="E1" s="92"/>
      <c r="F1" s="92"/>
      <c r="G1" s="93"/>
      <c r="H1" s="92"/>
      <c r="I1" s="94"/>
    </row>
    <row r="2" spans="1:9" x14ac:dyDescent="0.25">
      <c r="A2" s="95"/>
      <c r="B2" s="92"/>
      <c r="C2" s="92"/>
      <c r="D2" s="92"/>
      <c r="E2" s="92"/>
      <c r="F2" s="92"/>
      <c r="G2" s="93"/>
      <c r="H2" s="92"/>
      <c r="I2" s="94"/>
    </row>
    <row r="3" spans="1:9" x14ac:dyDescent="0.25">
      <c r="A3" s="95"/>
      <c r="B3" s="92"/>
      <c r="C3" s="92"/>
      <c r="D3" s="92"/>
      <c r="E3" s="92"/>
      <c r="F3" s="92"/>
      <c r="G3" s="93"/>
      <c r="H3" s="96" t="e">
        <f>#REF!</f>
        <v>#REF!</v>
      </c>
      <c r="I3" s="97" t="e">
        <f>#REF!</f>
        <v>#REF!</v>
      </c>
    </row>
    <row r="4" spans="1:9" ht="38.25" x14ac:dyDescent="0.25">
      <c r="A4" s="98" t="s">
        <v>1</v>
      </c>
      <c r="B4" s="98" t="s">
        <v>212</v>
      </c>
      <c r="C4" s="98" t="s">
        <v>213</v>
      </c>
      <c r="D4" s="98" t="s">
        <v>214</v>
      </c>
      <c r="E4" s="98" t="s">
        <v>215</v>
      </c>
      <c r="F4" s="98" t="s">
        <v>216</v>
      </c>
      <c r="G4" s="99" t="s">
        <v>217</v>
      </c>
      <c r="H4" s="98" t="s">
        <v>218</v>
      </c>
      <c r="I4" s="100" t="s">
        <v>219</v>
      </c>
    </row>
    <row r="5" spans="1:9" ht="38.25" x14ac:dyDescent="0.25">
      <c r="A5" s="101">
        <v>1</v>
      </c>
      <c r="B5" s="102" t="s">
        <v>115</v>
      </c>
      <c r="C5" s="102" t="s">
        <v>7</v>
      </c>
      <c r="D5" s="103" t="s">
        <v>220</v>
      </c>
      <c r="E5" s="104" t="s">
        <v>15</v>
      </c>
      <c r="F5" s="102" t="s">
        <v>177</v>
      </c>
      <c r="G5" s="105">
        <v>2231.42</v>
      </c>
      <c r="H5" s="102">
        <v>1</v>
      </c>
      <c r="I5" s="106">
        <f>$G5*H5</f>
        <v>2231.42</v>
      </c>
    </row>
    <row r="6" spans="1:9" ht="38.25" x14ac:dyDescent="0.25">
      <c r="A6" s="101">
        <v>2</v>
      </c>
      <c r="B6" s="102" t="s">
        <v>115</v>
      </c>
      <c r="C6" s="102" t="s">
        <v>7</v>
      </c>
      <c r="D6" s="103" t="s">
        <v>221</v>
      </c>
      <c r="E6" s="104" t="s">
        <v>15</v>
      </c>
      <c r="F6" s="102" t="s">
        <v>177</v>
      </c>
      <c r="G6" s="105">
        <v>221.59</v>
      </c>
      <c r="H6" s="102">
        <v>1</v>
      </c>
      <c r="I6" s="106">
        <f>$G6*H6</f>
        <v>221.59</v>
      </c>
    </row>
    <row r="7" spans="1:9" ht="38.25" x14ac:dyDescent="0.25">
      <c r="A7" s="101">
        <v>3</v>
      </c>
      <c r="B7" s="102" t="s">
        <v>115</v>
      </c>
      <c r="C7" s="102" t="s">
        <v>7</v>
      </c>
      <c r="D7" s="103" t="s">
        <v>222</v>
      </c>
      <c r="E7" s="104" t="s">
        <v>15</v>
      </c>
      <c r="F7" s="102" t="s">
        <v>177</v>
      </c>
      <c r="G7" s="105">
        <v>750.66</v>
      </c>
      <c r="H7" s="102">
        <v>1</v>
      </c>
      <c r="I7" s="106">
        <f>$G7*H7</f>
        <v>750.66</v>
      </c>
    </row>
    <row r="8" spans="1:9" ht="38.25" x14ac:dyDescent="0.25">
      <c r="A8" s="101">
        <v>4</v>
      </c>
      <c r="B8" s="102" t="s">
        <v>115</v>
      </c>
      <c r="C8" s="102" t="s">
        <v>7</v>
      </c>
      <c r="D8" s="103" t="s">
        <v>223</v>
      </c>
      <c r="E8" s="104" t="s">
        <v>15</v>
      </c>
      <c r="F8" s="102" t="s">
        <v>177</v>
      </c>
      <c r="G8" s="105">
        <v>224.38</v>
      </c>
      <c r="H8" s="102">
        <v>1</v>
      </c>
      <c r="I8" s="106">
        <f>$G8*H8</f>
        <v>224.38</v>
      </c>
    </row>
    <row r="9" spans="1:9" ht="38.25" x14ac:dyDescent="0.25">
      <c r="A9" s="101">
        <v>5</v>
      </c>
      <c r="B9" s="102" t="s">
        <v>115</v>
      </c>
      <c r="C9" s="102" t="s">
        <v>7</v>
      </c>
      <c r="D9" s="103" t="s">
        <v>224</v>
      </c>
      <c r="E9" s="104" t="s">
        <v>15</v>
      </c>
      <c r="F9" s="102" t="s">
        <v>177</v>
      </c>
      <c r="G9" s="105">
        <v>1693.28</v>
      </c>
      <c r="H9" s="102">
        <v>1</v>
      </c>
      <c r="I9" s="106">
        <f>$G9*H9</f>
        <v>1693.28</v>
      </c>
    </row>
    <row r="10" spans="1:9" x14ac:dyDescent="0.25">
      <c r="A10" s="107" t="s">
        <v>225</v>
      </c>
      <c r="B10" s="108"/>
      <c r="C10" s="108"/>
      <c r="D10" s="108"/>
      <c r="E10" s="108"/>
      <c r="F10" s="108"/>
      <c r="G10" s="108"/>
      <c r="H10" s="108"/>
      <c r="I10" s="109">
        <f>SUM(I5:I9)</f>
        <v>5121.33</v>
      </c>
    </row>
    <row r="11" spans="1:9" x14ac:dyDescent="0.25">
      <c r="A11" s="110" t="s">
        <v>226</v>
      </c>
      <c r="B11" s="108"/>
      <c r="C11" s="108"/>
      <c r="D11" s="108"/>
      <c r="E11" s="108"/>
      <c r="F11" s="108"/>
      <c r="G11" s="108"/>
      <c r="H11" s="108"/>
      <c r="I11" s="111">
        <f>(I10-(I10*20%))/8/12</f>
        <v>42.677750000000003</v>
      </c>
    </row>
    <row r="12" spans="1:9" x14ac:dyDescent="0.25">
      <c r="A12" s="107" t="s">
        <v>227</v>
      </c>
      <c r="B12" s="108"/>
      <c r="C12" s="108"/>
      <c r="D12" s="108"/>
      <c r="E12" s="108"/>
      <c r="F12" s="108"/>
      <c r="G12" s="108"/>
      <c r="H12" s="108"/>
      <c r="I12" s="111">
        <f>I10*0.5%</f>
        <v>25.606650000000002</v>
      </c>
    </row>
    <row r="13" spans="1:9" x14ac:dyDescent="0.25">
      <c r="A13" s="107" t="s">
        <v>228</v>
      </c>
      <c r="B13" s="108"/>
      <c r="C13" s="108"/>
      <c r="D13" s="108"/>
      <c r="E13" s="108"/>
      <c r="F13" s="108"/>
      <c r="G13" s="108"/>
      <c r="H13" s="108"/>
      <c r="I13" s="111">
        <f>I11+I12</f>
        <v>68.284400000000005</v>
      </c>
    </row>
    <row r="14" spans="1:9" x14ac:dyDescent="0.25">
      <c r="A14" s="107" t="s">
        <v>229</v>
      </c>
      <c r="B14" s="108"/>
      <c r="C14" s="108"/>
      <c r="D14" s="108"/>
      <c r="E14" s="108"/>
      <c r="F14" s="108"/>
      <c r="G14" s="108"/>
      <c r="H14" s="108"/>
      <c r="I14" s="112">
        <f>I13/4</f>
        <v>17.071100000000001</v>
      </c>
    </row>
    <row r="15" spans="1:9" x14ac:dyDescent="0.25">
      <c r="A15" s="95"/>
      <c r="B15" s="92"/>
      <c r="C15" s="92"/>
      <c r="D15" s="92"/>
      <c r="E15" s="92"/>
      <c r="F15" s="92"/>
      <c r="G15" s="93"/>
      <c r="H15" s="92"/>
      <c r="I15" s="94"/>
    </row>
    <row r="16" spans="1:9" x14ac:dyDescent="0.25">
      <c r="A16" s="95"/>
      <c r="B16" s="92"/>
      <c r="C16" s="92"/>
      <c r="D16" s="92"/>
      <c r="E16" s="92"/>
      <c r="F16" s="92"/>
      <c r="G16" s="93"/>
      <c r="H16" s="92"/>
      <c r="I16" s="94"/>
    </row>
    <row r="17" spans="1:9" x14ac:dyDescent="0.25">
      <c r="A17" s="175" t="s">
        <v>230</v>
      </c>
      <c r="B17" s="175"/>
      <c r="C17" s="175"/>
      <c r="D17" s="175"/>
      <c r="E17" s="175"/>
      <c r="F17" s="175"/>
      <c r="G17" s="175"/>
      <c r="H17" s="175"/>
      <c r="I17" s="175"/>
    </row>
  </sheetData>
  <mergeCells count="1">
    <mergeCell ref="A17:I1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Resumo</vt:lpstr>
      <vt:lpstr>Auxiliar de cozinha</vt:lpstr>
      <vt:lpstr>Materiais</vt:lpstr>
      <vt:lpstr>uniformes</vt:lpstr>
      <vt:lpstr>equipamentos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Fransuelio Medeiros Rocha de Araujo</dc:creator>
  <cp:lastModifiedBy>Wyllyan Marques Souza</cp:lastModifiedBy>
  <cp:lastPrinted>2025-08-27T14:09:59Z</cp:lastPrinted>
  <dcterms:created xsi:type="dcterms:W3CDTF">2025-08-06T18:30:38Z</dcterms:created>
  <dcterms:modified xsi:type="dcterms:W3CDTF">2025-08-27T16:39:21Z</dcterms:modified>
</cp:coreProperties>
</file>