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0d08607dbf5e1e4/Documentos/DILIC 2025/MAIO/Processo 23134.003018.2024-29/PUBLICAÇÃO/"/>
    </mc:Choice>
  </mc:AlternateContent>
  <xr:revisionPtr revIDLastSave="0" documentId="8_{5BFFB102-60C0-4EAA-9CB6-7F973E524C84}" xr6:coauthVersionLast="47" xr6:coauthVersionMax="47" xr10:uidLastSave="{00000000-0000-0000-0000-000000000000}"/>
  <bookViews>
    <workbookView xWindow="2220" yWindow="195" windowWidth="23625" windowHeight="14220" xr2:uid="{00000000-000D-0000-FFFF-FFFF00000000}"/>
  </bookViews>
  <sheets>
    <sheet name="Resumo" sheetId="1" r:id="rId1"/>
    <sheet name="Aux. de Cozinha" sheetId="2" r:id="rId2"/>
    <sheet name="Aux. de Manutenção" sheetId="3" r:id="rId3"/>
    <sheet name="Aux. de Pedreiro" sheetId="4" r:id="rId4"/>
    <sheet name="Copeiro" sheetId="5" r:id="rId5"/>
    <sheet name="Eletricista" sheetId="6" r:id="rId6"/>
    <sheet name="Jardineiro" sheetId="7" r:id="rId7"/>
    <sheet name="Merendeiro" sheetId="8" r:id="rId8"/>
    <sheet name="Pedreiro" sheetId="9" r:id="rId9"/>
    <sheet name="Porteiro-44h" sheetId="10" r:id="rId10"/>
    <sheet name="Porteiro-12x36h" sheetId="11" r:id="rId11"/>
    <sheet name="Recepcionista" sheetId="12" r:id="rId12"/>
    <sheet name="Uniforme" sheetId="13" r:id="rId13"/>
    <sheet name="EPI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9N5EIC9zEE0P8LzsG5jhf1EPqgf3OBYeR1HV73y+eR4="/>
    </ext>
  </extLst>
</workbook>
</file>

<file path=xl/calcChain.xml><?xml version="1.0" encoding="utf-8"?>
<calcChain xmlns="http://schemas.openxmlformats.org/spreadsheetml/2006/main">
  <c r="G103" i="14" l="1"/>
  <c r="G102" i="14"/>
  <c r="G101" i="14"/>
  <c r="G100" i="14"/>
  <c r="G99" i="14"/>
  <c r="G98" i="14"/>
  <c r="G97" i="14"/>
  <c r="G96" i="14"/>
  <c r="G95" i="14"/>
  <c r="G94" i="14"/>
  <c r="G93" i="14"/>
  <c r="G92" i="14"/>
  <c r="G86" i="14"/>
  <c r="G85" i="14"/>
  <c r="G84" i="14"/>
  <c r="G83" i="14"/>
  <c r="G82" i="14"/>
  <c r="G81" i="14"/>
  <c r="G80" i="14"/>
  <c r="G79" i="14"/>
  <c r="G78" i="14"/>
  <c r="G77" i="14"/>
  <c r="G87" i="14" s="1"/>
  <c r="G88" i="14" s="1"/>
  <c r="G71" i="14"/>
  <c r="G70" i="14"/>
  <c r="G69" i="14"/>
  <c r="G68" i="14"/>
  <c r="G67" i="14"/>
  <c r="G66" i="14"/>
  <c r="G65" i="14"/>
  <c r="G64" i="14"/>
  <c r="G63" i="14"/>
  <c r="G62" i="14"/>
  <c r="G56" i="14"/>
  <c r="G55" i="14"/>
  <c r="G54" i="14"/>
  <c r="G53" i="14"/>
  <c r="G52" i="14"/>
  <c r="G46" i="14"/>
  <c r="G45" i="14"/>
  <c r="G44" i="14"/>
  <c r="G43" i="14"/>
  <c r="G47" i="14" s="1"/>
  <c r="G48" i="14" s="1"/>
  <c r="F98" i="5" s="1"/>
  <c r="G42" i="14"/>
  <c r="G36" i="14"/>
  <c r="G35" i="14"/>
  <c r="G34" i="14"/>
  <c r="G33" i="14"/>
  <c r="G32" i="14"/>
  <c r="G31" i="14"/>
  <c r="G30" i="14"/>
  <c r="G29" i="14"/>
  <c r="G37" i="14" s="1"/>
  <c r="G38" i="14" s="1"/>
  <c r="F98" i="4" s="1"/>
  <c r="G28" i="14"/>
  <c r="G22" i="14"/>
  <c r="G21" i="14"/>
  <c r="G20" i="14"/>
  <c r="G19" i="14"/>
  <c r="G18" i="14"/>
  <c r="G17" i="14"/>
  <c r="G16" i="14"/>
  <c r="G15" i="14"/>
  <c r="G23" i="14" s="1"/>
  <c r="G24" i="14" s="1"/>
  <c r="F98" i="3" s="1"/>
  <c r="G14" i="14"/>
  <c r="G8" i="14"/>
  <c r="G7" i="14"/>
  <c r="G6" i="14"/>
  <c r="G5" i="14"/>
  <c r="G4" i="14"/>
  <c r="G9" i="14" s="1"/>
  <c r="G10" i="14" s="1"/>
  <c r="F98" i="2" s="1"/>
  <c r="G7" i="13"/>
  <c r="G6" i="13"/>
  <c r="G5" i="13"/>
  <c r="G4" i="13"/>
  <c r="G3" i="13"/>
  <c r="F92" i="12"/>
  <c r="F87" i="12"/>
  <c r="E87" i="12"/>
  <c r="E83" i="12"/>
  <c r="E73" i="12"/>
  <c r="F49" i="12"/>
  <c r="F56" i="12" s="1"/>
  <c r="F62" i="12" s="1"/>
  <c r="F48" i="12"/>
  <c r="E45" i="12"/>
  <c r="E34" i="12"/>
  <c r="F27" i="12"/>
  <c r="F25" i="12"/>
  <c r="F24" i="12"/>
  <c r="F23" i="12"/>
  <c r="F92" i="11"/>
  <c r="F87" i="11"/>
  <c r="E87" i="11"/>
  <c r="E83" i="11"/>
  <c r="E73" i="11"/>
  <c r="F49" i="11"/>
  <c r="F56" i="11" s="1"/>
  <c r="F62" i="11" s="1"/>
  <c r="F48" i="11"/>
  <c r="E45" i="11"/>
  <c r="E34" i="11"/>
  <c r="F27" i="11"/>
  <c r="F25" i="11"/>
  <c r="F24" i="11"/>
  <c r="F23" i="11"/>
  <c r="F87" i="10"/>
  <c r="F92" i="10" s="1"/>
  <c r="E87" i="10"/>
  <c r="E83" i="10"/>
  <c r="E73" i="10"/>
  <c r="F49" i="10"/>
  <c r="F48" i="10"/>
  <c r="E45" i="10"/>
  <c r="E34" i="10"/>
  <c r="F27" i="10"/>
  <c r="F24" i="10"/>
  <c r="F23" i="10"/>
  <c r="F87" i="9"/>
  <c r="F92" i="9" s="1"/>
  <c r="E87" i="9"/>
  <c r="E83" i="9"/>
  <c r="E73" i="9"/>
  <c r="F62" i="9"/>
  <c r="F49" i="9"/>
  <c r="F56" i="9" s="1"/>
  <c r="E45" i="9"/>
  <c r="E34" i="9"/>
  <c r="F27" i="9"/>
  <c r="F24" i="9"/>
  <c r="F23" i="9"/>
  <c r="F87" i="8"/>
  <c r="F92" i="8" s="1"/>
  <c r="E87" i="8"/>
  <c r="E83" i="8"/>
  <c r="E73" i="8"/>
  <c r="F49" i="8"/>
  <c r="F48" i="8"/>
  <c r="F56" i="8" s="1"/>
  <c r="F62" i="8" s="1"/>
  <c r="E45" i="8"/>
  <c r="E34" i="8"/>
  <c r="F27" i="8"/>
  <c r="F24" i="8"/>
  <c r="F23" i="8"/>
  <c r="F25" i="8" s="1"/>
  <c r="F26" i="8" s="1"/>
  <c r="F98" i="7"/>
  <c r="F87" i="7"/>
  <c r="F92" i="7" s="1"/>
  <c r="E87" i="7"/>
  <c r="E83" i="7"/>
  <c r="E73" i="7"/>
  <c r="F49" i="7"/>
  <c r="F48" i="7"/>
  <c r="E45" i="7"/>
  <c r="E34" i="7"/>
  <c r="F27" i="7"/>
  <c r="F26" i="7"/>
  <c r="F24" i="7"/>
  <c r="F23" i="7"/>
  <c r="F25" i="7" s="1"/>
  <c r="F87" i="6"/>
  <c r="F92" i="6" s="1"/>
  <c r="E87" i="6"/>
  <c r="E83" i="6"/>
  <c r="E73" i="6"/>
  <c r="F49" i="6"/>
  <c r="F56" i="6" s="1"/>
  <c r="F62" i="6" s="1"/>
  <c r="E45" i="6"/>
  <c r="E34" i="6"/>
  <c r="F27" i="6"/>
  <c r="F24" i="6"/>
  <c r="F23" i="6"/>
  <c r="F87" i="5"/>
  <c r="F92" i="5" s="1"/>
  <c r="E87" i="5"/>
  <c r="E83" i="5"/>
  <c r="E73" i="5"/>
  <c r="F49" i="5"/>
  <c r="F48" i="5"/>
  <c r="F56" i="5" s="1"/>
  <c r="F62" i="5" s="1"/>
  <c r="E45" i="5"/>
  <c r="E34" i="5"/>
  <c r="F27" i="5"/>
  <c r="F25" i="5"/>
  <c r="F26" i="5" s="1"/>
  <c r="F24" i="5"/>
  <c r="F23" i="5"/>
  <c r="F28" i="5" s="1"/>
  <c r="F123" i="4"/>
  <c r="F87" i="4"/>
  <c r="F92" i="4" s="1"/>
  <c r="E87" i="4"/>
  <c r="E83" i="4"/>
  <c r="E73" i="4"/>
  <c r="F49" i="4"/>
  <c r="F56" i="4" s="1"/>
  <c r="F62" i="4" s="1"/>
  <c r="E45" i="4"/>
  <c r="E34" i="4"/>
  <c r="F28" i="4"/>
  <c r="F87" i="3"/>
  <c r="F92" i="3" s="1"/>
  <c r="E87" i="3"/>
  <c r="E83" i="3"/>
  <c r="E73" i="3"/>
  <c r="F56" i="3"/>
  <c r="F62" i="3" s="1"/>
  <c r="F49" i="3"/>
  <c r="F48" i="3"/>
  <c r="E45" i="3"/>
  <c r="E34" i="3"/>
  <c r="F27" i="3"/>
  <c r="F25" i="3"/>
  <c r="F26" i="3" s="1"/>
  <c r="F24" i="3"/>
  <c r="F23" i="3"/>
  <c r="F87" i="2"/>
  <c r="F92" i="2" s="1"/>
  <c r="E87" i="2"/>
  <c r="E83" i="2"/>
  <c r="E73" i="2"/>
  <c r="F49" i="2"/>
  <c r="F48" i="2"/>
  <c r="F56" i="2" s="1"/>
  <c r="F62" i="2" s="1"/>
  <c r="E45" i="2"/>
  <c r="E34" i="2"/>
  <c r="F27" i="2"/>
  <c r="F24" i="2"/>
  <c r="F23" i="2"/>
  <c r="L69" i="1"/>
  <c r="K69" i="1"/>
  <c r="L62" i="1"/>
  <c r="K62" i="1"/>
  <c r="L55" i="1"/>
  <c r="K55" i="1"/>
  <c r="L18" i="1"/>
  <c r="K18" i="1"/>
  <c r="F33" i="5" l="1"/>
  <c r="F32" i="5"/>
  <c r="F123" i="5"/>
  <c r="F25" i="2"/>
  <c r="F26" i="2" s="1"/>
  <c r="F28" i="6"/>
  <c r="F25" i="9"/>
  <c r="F26" i="9" s="1"/>
  <c r="F28" i="9"/>
  <c r="F25" i="10"/>
  <c r="F26" i="10" s="1"/>
  <c r="F26" i="12"/>
  <c r="F28" i="12"/>
  <c r="F32" i="4"/>
  <c r="F25" i="6"/>
  <c r="F26" i="6" s="1"/>
  <c r="F28" i="3"/>
  <c r="F33" i="4"/>
  <c r="F28" i="8"/>
  <c r="F26" i="11"/>
  <c r="F28" i="11"/>
  <c r="F28" i="7"/>
  <c r="F56" i="7"/>
  <c r="F62" i="7" s="1"/>
  <c r="G8" i="13"/>
  <c r="G10" i="13" s="1"/>
  <c r="G57" i="14"/>
  <c r="G58" i="14" s="1"/>
  <c r="F98" i="8" s="1"/>
  <c r="F56" i="10"/>
  <c r="F62" i="10" s="1"/>
  <c r="G72" i="14"/>
  <c r="G73" i="14" s="1"/>
  <c r="F98" i="6" s="1"/>
  <c r="G104" i="14"/>
  <c r="G105" i="14" s="1"/>
  <c r="F98" i="9" s="1"/>
  <c r="F32" i="8" l="1"/>
  <c r="F123" i="8"/>
  <c r="F33" i="8"/>
  <c r="F33" i="6"/>
  <c r="F123" i="6"/>
  <c r="F32" i="6"/>
  <c r="F34" i="6" s="1"/>
  <c r="F60" i="6" s="1"/>
  <c r="F32" i="7"/>
  <c r="F34" i="7" s="1"/>
  <c r="F60" i="7" s="1"/>
  <c r="F38" i="7"/>
  <c r="F123" i="7"/>
  <c r="F72" i="7"/>
  <c r="F33" i="7"/>
  <c r="F69" i="7"/>
  <c r="F34" i="4"/>
  <c r="F123" i="12"/>
  <c r="F33" i="12"/>
  <c r="F32" i="12"/>
  <c r="F41" i="9"/>
  <c r="F37" i="9"/>
  <c r="F32" i="9"/>
  <c r="F34" i="9" s="1"/>
  <c r="F60" i="9" s="1"/>
  <c r="F44" i="9"/>
  <c r="F40" i="9"/>
  <c r="F68" i="9"/>
  <c r="F39" i="9"/>
  <c r="F123" i="9"/>
  <c r="F72" i="9"/>
  <c r="F38" i="9"/>
  <c r="F43" i="9"/>
  <c r="F33" i="9"/>
  <c r="F123" i="11"/>
  <c r="F33" i="11"/>
  <c r="F32" i="11"/>
  <c r="F33" i="3"/>
  <c r="F123" i="3"/>
  <c r="F32" i="3"/>
  <c r="F97" i="12"/>
  <c r="F101" i="12" s="1"/>
  <c r="F127" i="12" s="1"/>
  <c r="F97" i="11"/>
  <c r="F101" i="11" s="1"/>
  <c r="F127" i="11" s="1"/>
  <c r="F97" i="10"/>
  <c r="F101" i="10" s="1"/>
  <c r="F127" i="10" s="1"/>
  <c r="F97" i="9"/>
  <c r="F101" i="9" s="1"/>
  <c r="F127" i="9" s="1"/>
  <c r="F97" i="4"/>
  <c r="F101" i="4" s="1"/>
  <c r="F127" i="4" s="1"/>
  <c r="F97" i="3"/>
  <c r="F101" i="3" s="1"/>
  <c r="F127" i="3" s="1"/>
  <c r="F97" i="7"/>
  <c r="F101" i="7" s="1"/>
  <c r="F127" i="7" s="1"/>
  <c r="F97" i="6"/>
  <c r="F101" i="6" s="1"/>
  <c r="F127" i="6" s="1"/>
  <c r="F97" i="5"/>
  <c r="F101" i="5" s="1"/>
  <c r="F127" i="5" s="1"/>
  <c r="F97" i="8"/>
  <c r="F101" i="8" s="1"/>
  <c r="F127" i="8" s="1"/>
  <c r="F97" i="2"/>
  <c r="F101" i="2" s="1"/>
  <c r="F127" i="2" s="1"/>
  <c r="F28" i="10"/>
  <c r="F28" i="2"/>
  <c r="F34" i="5"/>
  <c r="F37" i="6" l="1"/>
  <c r="F40" i="6"/>
  <c r="F44" i="7"/>
  <c r="F43" i="7"/>
  <c r="F37" i="7"/>
  <c r="F38" i="6"/>
  <c r="F42" i="6"/>
  <c r="F43" i="6"/>
  <c r="F71" i="6"/>
  <c r="F44" i="6"/>
  <c r="F67" i="6" s="1"/>
  <c r="F123" i="10"/>
  <c r="F33" i="10"/>
  <c r="F32" i="10"/>
  <c r="F34" i="3"/>
  <c r="F34" i="11"/>
  <c r="F69" i="9"/>
  <c r="F42" i="9"/>
  <c r="F45" i="9" s="1"/>
  <c r="F61" i="9" s="1"/>
  <c r="F63" i="9" s="1"/>
  <c r="F67" i="9"/>
  <c r="F34" i="12"/>
  <c r="F60" i="4"/>
  <c r="F42" i="4"/>
  <c r="F69" i="4"/>
  <c r="F40" i="4"/>
  <c r="F41" i="4"/>
  <c r="F43" i="4"/>
  <c r="F44" i="4"/>
  <c r="F37" i="4"/>
  <c r="F45" i="4" s="1"/>
  <c r="F61" i="4" s="1"/>
  <c r="F72" i="4"/>
  <c r="F68" i="4"/>
  <c r="F71" i="4"/>
  <c r="F67" i="4"/>
  <c r="F38" i="4"/>
  <c r="F39" i="4"/>
  <c r="F42" i="7"/>
  <c r="F68" i="7"/>
  <c r="F71" i="7"/>
  <c r="F41" i="7"/>
  <c r="F39" i="6"/>
  <c r="F69" i="6"/>
  <c r="F72" i="6"/>
  <c r="F60" i="5"/>
  <c r="F69" i="5"/>
  <c r="F42" i="5"/>
  <c r="F68" i="5"/>
  <c r="F71" i="5"/>
  <c r="F38" i="5"/>
  <c r="F44" i="5"/>
  <c r="F67" i="5" s="1"/>
  <c r="F43" i="5"/>
  <c r="F41" i="5"/>
  <c r="F40" i="5"/>
  <c r="F72" i="5"/>
  <c r="F39" i="5"/>
  <c r="F37" i="5"/>
  <c r="F41" i="6"/>
  <c r="F33" i="2"/>
  <c r="F123" i="2"/>
  <c r="F32" i="2"/>
  <c r="F71" i="9"/>
  <c r="F39" i="7"/>
  <c r="F40" i="7"/>
  <c r="F67" i="7"/>
  <c r="F68" i="6"/>
  <c r="F34" i="8"/>
  <c r="F124" i="9" l="1"/>
  <c r="F70" i="9"/>
  <c r="F73" i="9" s="1"/>
  <c r="F60" i="12"/>
  <c r="F39" i="12"/>
  <c r="F71" i="12"/>
  <c r="F41" i="12"/>
  <c r="F69" i="12"/>
  <c r="F68" i="12"/>
  <c r="F44" i="12"/>
  <c r="F67" i="12" s="1"/>
  <c r="F72" i="12"/>
  <c r="F37" i="12"/>
  <c r="F42" i="12"/>
  <c r="F40" i="12"/>
  <c r="F43" i="12"/>
  <c r="F38" i="12"/>
  <c r="F45" i="6"/>
  <c r="F61" i="6" s="1"/>
  <c r="F63" i="6" s="1"/>
  <c r="F60" i="8"/>
  <c r="F42" i="8"/>
  <c r="F38" i="8"/>
  <c r="F43" i="8"/>
  <c r="F39" i="8"/>
  <c r="F69" i="8"/>
  <c r="F72" i="8"/>
  <c r="F41" i="8"/>
  <c r="F71" i="8"/>
  <c r="F37" i="8"/>
  <c r="F44" i="8"/>
  <c r="F67" i="8" s="1"/>
  <c r="F68" i="8"/>
  <c r="F40" i="8"/>
  <c r="F34" i="2"/>
  <c r="F60" i="11"/>
  <c r="F39" i="11"/>
  <c r="F71" i="11"/>
  <c r="F41" i="11"/>
  <c r="F37" i="11"/>
  <c r="F68" i="11"/>
  <c r="F43" i="11"/>
  <c r="F38" i="11"/>
  <c r="F44" i="11"/>
  <c r="F67" i="11" s="1"/>
  <c r="F69" i="11"/>
  <c r="F72" i="11"/>
  <c r="F42" i="11"/>
  <c r="F40" i="11"/>
  <c r="F45" i="7"/>
  <c r="F61" i="7" s="1"/>
  <c r="F63" i="7" s="1"/>
  <c r="F45" i="5"/>
  <c r="F61" i="5" s="1"/>
  <c r="F63" i="5" s="1"/>
  <c r="F63" i="4"/>
  <c r="F60" i="3"/>
  <c r="F69" i="3"/>
  <c r="F68" i="3"/>
  <c r="F67" i="3"/>
  <c r="F38" i="3"/>
  <c r="F37" i="3"/>
  <c r="F72" i="3"/>
  <c r="F43" i="3"/>
  <c r="F44" i="3"/>
  <c r="F42" i="3"/>
  <c r="F41" i="3"/>
  <c r="F39" i="3"/>
  <c r="F40" i="3"/>
  <c r="F71" i="3"/>
  <c r="F34" i="10"/>
  <c r="F125" i="9" l="1"/>
  <c r="F79" i="9"/>
  <c r="F81" i="9"/>
  <c r="F78" i="9"/>
  <c r="F77" i="9"/>
  <c r="F82" i="9"/>
  <c r="F80" i="9"/>
  <c r="F124" i="5"/>
  <c r="F70" i="5"/>
  <c r="F73" i="5" s="1"/>
  <c r="F45" i="3"/>
  <c r="F61" i="3" s="1"/>
  <c r="F124" i="7"/>
  <c r="F70" i="7"/>
  <c r="F73" i="7" s="1"/>
  <c r="F124" i="6"/>
  <c r="F70" i="6"/>
  <c r="F73" i="6" s="1"/>
  <c r="F63" i="3"/>
  <c r="F60" i="2"/>
  <c r="F69" i="2"/>
  <c r="F68" i="2"/>
  <c r="F38" i="2"/>
  <c r="F42" i="2"/>
  <c r="F71" i="2"/>
  <c r="F44" i="2"/>
  <c r="F67" i="2" s="1"/>
  <c r="F41" i="2"/>
  <c r="F39" i="2"/>
  <c r="F37" i="2"/>
  <c r="F45" i="2" s="1"/>
  <c r="F61" i="2" s="1"/>
  <c r="F40" i="2"/>
  <c r="F72" i="2"/>
  <c r="F43" i="2"/>
  <c r="F45" i="8"/>
  <c r="F61" i="8" s="1"/>
  <c r="F63" i="8" s="1"/>
  <c r="F45" i="12"/>
  <c r="F61" i="12" s="1"/>
  <c r="F60" i="10"/>
  <c r="F72" i="10"/>
  <c r="F69" i="10"/>
  <c r="F41" i="10"/>
  <c r="F68" i="10"/>
  <c r="F44" i="10"/>
  <c r="F67" i="10" s="1"/>
  <c r="F71" i="10"/>
  <c r="F37" i="10"/>
  <c r="F40" i="10"/>
  <c r="F42" i="10"/>
  <c r="F43" i="10"/>
  <c r="F39" i="10"/>
  <c r="F38" i="10"/>
  <c r="F45" i="11"/>
  <c r="F61" i="11" s="1"/>
  <c r="F63" i="11" s="1"/>
  <c r="F124" i="4"/>
  <c r="F70" i="4"/>
  <c r="F73" i="4" s="1"/>
  <c r="F63" i="12"/>
  <c r="F124" i="11" l="1"/>
  <c r="F70" i="11"/>
  <c r="F73" i="11" s="1"/>
  <c r="F124" i="8"/>
  <c r="F70" i="8"/>
  <c r="F73" i="8" s="1"/>
  <c r="F125" i="7"/>
  <c r="F79" i="7"/>
  <c r="F78" i="7"/>
  <c r="F77" i="7"/>
  <c r="F83" i="7" s="1"/>
  <c r="F91" i="7" s="1"/>
  <c r="F93" i="7" s="1"/>
  <c r="F80" i="7"/>
  <c r="F82" i="7"/>
  <c r="F81" i="7"/>
  <c r="F83" i="9"/>
  <c r="F91" i="9" s="1"/>
  <c r="F93" i="9" s="1"/>
  <c r="F125" i="6"/>
  <c r="F80" i="6"/>
  <c r="F81" i="6"/>
  <c r="F79" i="6"/>
  <c r="F82" i="6"/>
  <c r="F78" i="6"/>
  <c r="F77" i="6"/>
  <c r="F83" i="6" s="1"/>
  <c r="F91" i="6" s="1"/>
  <c r="F93" i="6" s="1"/>
  <c r="F126" i="6" s="1"/>
  <c r="F45" i="10"/>
  <c r="F61" i="10" s="1"/>
  <c r="F63" i="10"/>
  <c r="F63" i="2"/>
  <c r="F125" i="4"/>
  <c r="F78" i="4"/>
  <c r="F82" i="4"/>
  <c r="F81" i="4"/>
  <c r="F77" i="4"/>
  <c r="F79" i="4"/>
  <c r="F80" i="4"/>
  <c r="F124" i="12"/>
  <c r="F70" i="12"/>
  <c r="F73" i="12" s="1"/>
  <c r="F124" i="3"/>
  <c r="F70" i="3"/>
  <c r="F73" i="3" s="1"/>
  <c r="F128" i="6"/>
  <c r="F125" i="5"/>
  <c r="F79" i="5"/>
  <c r="F82" i="5"/>
  <c r="F80" i="5"/>
  <c r="F77" i="5"/>
  <c r="F81" i="5"/>
  <c r="F78" i="5"/>
  <c r="F106" i="6" l="1"/>
  <c r="F105" i="6"/>
  <c r="E115" i="6" s="1"/>
  <c r="E117" i="6" s="1"/>
  <c r="F83" i="4"/>
  <c r="F91" i="4" s="1"/>
  <c r="F93" i="4" s="1"/>
  <c r="F124" i="10"/>
  <c r="F70" i="10"/>
  <c r="F73" i="10" s="1"/>
  <c r="F125" i="8"/>
  <c r="F80" i="8"/>
  <c r="F82" i="8"/>
  <c r="F79" i="8"/>
  <c r="F77" i="8"/>
  <c r="F78" i="8"/>
  <c r="F81" i="8"/>
  <c r="F125" i="3"/>
  <c r="F82" i="3"/>
  <c r="F79" i="3"/>
  <c r="F81" i="3"/>
  <c r="F80" i="3"/>
  <c r="F77" i="3"/>
  <c r="F83" i="3" s="1"/>
  <c r="F91" i="3" s="1"/>
  <c r="F93" i="3" s="1"/>
  <c r="F78" i="3"/>
  <c r="F125" i="12"/>
  <c r="F78" i="12"/>
  <c r="F82" i="12"/>
  <c r="F77" i="12"/>
  <c r="F80" i="12"/>
  <c r="F81" i="12"/>
  <c r="F79" i="12"/>
  <c r="F124" i="2"/>
  <c r="F70" i="2"/>
  <c r="F73" i="2" s="1"/>
  <c r="F126" i="7"/>
  <c r="F128" i="7" s="1"/>
  <c r="F83" i="5"/>
  <c r="F91" i="5" s="1"/>
  <c r="F93" i="5" s="1"/>
  <c r="F126" i="9"/>
  <c r="F128" i="9" s="1"/>
  <c r="F125" i="11"/>
  <c r="F78" i="11"/>
  <c r="F82" i="11"/>
  <c r="F77" i="11"/>
  <c r="F83" i="11" s="1"/>
  <c r="F91" i="11" s="1"/>
  <c r="F93" i="11" s="1"/>
  <c r="F80" i="11"/>
  <c r="F79" i="11"/>
  <c r="F81" i="11"/>
  <c r="F109" i="6" l="1"/>
  <c r="E119" i="6"/>
  <c r="F110" i="6"/>
  <c r="F108" i="6"/>
  <c r="F105" i="7"/>
  <c r="F126" i="5"/>
  <c r="F128" i="5" s="1"/>
  <c r="F126" i="3"/>
  <c r="F128" i="3" s="1"/>
  <c r="F105" i="9"/>
  <c r="F106" i="9" s="1"/>
  <c r="F83" i="12"/>
  <c r="F91" i="12" s="1"/>
  <c r="F93" i="12" s="1"/>
  <c r="F83" i="8"/>
  <c r="F91" i="8" s="1"/>
  <c r="F93" i="8" s="1"/>
  <c r="F126" i="4"/>
  <c r="F128" i="4" s="1"/>
  <c r="F126" i="11"/>
  <c r="F128" i="11" s="1"/>
  <c r="F125" i="2"/>
  <c r="F82" i="2"/>
  <c r="F78" i="2"/>
  <c r="F77" i="2"/>
  <c r="F79" i="2"/>
  <c r="F80" i="2"/>
  <c r="F81" i="2"/>
  <c r="F125" i="10"/>
  <c r="F80" i="10"/>
  <c r="F77" i="10"/>
  <c r="F82" i="10"/>
  <c r="F81" i="10"/>
  <c r="F78" i="10"/>
  <c r="F79" i="10"/>
  <c r="F111" i="6"/>
  <c r="F129" i="6" s="1"/>
  <c r="F130" i="6" s="1"/>
  <c r="F105" i="11" l="1"/>
  <c r="F105" i="5"/>
  <c r="F106" i="5"/>
  <c r="F105" i="4"/>
  <c r="F106" i="4"/>
  <c r="I19" i="1"/>
  <c r="J19" i="1" s="1"/>
  <c r="I30" i="1"/>
  <c r="J30" i="1" s="1"/>
  <c r="I8" i="1"/>
  <c r="J8" i="1" s="1"/>
  <c r="F126" i="12"/>
  <c r="F128" i="12" s="1"/>
  <c r="F83" i="10"/>
  <c r="F91" i="10" s="1"/>
  <c r="F93" i="10" s="1"/>
  <c r="F83" i="2"/>
  <c r="F91" i="2" s="1"/>
  <c r="F93" i="2" s="1"/>
  <c r="F126" i="8"/>
  <c r="F128" i="8" s="1"/>
  <c r="E115" i="9"/>
  <c r="E117" i="9" s="1"/>
  <c r="F106" i="3"/>
  <c r="F105" i="3"/>
  <c r="F106" i="7"/>
  <c r="E115" i="7" s="1"/>
  <c r="E117" i="7" s="1"/>
  <c r="F109" i="7" l="1"/>
  <c r="E119" i="7"/>
  <c r="F108" i="7"/>
  <c r="F110" i="7"/>
  <c r="L19" i="1"/>
  <c r="K19" i="1"/>
  <c r="E115" i="5"/>
  <c r="E117" i="5" s="1"/>
  <c r="E119" i="9"/>
  <c r="F110" i="9"/>
  <c r="F109" i="9"/>
  <c r="F108" i="9"/>
  <c r="F111" i="9" s="1"/>
  <c r="F129" i="9" s="1"/>
  <c r="F130" i="9" s="1"/>
  <c r="F126" i="2"/>
  <c r="F128" i="2" s="1"/>
  <c r="K8" i="1"/>
  <c r="L8" i="1"/>
  <c r="E115" i="4"/>
  <c r="E117" i="4" s="1"/>
  <c r="F105" i="8"/>
  <c r="F105" i="12"/>
  <c r="F106" i="12" s="1"/>
  <c r="E115" i="11"/>
  <c r="E117" i="11" s="1"/>
  <c r="E115" i="3"/>
  <c r="E117" i="3" s="1"/>
  <c r="F126" i="10"/>
  <c r="F128" i="10" s="1"/>
  <c r="K30" i="1"/>
  <c r="L30" i="1"/>
  <c r="F106" i="11"/>
  <c r="F108" i="3" l="1"/>
  <c r="E119" i="3"/>
  <c r="F109" i="3"/>
  <c r="F110" i="3"/>
  <c r="I45" i="1"/>
  <c r="J45" i="1" s="1"/>
  <c r="I33" i="1"/>
  <c r="J33" i="1" s="1"/>
  <c r="I10" i="1"/>
  <c r="J10" i="1" s="1"/>
  <c r="F108" i="11"/>
  <c r="F111" i="11" s="1"/>
  <c r="F129" i="11" s="1"/>
  <c r="F130" i="11" s="1"/>
  <c r="E132" i="11" s="1"/>
  <c r="I39" i="1" s="1"/>
  <c r="J39" i="1" s="1"/>
  <c r="E119" i="11"/>
  <c r="F109" i="11"/>
  <c r="F110" i="11"/>
  <c r="E119" i="4"/>
  <c r="F110" i="4"/>
  <c r="F108" i="4"/>
  <c r="F109" i="4"/>
  <c r="E115" i="12"/>
  <c r="E117" i="12" s="1"/>
  <c r="E115" i="8"/>
  <c r="E117" i="8" s="1"/>
  <c r="F108" i="5"/>
  <c r="E119" i="5"/>
  <c r="F110" i="5"/>
  <c r="F109" i="5"/>
  <c r="F111" i="7"/>
  <c r="F129" i="7" s="1"/>
  <c r="F130" i="7" s="1"/>
  <c r="F105" i="10"/>
  <c r="F106" i="8"/>
  <c r="F105" i="2"/>
  <c r="F106" i="2" s="1"/>
  <c r="L39" i="1" l="1"/>
  <c r="L40" i="1" s="1"/>
  <c r="K39" i="1"/>
  <c r="K40" i="1" s="1"/>
  <c r="F109" i="8"/>
  <c r="E119" i="8"/>
  <c r="F110" i="8"/>
  <c r="F111" i="8" s="1"/>
  <c r="F129" i="8" s="1"/>
  <c r="F130" i="8" s="1"/>
  <c r="F108" i="8"/>
  <c r="K10" i="1"/>
  <c r="L10" i="1"/>
  <c r="F111" i="4"/>
  <c r="F129" i="4" s="1"/>
  <c r="F130" i="4" s="1"/>
  <c r="K33" i="1"/>
  <c r="L33" i="1"/>
  <c r="F106" i="10"/>
  <c r="E115" i="10" s="1"/>
  <c r="E117" i="10" s="1"/>
  <c r="F108" i="12"/>
  <c r="F111" i="12" s="1"/>
  <c r="F129" i="12" s="1"/>
  <c r="F130" i="12" s="1"/>
  <c r="E119" i="12"/>
  <c r="F110" i="12"/>
  <c r="F109" i="12"/>
  <c r="K45" i="1"/>
  <c r="L45" i="1"/>
  <c r="F111" i="3"/>
  <c r="F129" i="3" s="1"/>
  <c r="F130" i="3" s="1"/>
  <c r="I18" i="1" s="1"/>
  <c r="J18" i="1" s="1"/>
  <c r="E115" i="2"/>
  <c r="E117" i="2" s="1"/>
  <c r="I20" i="1"/>
  <c r="J20" i="1" s="1"/>
  <c r="I31" i="1"/>
  <c r="J31" i="1" s="1"/>
  <c r="I9" i="1"/>
  <c r="J9" i="1" s="1"/>
  <c r="F111" i="5"/>
  <c r="F129" i="5" s="1"/>
  <c r="F130" i="5" s="1"/>
  <c r="E119" i="10" l="1"/>
  <c r="F110" i="10"/>
  <c r="F109" i="10"/>
  <c r="F108" i="10"/>
  <c r="F111" i="10" s="1"/>
  <c r="F129" i="10" s="1"/>
  <c r="F130" i="10" s="1"/>
  <c r="I21" i="1"/>
  <c r="J21" i="1" s="1"/>
  <c r="I32" i="1"/>
  <c r="J32" i="1" s="1"/>
  <c r="I7" i="1"/>
  <c r="J7" i="1" s="1"/>
  <c r="I44" i="1"/>
  <c r="J44" i="1" s="1"/>
  <c r="I71" i="1"/>
  <c r="J71" i="1" s="1"/>
  <c r="I64" i="1"/>
  <c r="J64" i="1" s="1"/>
  <c r="I57" i="1"/>
  <c r="J57" i="1" s="1"/>
  <c r="I23" i="1"/>
  <c r="J23" i="1" s="1"/>
  <c r="I12" i="1"/>
  <c r="J12" i="1" s="1"/>
  <c r="K9" i="1"/>
  <c r="L9" i="1"/>
  <c r="K31" i="1"/>
  <c r="L31" i="1"/>
  <c r="F108" i="2"/>
  <c r="F110" i="2"/>
  <c r="E119" i="2"/>
  <c r="F109" i="2"/>
  <c r="I6" i="1"/>
  <c r="J6" i="1" s="1"/>
  <c r="I29" i="1"/>
  <c r="J29" i="1" s="1"/>
  <c r="L20" i="1"/>
  <c r="K20" i="1"/>
  <c r="K44" i="1" l="1"/>
  <c r="K46" i="1" s="1"/>
  <c r="L44" i="1"/>
  <c r="L46" i="1" s="1"/>
  <c r="K7" i="1"/>
  <c r="L7" i="1"/>
  <c r="K6" i="1"/>
  <c r="L6" i="1"/>
  <c r="F111" i="2"/>
  <c r="F129" i="2" s="1"/>
  <c r="F130" i="2" s="1"/>
  <c r="K64" i="1"/>
  <c r="L64" i="1"/>
  <c r="K32" i="1"/>
  <c r="L32" i="1"/>
  <c r="L23" i="1"/>
  <c r="K23" i="1"/>
  <c r="I70" i="1"/>
  <c r="J70" i="1" s="1"/>
  <c r="I63" i="1"/>
  <c r="J63" i="1" s="1"/>
  <c r="I56" i="1"/>
  <c r="J56" i="1" s="1"/>
  <c r="I50" i="1"/>
  <c r="J50" i="1" s="1"/>
  <c r="I22" i="1"/>
  <c r="J22" i="1" s="1"/>
  <c r="I34" i="1"/>
  <c r="J34" i="1" s="1"/>
  <c r="I11" i="1"/>
  <c r="J11" i="1" s="1"/>
  <c r="K29" i="1"/>
  <c r="L29" i="1"/>
  <c r="L57" i="1"/>
  <c r="K57" i="1"/>
  <c r="K12" i="1"/>
  <c r="L12" i="1"/>
  <c r="L71" i="1"/>
  <c r="K71" i="1"/>
  <c r="L21" i="1"/>
  <c r="K21" i="1"/>
  <c r="I17" i="1" l="1"/>
  <c r="J17" i="1" s="1"/>
  <c r="I28" i="1"/>
  <c r="J28" i="1" s="1"/>
  <c r="K22" i="1"/>
  <c r="L22" i="1"/>
  <c r="L70" i="1"/>
  <c r="L72" i="1" s="1"/>
  <c r="K70" i="1"/>
  <c r="K72" i="1" s="1"/>
  <c r="K11" i="1"/>
  <c r="K13" i="1" s="1"/>
  <c r="L11" i="1"/>
  <c r="L13" i="1" s="1"/>
  <c r="K56" i="1"/>
  <c r="K58" i="1" s="1"/>
  <c r="L56" i="1"/>
  <c r="L58" i="1" s="1"/>
  <c r="K34" i="1"/>
  <c r="L34" i="1"/>
  <c r="L63" i="1"/>
  <c r="L65" i="1" s="1"/>
  <c r="K63" i="1"/>
  <c r="K65" i="1" s="1"/>
  <c r="L50" i="1"/>
  <c r="L51" i="1" s="1"/>
  <c r="K50" i="1"/>
  <c r="K51" i="1" s="1"/>
  <c r="K75" i="1" l="1"/>
  <c r="K28" i="1"/>
  <c r="K35" i="1" s="1"/>
  <c r="L28" i="1"/>
  <c r="L35" i="1" s="1"/>
  <c r="L17" i="1"/>
  <c r="L24" i="1" s="1"/>
  <c r="K17" i="1"/>
  <c r="K24" i="1" s="1"/>
</calcChain>
</file>

<file path=xl/sharedStrings.xml><?xml version="1.0" encoding="utf-8"?>
<sst xmlns="http://schemas.openxmlformats.org/spreadsheetml/2006/main" count="2912" uniqueCount="248">
  <si>
    <t>QUADRO RESUMO</t>
  </si>
  <si>
    <t>REITORIA</t>
  </si>
  <si>
    <t>Grupo</t>
  </si>
  <si>
    <t>Item</t>
  </si>
  <si>
    <t>Descrição</t>
  </si>
  <si>
    <t>CATSER</t>
  </si>
  <si>
    <t>QNTD de Postos</t>
  </si>
  <si>
    <t>UND. De Medida</t>
  </si>
  <si>
    <t>QNTD Anual</t>
  </si>
  <si>
    <t>QNTD - 24 Meses</t>
  </si>
  <si>
    <t>Valor Unitário</t>
  </si>
  <si>
    <t>Valor Total Mensal</t>
  </si>
  <si>
    <t>Valor Total Anual</t>
  </si>
  <si>
    <t>Valor Total para 24 Meses</t>
  </si>
  <si>
    <t>Auxiliar de Pedreiro (Servente) - 44h</t>
  </si>
  <si>
    <t>Posto</t>
  </si>
  <si>
    <t>Copeiro - 44h</t>
  </si>
  <si>
    <t>Eletricista - 44h</t>
  </si>
  <si>
    <t>Jardineiro - 40h</t>
  </si>
  <si>
    <t>Pedreiro - 44h</t>
  </si>
  <si>
    <t>Porteiro - 44h</t>
  </si>
  <si>
    <t>Recepcionista - 44h</t>
  </si>
  <si>
    <t>VALOR TOTAL</t>
  </si>
  <si>
    <t>CAMPUS AVANÇADO LAJES</t>
  </si>
  <si>
    <t>Auxiliar de Cozinha - 44h</t>
  </si>
  <si>
    <t>Auxiliar de Manutenção Predial - 44h</t>
  </si>
  <si>
    <t>Merendeiro - 44h</t>
  </si>
  <si>
    <t>CAMPUS AVANÇADO PARELHAS</t>
  </si>
  <si>
    <t>CENTRO DE TECNOLOGIA CULTURAL</t>
  </si>
  <si>
    <t>Porteiro - 12x36h</t>
  </si>
  <si>
    <t>CAMPUS AVANÇADO ZONA LESTE</t>
  </si>
  <si>
    <t>CENTRO DE TECNOLOGIA MINERAL</t>
  </si>
  <si>
    <t>CAMPUS AVANÇADO UMARIZAL</t>
  </si>
  <si>
    <t>Auxiliar de Manutenção Predial</t>
  </si>
  <si>
    <t>CAMPUS AVANÇADO TOUROS</t>
  </si>
  <si>
    <t>CAMPUS AVANÇADO SÃO MIGUEL</t>
  </si>
  <si>
    <t>VALOR TOTAL GERAL</t>
  </si>
  <si>
    <t>Categoria Profissional: Auxiliar de Cozinha</t>
  </si>
  <si>
    <t>Discriminação dos Serviços</t>
  </si>
  <si>
    <t>A</t>
  </si>
  <si>
    <t>Data de apresentação da proposta</t>
  </si>
  <si>
    <t>B</t>
  </si>
  <si>
    <t>Município</t>
  </si>
  <si>
    <t>C</t>
  </si>
  <si>
    <t>Ano do Acordo, Convenção ou Dissídio Coletivo</t>
  </si>
  <si>
    <t>RN000009/2025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</si>
  <si>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</si>
  <si>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</si>
  <si>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</si>
  <si>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</si>
  <si>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</si>
  <si>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</si>
  <si>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Apoio Administrativo</t>
  </si>
  <si>
    <t>Dados para composição dos custos referentes à mão de obra</t>
  </si>
  <si>
    <t>Tipo de serviço (mesmo serviço com características distintas)</t>
  </si>
  <si>
    <t>Classificação Brasileira de Ocupações (CBO)</t>
  </si>
  <si>
    <t>5135-05</t>
  </si>
  <si>
    <t>Salário Normativo da Categoria Profissional</t>
  </si>
  <si>
    <t>Categoria profissional (vinculada à execução contratual)</t>
  </si>
  <si>
    <t>Auxiliar de Cozinha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</si>
  <si>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</si>
  <si>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</si>
  <si>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</si>
  <si>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</si>
  <si>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</si>
  <si>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</si>
  <si>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>Adicional Periculosidade</t>
  </si>
  <si>
    <t>Adicional Insalubridade</t>
  </si>
  <si>
    <t>Adicional Noturno</t>
  </si>
  <si>
    <t>E</t>
  </si>
  <si>
    <t>Descanso Semanal Remunerado sobre Adicional Noturno</t>
  </si>
  <si>
    <t>F</t>
  </si>
  <si>
    <t>Outros (especificar)</t>
  </si>
  <si>
    <t>TOTAL DO MÓDULO 1</t>
  </si>
  <si>
    <t>MÓDULO 2 - ENCARGOS E BENEFÍCIOS ANUAIS, MENSAIS E DIÁRIOS</t>
  </si>
  <si>
    <t>Submódulo 2.1 - 13º Salário, Férias e Adicional de Férias</t>
  </si>
  <si>
    <t>13º (décimo-terceiro) salário</t>
  </si>
  <si>
    <t>Férias e Adicional de Férias</t>
  </si>
  <si>
    <t>TOTAL DO SUBMÓDULO 2.1</t>
  </si>
  <si>
    <t>Submódulo 2.2 - GPS, FGTS e Outras Contribuições</t>
  </si>
  <si>
    <t>INSS</t>
  </si>
  <si>
    <t>Salário Educação</t>
  </si>
  <si>
    <t>SAT (Seguro Acidente de Trabalho)</t>
  </si>
  <si>
    <t>SESC ou SESI</t>
  </si>
  <si>
    <t>SENAI - SENAC</t>
  </si>
  <si>
    <t>SEBRAE</t>
  </si>
  <si>
    <t>G</t>
  </si>
  <si>
    <t>INCRA</t>
  </si>
  <si>
    <t>H</t>
  </si>
  <si>
    <t>FGTS</t>
  </si>
  <si>
    <t>TOTAL DO SUBMÓDULO 2.2</t>
  </si>
  <si>
    <t>Submódulo 2.3 - Benefícios Mensais e Diários</t>
  </si>
  <si>
    <t>Transporte</t>
  </si>
  <si>
    <t>Auxílio-Refeição/Alimentação</t>
  </si>
  <si>
    <t>Assistência Médica e Familiar</t>
  </si>
  <si>
    <t>-</t>
  </si>
  <si>
    <t>Benefício Social Familiar</t>
  </si>
  <si>
    <t>Contribuição Negocial Patronal</t>
  </si>
  <si>
    <t>Seguro de Vida</t>
  </si>
  <si>
    <t>Auxílio Saúde</t>
  </si>
  <si>
    <t>Outros</t>
  </si>
  <si>
    <t>TOTAL DO SUBMÓDULO 2.3</t>
  </si>
  <si>
    <t>QUADRO-RESUMO DO MÓDULO 2 - ENCARGOS E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</si>
  <si>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</si>
  <si>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</si>
  <si>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</si>
  <si>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</si>
  <si>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</si>
  <si>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</si>
  <si>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</si>
  <si>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</si>
  <si>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3 - PROVISÃO PARA RESCISÃO</t>
  </si>
  <si>
    <t>Provisão para Rescisão</t>
  </si>
  <si>
    <t>Aviso Prévio Indenizado</t>
  </si>
  <si>
    <t>Incidência do FGTS sobre Aviso Prévio Indenizado</t>
  </si>
  <si>
    <t>Multa do FGTS e Contribuição Social sobre o Aviso Prévio Indenizado</t>
  </si>
  <si>
    <t>Aviso Prévio Trabalhado</t>
  </si>
  <si>
    <t>Incidência de GPS, FGTS e outras contribuições sobre Aviso Prévio Trabalhado</t>
  </si>
  <si>
    <t>Multa do FGTS e Contribuição Social sobre o Aviso Prévio Trabalhado.</t>
  </si>
  <si>
    <t>TOTAL DO MÓDULO 3</t>
  </si>
  <si>
    <t>MÓDULO 4 - CUSTO DE REPOSIÇÃO DO PROFISSIONAL AUSENTE</t>
  </si>
  <si>
    <t>Submódulo 4.1 - Substituto nas Ausências Legais</t>
  </si>
  <si>
    <t>Substituto na cobertura de Férias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</si>
  <si>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</si>
  <si>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</si>
  <si>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</si>
  <si>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</si>
  <si>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Substituto na cobertura de Outras Ausências (Ausência por doença)</t>
  </si>
  <si>
    <t>TOTAL DO SUBMÓDULO 4.1</t>
  </si>
  <si>
    <t>Submódulo 4.2 - Substituto na Intrajornada</t>
  </si>
  <si>
    <t>Intervalo para Repouso ou Alimentação</t>
  </si>
  <si>
    <t>TOTAL DO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</si>
  <si>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</si>
  <si>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</si>
  <si>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</si>
  <si>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</si>
  <si>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</si>
  <si>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</si>
  <si>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</si>
  <si>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5 - INSUMOS DIVERSOS</t>
  </si>
  <si>
    <t>Insumos Diversos</t>
  </si>
  <si>
    <t>Uniformes</t>
  </si>
  <si>
    <t>Materiais e EPI's</t>
  </si>
  <si>
    <t>Equipamentos</t>
  </si>
  <si>
    <t>TOTAL DO MÓDULO 5</t>
  </si>
  <si>
    <t>MÓDULO 6 - CUSTOS INDIRETOS, TRIBUTOS E LUCRO</t>
  </si>
  <si>
    <t>Custos Indiretos, Tributos e Lucro</t>
  </si>
  <si>
    <t>Custos Indiretos</t>
  </si>
  <si>
    <t>Lucro</t>
  </si>
  <si>
    <t>Tributos</t>
  </si>
  <si>
    <t>C.1</t>
  </si>
  <si>
    <t>PIS</t>
  </si>
  <si>
    <t>C.2</t>
  </si>
  <si>
    <t>COFINS</t>
  </si>
  <si>
    <t>C.3</t>
  </si>
  <si>
    <t>ISS</t>
  </si>
  <si>
    <t>a)</t>
  </si>
  <si>
    <t xml:space="preserve">Tributos (T) = </t>
  </si>
  <si>
    <t>b)</t>
  </si>
  <si>
    <t>Total dos Módulos 1, 2, 3, 4 e 5 + Custos Indiretos + Lucro (M0) =</t>
  </si>
  <si>
    <t>c)</t>
  </si>
  <si>
    <t>Montante após tributos (M1) = (M0) / (1 - T)</t>
  </si>
  <si>
    <t>Valor dos tributos = M1 - M0</t>
  </si>
  <si>
    <t>QUADRO-RESUMO DO CUSTO POR EMPREGADO</t>
  </si>
  <si>
    <t>Mão de Obra vinculada à execução contratual (valor por empregado)</t>
  </si>
  <si>
    <t>Subtotal (A + B + C + D + E)</t>
  </si>
  <si>
    <t>PREÇO TOTAL POR EMPREGADO</t>
  </si>
  <si>
    <t>OBS. 1: De acordo com o entendimento do TCU no Acórdão nº 1.186/2017 - Plenário, a Administração 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</t>
  </si>
  <si>
    <t>OBS. 2: Nas eventuais prorrogações do contrato, os custos não renováveis já pagos ou amortizados no primeiro ano da contratação deverão ser eliminados como condição para a renovação.</t>
  </si>
  <si>
    <t>OBS. 3: Percentuais de custo indireto e de lucro retirados do comprasnet, Manual de Orientação para Preenchimento da Planilha de Custos e formação de preços, fl. 35 (Demosntrativo CITL)</t>
  </si>
  <si>
    <t>Categoria Profissional: Auxiliar de Manutenção</t>
  </si>
  <si>
    <t>Manutenção Predial</t>
  </si>
  <si>
    <t>5143-10</t>
  </si>
  <si>
    <t>Auxiliar de Manutenção</t>
  </si>
  <si>
    <t>Categoria Profissional: Auxiliar de Pedreiro</t>
  </si>
  <si>
    <t>RN000239/2024</t>
  </si>
  <si>
    <t>7170-20</t>
  </si>
  <si>
    <t>Auxiliar de Pedreiro</t>
  </si>
  <si>
    <t>Categoria Profissional: Copeiro</t>
  </si>
  <si>
    <t>5134-25</t>
  </si>
  <si>
    <t>Copeiro</t>
  </si>
  <si>
    <t>Materiais</t>
  </si>
  <si>
    <t>Categoria Profissional: Eletricista</t>
  </si>
  <si>
    <t>9511-05</t>
  </si>
  <si>
    <t>Eletricista</t>
  </si>
  <si>
    <t>Categoria Profissional: Jardineiro</t>
  </si>
  <si>
    <t>6220-10</t>
  </si>
  <si>
    <t>Jardineiro</t>
  </si>
  <si>
    <t>Categoria Profissional: Merendeiro</t>
  </si>
  <si>
    <t>5132-05</t>
  </si>
  <si>
    <t>Merendeiro</t>
  </si>
  <si>
    <t>Categoria Profissional: Pedreiro</t>
  </si>
  <si>
    <t>7152-10</t>
  </si>
  <si>
    <t>Pedreiro</t>
  </si>
  <si>
    <t>Categoria Profissional: Porteiro (44h semanais)</t>
  </si>
  <si>
    <t>5174-10</t>
  </si>
  <si>
    <t>Porteiro</t>
  </si>
  <si>
    <t>Categoria Profissional: Porteiro (12x36h)</t>
  </si>
  <si>
    <t>Quantidade de empregados por posto</t>
  </si>
  <si>
    <t>Valor total do Posto</t>
  </si>
  <si>
    <t>Categoria Profissional: Recepcionista</t>
  </si>
  <si>
    <t>4221-05</t>
  </si>
  <si>
    <t>Recepcionista</t>
  </si>
  <si>
    <t>OBS. 4: os licitantes, quando tributados pelo regime de incidência não-cumulativa de PIS e COFINS, devem cotar na planilha de custos e formação de preços as alíquotas médias efetivamente recolhidas dessas contribuições.</t>
  </si>
  <si>
    <t>Memória de Cálculo - Uniforme</t>
  </si>
  <si>
    <t>CATMAT</t>
  </si>
  <si>
    <t>Unidade</t>
  </si>
  <si>
    <t>QNTD</t>
  </si>
  <si>
    <t>Preço Unitário</t>
  </si>
  <si>
    <t>Preço Total</t>
  </si>
  <si>
    <t xml:space="preserve"> Fonte de Pesquisa</t>
  </si>
  <si>
    <t>Calça</t>
  </si>
  <si>
    <t>Comprasnet</t>
  </si>
  <si>
    <t>Camisa</t>
  </si>
  <si>
    <t>Par de Meias</t>
  </si>
  <si>
    <t>Par</t>
  </si>
  <si>
    <t>Botas</t>
  </si>
  <si>
    <t>Crachá</t>
  </si>
  <si>
    <t>TOTAL (24 meses)</t>
  </si>
  <si>
    <t>Custo MENSAL por profissional</t>
  </si>
  <si>
    <t>Memória de Cálculo - EPI</t>
  </si>
  <si>
    <t>Luvas de látex</t>
  </si>
  <si>
    <t>Luvas de vinil</t>
  </si>
  <si>
    <t>Cx 100</t>
  </si>
  <si>
    <t>Toucas</t>
  </si>
  <si>
    <t>Máscara</t>
  </si>
  <si>
    <t>Cx 50</t>
  </si>
  <si>
    <t>Avental</t>
  </si>
  <si>
    <t>Capacete de proteção</t>
  </si>
  <si>
    <t>Óculos de Proteção escuro</t>
  </si>
  <si>
    <t>Óculos de Proteção transparente</t>
  </si>
  <si>
    <t>Protetor Auricular de inserção</t>
  </si>
  <si>
    <t>Chapéu árabe ou australiano</t>
  </si>
  <si>
    <t>Respirador PFF1 ou PFF2</t>
  </si>
  <si>
    <t>Manguito de proteção solar</t>
  </si>
  <si>
    <t>#</t>
  </si>
  <si>
    <t>Sites especializados</t>
  </si>
  <si>
    <t>Luvas em algodão c/ pigmentos em borracha</t>
  </si>
  <si>
    <t>Protetor Solar</t>
  </si>
  <si>
    <t>Uniforme antichamas (NR 10)</t>
  </si>
  <si>
    <t>Protetor Auricular tipo plug de inserção</t>
  </si>
  <si>
    <t>Cinto paraquedista c/ talabarte, cordas e trava quedas</t>
  </si>
  <si>
    <t>Luva isolante</t>
  </si>
  <si>
    <t>Luva em vaqueta</t>
  </si>
  <si>
    <t>Protetor Facial (face shield)</t>
  </si>
  <si>
    <t>Protetor Auricular tipo abafador</t>
  </si>
  <si>
    <t>Luvas em vaqueta</t>
  </si>
  <si>
    <t>Luvas látex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</si>
</sst>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* #,##0.00_-;\-&quot;R$&quot;* #,##0.00_-;_-&quot;R$&quot;* &quot;-&quot;??_-;_-@"/>
    <numFmt numFmtId="165" formatCode="_-&quot;R$&quot;* #,##0.000000_-;\-&quot;R$&quot;* #,##0.000000_-;_-&quot;R$&quot;* &quot;-&quot;??_-;_-@"/>
    <numFmt numFmtId="166" formatCode="0.000"/>
    <numFmt numFmtId="167" formatCode="0.000%"/>
  </numFmts>
  <fonts count="9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</font>
    <font>
      <b/>
      <sz val="11"/>
      <color rgb="FFFF0000"/>
      <name val="Calibri"/>
    </font>
    <font>
      <b/>
      <sz val="11"/>
      <color theme="1"/>
      <name val="Calibri"/>
      <scheme val="minor"/>
    </font>
    <font>
      <b/>
      <sz val="14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CCCCCC"/>
        <bgColor rgb="FFCCCCCC"/>
      </patternFill>
    </fill>
    <fill>
      <patternFill patternType="solid">
        <fgColor rgb="FFA5A5A5"/>
        <bgColor rgb="FFA5A5A5"/>
      </patternFill>
    </fill>
    <fill>
      <patternFill patternType="solid">
        <fgColor rgb="FFE7E6E6"/>
        <bgColor rgb="FFE7E6E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/>
    <xf numFmtId="164" fontId="1" fillId="3" borderId="4" xfId="0" applyNumberFormat="1" applyFont="1" applyFill="1" applyBorder="1"/>
    <xf numFmtId="164" fontId="4" fillId="5" borderId="4" xfId="0" applyNumberFormat="1" applyFont="1" applyFill="1" applyBorder="1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0" fontId="1" fillId="7" borderId="4" xfId="0" applyNumberFormat="1" applyFont="1" applyFill="1" applyBorder="1" applyAlignment="1">
      <alignment horizontal="center"/>
    </xf>
    <xf numFmtId="164" fontId="1" fillId="7" borderId="4" xfId="0" applyNumberFormat="1" applyFont="1" applyFill="1" applyBorder="1"/>
    <xf numFmtId="164" fontId="3" fillId="0" borderId="4" xfId="0" applyNumberFormat="1" applyFont="1" applyBorder="1" applyAlignment="1">
      <alignment horizontal="center"/>
    </xf>
    <xf numFmtId="165" fontId="3" fillId="0" borderId="0" xfId="0" applyNumberFormat="1" applyFont="1"/>
    <xf numFmtId="166" fontId="3" fillId="0" borderId="0" xfId="0" applyNumberFormat="1" applyFont="1"/>
    <xf numFmtId="167" fontId="3" fillId="0" borderId="4" xfId="0" applyNumberFormat="1" applyFont="1" applyBorder="1" applyAlignment="1">
      <alignment horizontal="center"/>
    </xf>
    <xf numFmtId="10" fontId="3" fillId="0" borderId="0" xfId="0" applyNumberFormat="1" applyFont="1"/>
    <xf numFmtId="164" fontId="3" fillId="0" borderId="0" xfId="0" applyNumberFormat="1" applyFont="1"/>
    <xf numFmtId="10" fontId="1" fillId="3" borderId="4" xfId="0" applyNumberFormat="1" applyFont="1" applyFill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164" fontId="6" fillId="0" borderId="12" xfId="0" applyNumberFormat="1" applyFont="1" applyBorder="1"/>
    <xf numFmtId="0" fontId="6" fillId="0" borderId="13" xfId="0" applyFont="1" applyBorder="1" applyAlignment="1">
      <alignment horizontal="center"/>
    </xf>
    <xf numFmtId="0" fontId="3" fillId="0" borderId="14" xfId="0" applyFont="1" applyBorder="1"/>
    <xf numFmtId="0" fontId="6" fillId="0" borderId="14" xfId="0" applyFont="1" applyBorder="1" applyAlignment="1">
      <alignment horizontal="center"/>
    </xf>
    <xf numFmtId="164" fontId="1" fillId="0" borderId="4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1" fillId="3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4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6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2" fillId="0" borderId="12" xfId="0" applyFont="1" applyBorder="1"/>
    <xf numFmtId="164" fontId="6" fillId="0" borderId="14" xfId="0" applyNumberFormat="1" applyFont="1" applyBorder="1" applyAlignment="1">
      <alignment horizontal="center"/>
    </xf>
    <xf numFmtId="0" fontId="2" fillId="0" borderId="15" xfId="0" applyFont="1" applyBorder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9" xfId="0" applyFont="1" applyBorder="1" applyAlignment="1">
      <alignment horizontal="left"/>
    </xf>
    <xf numFmtId="0" fontId="2" fillId="0" borderId="9" xfId="0" applyFont="1" applyBorder="1"/>
    <xf numFmtId="10" fontId="6" fillId="0" borderId="9" xfId="0" applyNumberFormat="1" applyFont="1" applyBorder="1" applyAlignment="1">
      <alignment horizontal="center"/>
    </xf>
    <xf numFmtId="0" fontId="2" fillId="0" borderId="10" xfId="0" applyFont="1" applyBorder="1"/>
    <xf numFmtId="164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1006"/>
  <sheetViews>
    <sheetView tabSelected="1" workbookViewId="0"/>
  </sheetViews>
  <sheetFormatPr defaultColWidth="14.42578125" defaultRowHeight="15" customHeight="1" x14ac:dyDescent="0.25"/>
  <cols>
    <col min="1" max="1" width="6.5703125" customWidth="1"/>
    <col min="2" max="2" width="5.140625" customWidth="1"/>
    <col min="3" max="3" width="34.28515625" customWidth="1"/>
    <col min="4" max="4" width="7.5703125" customWidth="1"/>
    <col min="5" max="5" width="8.85546875" customWidth="1"/>
    <col min="6" max="7" width="8.5703125" customWidth="1"/>
    <col min="8" max="8" width="9.7109375" customWidth="1"/>
    <col min="9" max="10" width="14" customWidth="1"/>
    <col min="11" max="11" width="16" customWidth="1"/>
    <col min="12" max="12" width="16.7109375" customWidth="1"/>
    <col min="13" max="26" width="8.7109375" customWidth="1"/>
  </cols>
  <sheetData>
    <row r="3" spans="1:12" x14ac:dyDescent="0.25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12" x14ac:dyDescent="0.25">
      <c r="A4" s="47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6"/>
    </row>
    <row r="5" spans="1:12" ht="30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</row>
    <row r="6" spans="1:12" x14ac:dyDescent="0.25">
      <c r="A6" s="41">
        <v>1</v>
      </c>
      <c r="B6" s="2">
        <v>1</v>
      </c>
      <c r="C6" s="3" t="s">
        <v>14</v>
      </c>
      <c r="D6" s="3">
        <v>22160</v>
      </c>
      <c r="E6" s="3">
        <v>1</v>
      </c>
      <c r="F6" s="3" t="s">
        <v>15</v>
      </c>
      <c r="G6" s="3">
        <v>12</v>
      </c>
      <c r="H6" s="3">
        <v>24</v>
      </c>
      <c r="I6" s="4">
        <f>'Aux. de Pedreiro'!$F$130</f>
        <v>4158.9516666666668</v>
      </c>
      <c r="J6" s="4">
        <f t="shared" ref="J6:J12" si="0">E6*I6</f>
        <v>4158.9516666666668</v>
      </c>
      <c r="K6" s="4">
        <f t="shared" ref="K6:L6" si="1">G6*$J6</f>
        <v>49907.42</v>
      </c>
      <c r="L6" s="4">
        <f t="shared" si="1"/>
        <v>99814.84</v>
      </c>
    </row>
    <row r="7" spans="1:12" x14ac:dyDescent="0.25">
      <c r="A7" s="42"/>
      <c r="B7" s="2">
        <v>2</v>
      </c>
      <c r="C7" s="3" t="s">
        <v>16</v>
      </c>
      <c r="D7" s="3">
        <v>22861</v>
      </c>
      <c r="E7" s="3">
        <v>2</v>
      </c>
      <c r="F7" s="3" t="s">
        <v>15</v>
      </c>
      <c r="G7" s="3">
        <v>24</v>
      </c>
      <c r="H7" s="3">
        <v>48</v>
      </c>
      <c r="I7" s="4">
        <f>Copeiro!$F$130</f>
        <v>4335.331666666666</v>
      </c>
      <c r="J7" s="4">
        <f t="shared" si="0"/>
        <v>8670.663333333332</v>
      </c>
      <c r="K7" s="4">
        <f>J7*12</f>
        <v>104047.95999999999</v>
      </c>
      <c r="L7" s="4">
        <f>J7*24</f>
        <v>208095.91999999998</v>
      </c>
    </row>
    <row r="8" spans="1:12" x14ac:dyDescent="0.25">
      <c r="A8" s="42"/>
      <c r="B8" s="2">
        <v>3</v>
      </c>
      <c r="C8" s="3" t="s">
        <v>17</v>
      </c>
      <c r="D8" s="3">
        <v>14354</v>
      </c>
      <c r="E8" s="3">
        <v>1</v>
      </c>
      <c r="F8" s="3" t="s">
        <v>15</v>
      </c>
      <c r="G8" s="3">
        <v>12</v>
      </c>
      <c r="H8" s="3">
        <v>24</v>
      </c>
      <c r="I8" s="4">
        <f>Eletricista!$F$130</f>
        <v>8079.1508333333331</v>
      </c>
      <c r="J8" s="4">
        <f t="shared" si="0"/>
        <v>8079.1508333333331</v>
      </c>
      <c r="K8" s="4">
        <f t="shared" ref="K8:L8" si="2">G8*$J8</f>
        <v>96949.81</v>
      </c>
      <c r="L8" s="4">
        <f t="shared" si="2"/>
        <v>193899.62</v>
      </c>
    </row>
    <row r="9" spans="1:12" x14ac:dyDescent="0.25">
      <c r="A9" s="42"/>
      <c r="B9" s="2">
        <v>4</v>
      </c>
      <c r="C9" s="3" t="s">
        <v>18</v>
      </c>
      <c r="D9" s="3">
        <v>24244</v>
      </c>
      <c r="E9" s="3">
        <v>1</v>
      </c>
      <c r="F9" s="3" t="s">
        <v>15</v>
      </c>
      <c r="G9" s="3">
        <v>12</v>
      </c>
      <c r="H9" s="3">
        <v>24</v>
      </c>
      <c r="I9" s="4">
        <f>Jardineiro!$F$130</f>
        <v>4609.7591666666658</v>
      </c>
      <c r="J9" s="4">
        <f t="shared" si="0"/>
        <v>4609.7591666666658</v>
      </c>
      <c r="K9" s="4">
        <f t="shared" ref="K9:L9" si="3">G9*$J9</f>
        <v>55317.109999999986</v>
      </c>
      <c r="L9" s="4">
        <f t="shared" si="3"/>
        <v>110634.21999999997</v>
      </c>
    </row>
    <row r="10" spans="1:12" x14ac:dyDescent="0.25">
      <c r="A10" s="42"/>
      <c r="B10" s="2">
        <v>5</v>
      </c>
      <c r="C10" s="3" t="s">
        <v>19</v>
      </c>
      <c r="D10" s="3">
        <v>22160</v>
      </c>
      <c r="E10" s="3">
        <v>1</v>
      </c>
      <c r="F10" s="3" t="s">
        <v>15</v>
      </c>
      <c r="G10" s="3">
        <v>12</v>
      </c>
      <c r="H10" s="3">
        <v>24</v>
      </c>
      <c r="I10" s="4">
        <f>Pedreiro!$F$130</f>
        <v>5199.8866666666672</v>
      </c>
      <c r="J10" s="4">
        <f t="shared" si="0"/>
        <v>5199.8866666666672</v>
      </c>
      <c r="K10" s="4">
        <f t="shared" ref="K10:L10" si="4">G10*$J10</f>
        <v>62398.640000000007</v>
      </c>
      <c r="L10" s="4">
        <f t="shared" si="4"/>
        <v>124797.28000000001</v>
      </c>
    </row>
    <row r="11" spans="1:12" x14ac:dyDescent="0.25">
      <c r="A11" s="42"/>
      <c r="B11" s="2">
        <v>6</v>
      </c>
      <c r="C11" s="3" t="s">
        <v>20</v>
      </c>
      <c r="D11" s="3">
        <v>8729</v>
      </c>
      <c r="E11" s="3">
        <v>1</v>
      </c>
      <c r="F11" s="3" t="s">
        <v>15</v>
      </c>
      <c r="G11" s="3">
        <v>12</v>
      </c>
      <c r="H11" s="3">
        <v>24</v>
      </c>
      <c r="I11" s="4">
        <f>'Porteiro-44h'!$F$130</f>
        <v>4315.75</v>
      </c>
      <c r="J11" s="4">
        <f t="shared" si="0"/>
        <v>4315.75</v>
      </c>
      <c r="K11" s="4">
        <f t="shared" ref="K11:L11" si="5">G11*$J11</f>
        <v>51789</v>
      </c>
      <c r="L11" s="4">
        <f t="shared" si="5"/>
        <v>103578</v>
      </c>
    </row>
    <row r="12" spans="1:12" x14ac:dyDescent="0.25">
      <c r="A12" s="43"/>
      <c r="B12" s="2">
        <v>7</v>
      </c>
      <c r="C12" s="3" t="s">
        <v>21</v>
      </c>
      <c r="D12" s="3">
        <v>8729</v>
      </c>
      <c r="E12" s="3">
        <v>5</v>
      </c>
      <c r="F12" s="3" t="s">
        <v>15</v>
      </c>
      <c r="G12" s="3">
        <v>60</v>
      </c>
      <c r="H12" s="3">
        <v>120</v>
      </c>
      <c r="I12" s="4">
        <f>Recepcionista!$F$130</f>
        <v>4315.75</v>
      </c>
      <c r="J12" s="4">
        <f t="shared" si="0"/>
        <v>21578.75</v>
      </c>
      <c r="K12" s="4">
        <f>J12*12</f>
        <v>258945</v>
      </c>
      <c r="L12" s="4">
        <f>J12*24</f>
        <v>517890</v>
      </c>
    </row>
    <row r="13" spans="1:12" x14ac:dyDescent="0.25">
      <c r="A13" s="47" t="s">
        <v>22</v>
      </c>
      <c r="B13" s="45"/>
      <c r="C13" s="45"/>
      <c r="D13" s="45"/>
      <c r="E13" s="45"/>
      <c r="F13" s="45"/>
      <c r="G13" s="45"/>
      <c r="H13" s="45"/>
      <c r="I13" s="45"/>
      <c r="J13" s="46"/>
      <c r="K13" s="5">
        <f t="shared" ref="K13:L13" si="6">SUM(K6:K12)</f>
        <v>679354.94</v>
      </c>
      <c r="L13" s="5">
        <f t="shared" si="6"/>
        <v>1358709.88</v>
      </c>
    </row>
    <row r="15" spans="1:12" x14ac:dyDescent="0.25">
      <c r="A15" s="47" t="s">
        <v>23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6"/>
    </row>
    <row r="16" spans="1:12" ht="30" x14ac:dyDescent="0.25">
      <c r="A16" s="1" t="s">
        <v>2</v>
      </c>
      <c r="B16" s="1" t="s">
        <v>3</v>
      </c>
      <c r="C16" s="1" t="s">
        <v>4</v>
      </c>
      <c r="D16" s="1" t="s">
        <v>5</v>
      </c>
      <c r="E16" s="1" t="s">
        <v>6</v>
      </c>
      <c r="F16" s="1" t="s">
        <v>7</v>
      </c>
      <c r="G16" s="1" t="s">
        <v>8</v>
      </c>
      <c r="H16" s="1" t="s">
        <v>9</v>
      </c>
      <c r="I16" s="1" t="s">
        <v>10</v>
      </c>
      <c r="J16" s="1" t="s">
        <v>11</v>
      </c>
      <c r="K16" s="1" t="s">
        <v>12</v>
      </c>
      <c r="L16" s="1" t="s">
        <v>13</v>
      </c>
    </row>
    <row r="17" spans="1:12" x14ac:dyDescent="0.25">
      <c r="A17" s="41">
        <v>2</v>
      </c>
      <c r="B17" s="2">
        <v>8</v>
      </c>
      <c r="C17" s="3" t="s">
        <v>24</v>
      </c>
      <c r="D17" s="3">
        <v>22861</v>
      </c>
      <c r="E17" s="3">
        <v>1</v>
      </c>
      <c r="F17" s="3" t="s">
        <v>15</v>
      </c>
      <c r="G17" s="3">
        <v>12</v>
      </c>
      <c r="H17" s="3">
        <v>24</v>
      </c>
      <c r="I17" s="4">
        <f>'Aux. de Cozinha'!$F$130</f>
        <v>4812.1616666666669</v>
      </c>
      <c r="J17" s="4">
        <f t="shared" ref="J17:J23" si="7">E17*I17</f>
        <v>4812.1616666666669</v>
      </c>
      <c r="K17" s="4">
        <f t="shared" ref="K17:L17" si="8">G17*$J17</f>
        <v>57745.94</v>
      </c>
      <c r="L17" s="4">
        <f t="shared" si="8"/>
        <v>115491.88</v>
      </c>
    </row>
    <row r="18" spans="1:12" x14ac:dyDescent="0.25">
      <c r="A18" s="42"/>
      <c r="B18" s="2">
        <v>9</v>
      </c>
      <c r="C18" s="3" t="s">
        <v>25</v>
      </c>
      <c r="D18" s="3">
        <v>25631</v>
      </c>
      <c r="E18" s="3">
        <v>1</v>
      </c>
      <c r="F18" s="3" t="s">
        <v>15</v>
      </c>
      <c r="G18" s="3">
        <v>12</v>
      </c>
      <c r="H18" s="3">
        <v>24</v>
      </c>
      <c r="I18" s="4">
        <f>'Aux. de Manutenção'!$F$130</f>
        <v>4604.5716666666667</v>
      </c>
      <c r="J18" s="4">
        <f t="shared" si="7"/>
        <v>4604.5716666666667</v>
      </c>
      <c r="K18" s="4">
        <f>12*4604.57</f>
        <v>55254.84</v>
      </c>
      <c r="L18" s="4">
        <f>24*4604.57</f>
        <v>110509.68</v>
      </c>
    </row>
    <row r="19" spans="1:12" x14ac:dyDescent="0.25">
      <c r="A19" s="42"/>
      <c r="B19" s="2">
        <v>10</v>
      </c>
      <c r="C19" s="3" t="s">
        <v>17</v>
      </c>
      <c r="D19" s="3">
        <v>14354</v>
      </c>
      <c r="E19" s="3">
        <v>1</v>
      </c>
      <c r="F19" s="3" t="s">
        <v>15</v>
      </c>
      <c r="G19" s="3">
        <v>12</v>
      </c>
      <c r="H19" s="3">
        <v>24</v>
      </c>
      <c r="I19" s="4">
        <f>Eletricista!$F$130</f>
        <v>8079.1508333333331</v>
      </c>
      <c r="J19" s="4">
        <f t="shared" si="7"/>
        <v>8079.1508333333331</v>
      </c>
      <c r="K19" s="4">
        <f t="shared" ref="K19:L19" si="9">G19*$J19</f>
        <v>96949.81</v>
      </c>
      <c r="L19" s="4">
        <f t="shared" si="9"/>
        <v>193899.62</v>
      </c>
    </row>
    <row r="20" spans="1:12" x14ac:dyDescent="0.25">
      <c r="A20" s="42"/>
      <c r="B20" s="2">
        <v>11</v>
      </c>
      <c r="C20" s="3" t="s">
        <v>18</v>
      </c>
      <c r="D20" s="3">
        <v>24244</v>
      </c>
      <c r="E20" s="3">
        <v>1</v>
      </c>
      <c r="F20" s="3" t="s">
        <v>15</v>
      </c>
      <c r="G20" s="3">
        <v>12</v>
      </c>
      <c r="H20" s="3">
        <v>24</v>
      </c>
      <c r="I20" s="4">
        <f>Jardineiro!$F$130</f>
        <v>4609.7591666666658</v>
      </c>
      <c r="J20" s="4">
        <f t="shared" si="7"/>
        <v>4609.7591666666658</v>
      </c>
      <c r="K20" s="4">
        <f t="shared" ref="K20:L20" si="10">G20*$J20</f>
        <v>55317.109999999986</v>
      </c>
      <c r="L20" s="4">
        <f t="shared" si="10"/>
        <v>110634.21999999997</v>
      </c>
    </row>
    <row r="21" spans="1:12" ht="15.75" customHeight="1" x14ac:dyDescent="0.25">
      <c r="A21" s="42"/>
      <c r="B21" s="2">
        <v>12</v>
      </c>
      <c r="C21" s="3" t="s">
        <v>26</v>
      </c>
      <c r="D21" s="3">
        <v>19399</v>
      </c>
      <c r="E21" s="3">
        <v>1</v>
      </c>
      <c r="F21" s="3" t="s">
        <v>15</v>
      </c>
      <c r="G21" s="3">
        <v>12</v>
      </c>
      <c r="H21" s="3">
        <v>24</v>
      </c>
      <c r="I21" s="4">
        <f>Merendeiro!$F$130</f>
        <v>4880.3116666666665</v>
      </c>
      <c r="J21" s="4">
        <f t="shared" si="7"/>
        <v>4880.3116666666665</v>
      </c>
      <c r="K21" s="4">
        <f t="shared" ref="K21:L21" si="11">G21*$J21</f>
        <v>58563.74</v>
      </c>
      <c r="L21" s="4">
        <f t="shared" si="11"/>
        <v>117127.48</v>
      </c>
    </row>
    <row r="22" spans="1:12" ht="15.75" customHeight="1" x14ac:dyDescent="0.25">
      <c r="A22" s="42"/>
      <c r="B22" s="2">
        <v>13</v>
      </c>
      <c r="C22" s="3" t="s">
        <v>20</v>
      </c>
      <c r="D22" s="3">
        <v>8729</v>
      </c>
      <c r="E22" s="3">
        <v>2</v>
      </c>
      <c r="F22" s="3" t="s">
        <v>15</v>
      </c>
      <c r="G22" s="3">
        <v>24</v>
      </c>
      <c r="H22" s="3">
        <v>48</v>
      </c>
      <c r="I22" s="4">
        <f>'Porteiro-44h'!$F$130</f>
        <v>4315.75</v>
      </c>
      <c r="J22" s="4">
        <f t="shared" si="7"/>
        <v>8631.5</v>
      </c>
      <c r="K22" s="4">
        <f>J22*12</f>
        <v>103578</v>
      </c>
      <c r="L22" s="4">
        <f>J22*24</f>
        <v>207156</v>
      </c>
    </row>
    <row r="23" spans="1:12" ht="15.75" customHeight="1" x14ac:dyDescent="0.25">
      <c r="A23" s="43"/>
      <c r="B23" s="2">
        <v>14</v>
      </c>
      <c r="C23" s="3" t="s">
        <v>21</v>
      </c>
      <c r="D23" s="3">
        <v>8729</v>
      </c>
      <c r="E23" s="3">
        <v>1</v>
      </c>
      <c r="F23" s="3" t="s">
        <v>15</v>
      </c>
      <c r="G23" s="3">
        <v>12</v>
      </c>
      <c r="H23" s="3">
        <v>24</v>
      </c>
      <c r="I23" s="4">
        <f>Recepcionista!$F$130</f>
        <v>4315.75</v>
      </c>
      <c r="J23" s="4">
        <f t="shared" si="7"/>
        <v>4315.75</v>
      </c>
      <c r="K23" s="4">
        <f t="shared" ref="K23:L23" si="12">G23*$J23</f>
        <v>51789</v>
      </c>
      <c r="L23" s="4">
        <f t="shared" si="12"/>
        <v>103578</v>
      </c>
    </row>
    <row r="24" spans="1:12" ht="15.75" customHeight="1" x14ac:dyDescent="0.25">
      <c r="A24" s="47" t="s">
        <v>22</v>
      </c>
      <c r="B24" s="45"/>
      <c r="C24" s="45"/>
      <c r="D24" s="45"/>
      <c r="E24" s="45"/>
      <c r="F24" s="45"/>
      <c r="G24" s="45"/>
      <c r="H24" s="45"/>
      <c r="I24" s="45"/>
      <c r="J24" s="46"/>
      <c r="K24" s="5">
        <f t="shared" ref="K24:L24" si="13">SUM(K17:K23)</f>
        <v>479198.43999999994</v>
      </c>
      <c r="L24" s="5">
        <f t="shared" si="13"/>
        <v>958396.87999999989</v>
      </c>
    </row>
    <row r="25" spans="1:12" ht="15.75" customHeight="1" x14ac:dyDescent="0.25"/>
    <row r="26" spans="1:12" ht="15.75" customHeight="1" x14ac:dyDescent="0.25">
      <c r="A26" s="47" t="s">
        <v>27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6"/>
    </row>
    <row r="27" spans="1:12" ht="15.75" customHeight="1" x14ac:dyDescent="0.25">
      <c r="A27" s="1" t="s">
        <v>2</v>
      </c>
      <c r="B27" s="1" t="s">
        <v>3</v>
      </c>
      <c r="C27" s="1" t="s">
        <v>4</v>
      </c>
      <c r="D27" s="1" t="s">
        <v>5</v>
      </c>
      <c r="E27" s="1" t="s">
        <v>6</v>
      </c>
      <c r="F27" s="1" t="s">
        <v>7</v>
      </c>
      <c r="G27" s="1" t="s">
        <v>8</v>
      </c>
      <c r="H27" s="1" t="s">
        <v>9</v>
      </c>
      <c r="I27" s="1" t="s">
        <v>10</v>
      </c>
      <c r="J27" s="1" t="s">
        <v>11</v>
      </c>
      <c r="K27" s="1" t="s">
        <v>12</v>
      </c>
      <c r="L27" s="1" t="s">
        <v>13</v>
      </c>
    </row>
    <row r="28" spans="1:12" ht="15.75" customHeight="1" x14ac:dyDescent="0.25">
      <c r="A28" s="41">
        <v>3</v>
      </c>
      <c r="B28" s="2">
        <v>15</v>
      </c>
      <c r="C28" s="3" t="s">
        <v>24</v>
      </c>
      <c r="D28" s="3">
        <v>22861</v>
      </c>
      <c r="E28" s="3">
        <v>1</v>
      </c>
      <c r="F28" s="3" t="s">
        <v>15</v>
      </c>
      <c r="G28" s="3">
        <v>12</v>
      </c>
      <c r="H28" s="3">
        <v>24</v>
      </c>
      <c r="I28" s="4">
        <f>'Aux. de Cozinha'!$F$130</f>
        <v>4812.1616666666669</v>
      </c>
      <c r="J28" s="4">
        <f t="shared" ref="J28:J34" si="14">E28*I28</f>
        <v>4812.1616666666669</v>
      </c>
      <c r="K28" s="4">
        <f t="shared" ref="K28:L28" si="15">G28*$J28</f>
        <v>57745.94</v>
      </c>
      <c r="L28" s="4">
        <f t="shared" si="15"/>
        <v>115491.88</v>
      </c>
    </row>
    <row r="29" spans="1:12" ht="15.75" customHeight="1" x14ac:dyDescent="0.25">
      <c r="A29" s="42"/>
      <c r="B29" s="2">
        <v>16</v>
      </c>
      <c r="C29" s="3" t="s">
        <v>14</v>
      </c>
      <c r="D29" s="3">
        <v>22160</v>
      </c>
      <c r="E29" s="3">
        <v>1</v>
      </c>
      <c r="F29" s="3" t="s">
        <v>15</v>
      </c>
      <c r="G29" s="3">
        <v>12</v>
      </c>
      <c r="H29" s="3">
        <v>24</v>
      </c>
      <c r="I29" s="4">
        <f>'Aux. de Pedreiro'!$F$130</f>
        <v>4158.9516666666668</v>
      </c>
      <c r="J29" s="4">
        <f t="shared" si="14"/>
        <v>4158.9516666666668</v>
      </c>
      <c r="K29" s="4">
        <f t="shared" ref="K29:L29" si="16">G29*$J29</f>
        <v>49907.42</v>
      </c>
      <c r="L29" s="4">
        <f t="shared" si="16"/>
        <v>99814.84</v>
      </c>
    </row>
    <row r="30" spans="1:12" ht="15.75" customHeight="1" x14ac:dyDescent="0.25">
      <c r="A30" s="42"/>
      <c r="B30" s="2">
        <v>17</v>
      </c>
      <c r="C30" s="3" t="s">
        <v>17</v>
      </c>
      <c r="D30" s="3">
        <v>14354</v>
      </c>
      <c r="E30" s="3">
        <v>1</v>
      </c>
      <c r="F30" s="3" t="s">
        <v>15</v>
      </c>
      <c r="G30" s="3">
        <v>12</v>
      </c>
      <c r="H30" s="3">
        <v>24</v>
      </c>
      <c r="I30" s="4">
        <f>Eletricista!$F$130</f>
        <v>8079.1508333333331</v>
      </c>
      <c r="J30" s="4">
        <f t="shared" si="14"/>
        <v>8079.1508333333331</v>
      </c>
      <c r="K30" s="4">
        <f t="shared" ref="K30:L30" si="17">G30*$J30</f>
        <v>96949.81</v>
      </c>
      <c r="L30" s="4">
        <f t="shared" si="17"/>
        <v>193899.62</v>
      </c>
    </row>
    <row r="31" spans="1:12" ht="15.75" customHeight="1" x14ac:dyDescent="0.25">
      <c r="A31" s="42"/>
      <c r="B31" s="2">
        <v>18</v>
      </c>
      <c r="C31" s="3" t="s">
        <v>18</v>
      </c>
      <c r="D31" s="3">
        <v>24244</v>
      </c>
      <c r="E31" s="3">
        <v>1</v>
      </c>
      <c r="F31" s="3" t="s">
        <v>15</v>
      </c>
      <c r="G31" s="3">
        <v>12</v>
      </c>
      <c r="H31" s="3">
        <v>24</v>
      </c>
      <c r="I31" s="4">
        <f>Jardineiro!$F$130</f>
        <v>4609.7591666666658</v>
      </c>
      <c r="J31" s="4">
        <f t="shared" si="14"/>
        <v>4609.7591666666658</v>
      </c>
      <c r="K31" s="4">
        <f t="shared" ref="K31:L31" si="18">G31*$J31</f>
        <v>55317.109999999986</v>
      </c>
      <c r="L31" s="4">
        <f t="shared" si="18"/>
        <v>110634.21999999997</v>
      </c>
    </row>
    <row r="32" spans="1:12" ht="15.75" customHeight="1" x14ac:dyDescent="0.25">
      <c r="A32" s="42"/>
      <c r="B32" s="2">
        <v>19</v>
      </c>
      <c r="C32" s="3" t="s">
        <v>26</v>
      </c>
      <c r="D32" s="3">
        <v>19399</v>
      </c>
      <c r="E32" s="3">
        <v>1</v>
      </c>
      <c r="F32" s="3" t="s">
        <v>15</v>
      </c>
      <c r="G32" s="3">
        <v>12</v>
      </c>
      <c r="H32" s="3">
        <v>24</v>
      </c>
      <c r="I32" s="4">
        <f>Merendeiro!$F$130</f>
        <v>4880.3116666666665</v>
      </c>
      <c r="J32" s="4">
        <f t="shared" si="14"/>
        <v>4880.3116666666665</v>
      </c>
      <c r="K32" s="4">
        <f t="shared" ref="K32:L32" si="19">G32*$J32</f>
        <v>58563.74</v>
      </c>
      <c r="L32" s="4">
        <f t="shared" si="19"/>
        <v>117127.48</v>
      </c>
    </row>
    <row r="33" spans="1:12" ht="15.75" customHeight="1" x14ac:dyDescent="0.25">
      <c r="A33" s="42"/>
      <c r="B33" s="2">
        <v>20</v>
      </c>
      <c r="C33" s="3" t="s">
        <v>19</v>
      </c>
      <c r="D33" s="3">
        <v>22160</v>
      </c>
      <c r="E33" s="3">
        <v>1</v>
      </c>
      <c r="F33" s="3" t="s">
        <v>15</v>
      </c>
      <c r="G33" s="3">
        <v>12</v>
      </c>
      <c r="H33" s="3">
        <v>24</v>
      </c>
      <c r="I33" s="4">
        <f>Pedreiro!$F$130</f>
        <v>5199.8866666666672</v>
      </c>
      <c r="J33" s="4">
        <f t="shared" si="14"/>
        <v>5199.8866666666672</v>
      </c>
      <c r="K33" s="4">
        <f t="shared" ref="K33:L33" si="20">G33*$J33</f>
        <v>62398.640000000007</v>
      </c>
      <c r="L33" s="4">
        <f t="shared" si="20"/>
        <v>124797.28000000001</v>
      </c>
    </row>
    <row r="34" spans="1:12" ht="15.75" customHeight="1" x14ac:dyDescent="0.25">
      <c r="A34" s="43"/>
      <c r="B34" s="2">
        <v>21</v>
      </c>
      <c r="C34" s="3" t="s">
        <v>20</v>
      </c>
      <c r="D34" s="3">
        <v>8729</v>
      </c>
      <c r="E34" s="3">
        <v>2</v>
      </c>
      <c r="F34" s="3" t="s">
        <v>15</v>
      </c>
      <c r="G34" s="3">
        <v>24</v>
      </c>
      <c r="H34" s="3">
        <v>48</v>
      </c>
      <c r="I34" s="4">
        <f>'Porteiro-44h'!$F$130</f>
        <v>4315.75</v>
      </c>
      <c r="J34" s="4">
        <f t="shared" si="14"/>
        <v>8631.5</v>
      </c>
      <c r="K34" s="4">
        <f>J34*12</f>
        <v>103578</v>
      </c>
      <c r="L34" s="4">
        <f>J34*24</f>
        <v>207156</v>
      </c>
    </row>
    <row r="35" spans="1:12" ht="15.75" customHeight="1" x14ac:dyDescent="0.25">
      <c r="A35" s="47" t="s">
        <v>22</v>
      </c>
      <c r="B35" s="45"/>
      <c r="C35" s="45"/>
      <c r="D35" s="45"/>
      <c r="E35" s="45"/>
      <c r="F35" s="45"/>
      <c r="G35" s="45"/>
      <c r="H35" s="45"/>
      <c r="I35" s="45"/>
      <c r="J35" s="46"/>
      <c r="K35" s="5">
        <f t="shared" ref="K35:L35" si="21">SUM(K28:K34)</f>
        <v>484460.66</v>
      </c>
      <c r="L35" s="5">
        <f t="shared" si="21"/>
        <v>968921.32</v>
      </c>
    </row>
    <row r="36" spans="1:12" ht="15.75" customHeight="1" x14ac:dyDescent="0.25"/>
    <row r="37" spans="1:12" ht="15.75" customHeight="1" x14ac:dyDescent="0.25">
      <c r="A37" s="47" t="s">
        <v>28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6"/>
    </row>
    <row r="38" spans="1:12" ht="15.75" customHeight="1" x14ac:dyDescent="0.25">
      <c r="A38" s="49" t="s">
        <v>3</v>
      </c>
      <c r="B38" s="46"/>
      <c r="C38" s="1" t="s">
        <v>4</v>
      </c>
      <c r="D38" s="1" t="s">
        <v>5</v>
      </c>
      <c r="E38" s="1" t="s">
        <v>6</v>
      </c>
      <c r="F38" s="1" t="s">
        <v>7</v>
      </c>
      <c r="G38" s="1" t="s">
        <v>8</v>
      </c>
      <c r="H38" s="1" t="s">
        <v>9</v>
      </c>
      <c r="I38" s="1" t="s">
        <v>10</v>
      </c>
      <c r="J38" s="1" t="s">
        <v>11</v>
      </c>
      <c r="K38" s="1" t="s">
        <v>12</v>
      </c>
      <c r="L38" s="1" t="s">
        <v>13</v>
      </c>
    </row>
    <row r="39" spans="1:12" ht="15.75" customHeight="1" x14ac:dyDescent="0.25">
      <c r="A39" s="50">
        <v>22</v>
      </c>
      <c r="B39" s="46"/>
      <c r="C39" s="3" t="s">
        <v>29</v>
      </c>
      <c r="D39" s="3">
        <v>8729</v>
      </c>
      <c r="E39" s="3">
        <v>2</v>
      </c>
      <c r="F39" s="3" t="s">
        <v>15</v>
      </c>
      <c r="G39" s="3">
        <v>24</v>
      </c>
      <c r="H39" s="3">
        <v>48</v>
      </c>
      <c r="I39" s="4">
        <f>'Porteiro-12x36h'!E132</f>
        <v>8631.5</v>
      </c>
      <c r="J39" s="4">
        <f>E39*I39</f>
        <v>17263</v>
      </c>
      <c r="K39" s="4">
        <f>J39*12</f>
        <v>207156</v>
      </c>
      <c r="L39" s="4">
        <f>J39*24</f>
        <v>414312</v>
      </c>
    </row>
    <row r="40" spans="1:12" ht="15.75" customHeight="1" x14ac:dyDescent="0.25">
      <c r="A40" s="47" t="s">
        <v>22</v>
      </c>
      <c r="B40" s="45"/>
      <c r="C40" s="45"/>
      <c r="D40" s="45"/>
      <c r="E40" s="45"/>
      <c r="F40" s="45"/>
      <c r="G40" s="45"/>
      <c r="H40" s="45"/>
      <c r="I40" s="45"/>
      <c r="J40" s="46"/>
      <c r="K40" s="5">
        <f t="shared" ref="K40:L40" si="22">SUM(K39)</f>
        <v>207156</v>
      </c>
      <c r="L40" s="5">
        <f t="shared" si="22"/>
        <v>414312</v>
      </c>
    </row>
    <row r="41" spans="1:12" ht="15.75" customHeight="1" x14ac:dyDescent="0.25"/>
    <row r="42" spans="1:12" ht="15.75" customHeight="1" x14ac:dyDescent="0.25">
      <c r="A42" s="47" t="s">
        <v>30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6"/>
    </row>
    <row r="43" spans="1:12" ht="15.75" customHeight="1" x14ac:dyDescent="0.25">
      <c r="A43" s="1" t="s">
        <v>2</v>
      </c>
      <c r="B43" s="1" t="s">
        <v>3</v>
      </c>
      <c r="C43" s="1" t="s">
        <v>4</v>
      </c>
      <c r="D43" s="1" t="s">
        <v>5</v>
      </c>
      <c r="E43" s="1" t="s">
        <v>6</v>
      </c>
      <c r="F43" s="1" t="s">
        <v>7</v>
      </c>
      <c r="G43" s="1" t="s">
        <v>8</v>
      </c>
      <c r="H43" s="1" t="s">
        <v>9</v>
      </c>
      <c r="I43" s="1" t="s">
        <v>10</v>
      </c>
      <c r="J43" s="1" t="s">
        <v>11</v>
      </c>
      <c r="K43" s="1" t="s">
        <v>12</v>
      </c>
      <c r="L43" s="1" t="s">
        <v>13</v>
      </c>
    </row>
    <row r="44" spans="1:12" ht="15.75" customHeight="1" x14ac:dyDescent="0.25">
      <c r="A44" s="41">
        <v>4</v>
      </c>
      <c r="B44" s="2">
        <v>23</v>
      </c>
      <c r="C44" s="3" t="s">
        <v>16</v>
      </c>
      <c r="D44" s="3">
        <v>22861</v>
      </c>
      <c r="E44" s="3">
        <v>1</v>
      </c>
      <c r="F44" s="3" t="s">
        <v>15</v>
      </c>
      <c r="G44" s="3">
        <v>12</v>
      </c>
      <c r="H44" s="3">
        <v>24</v>
      </c>
      <c r="I44" s="4">
        <f>Copeiro!$F$130</f>
        <v>4335.331666666666</v>
      </c>
      <c r="J44" s="4">
        <f t="shared" ref="J44:J45" si="23">E44*I44</f>
        <v>4335.331666666666</v>
      </c>
      <c r="K44" s="4">
        <f t="shared" ref="K44:L44" si="24">G44*$J44</f>
        <v>52023.979999999996</v>
      </c>
      <c r="L44" s="4">
        <f t="shared" si="24"/>
        <v>104047.95999999999</v>
      </c>
    </row>
    <row r="45" spans="1:12" ht="15.75" customHeight="1" x14ac:dyDescent="0.25">
      <c r="A45" s="43"/>
      <c r="B45" s="2">
        <v>24</v>
      </c>
      <c r="C45" s="3" t="s">
        <v>19</v>
      </c>
      <c r="D45" s="3">
        <v>22160</v>
      </c>
      <c r="E45" s="3">
        <v>1</v>
      </c>
      <c r="F45" s="3" t="s">
        <v>15</v>
      </c>
      <c r="G45" s="3">
        <v>12</v>
      </c>
      <c r="H45" s="3">
        <v>24</v>
      </c>
      <c r="I45" s="4">
        <f>Pedreiro!$F$130</f>
        <v>5199.8866666666672</v>
      </c>
      <c r="J45" s="4">
        <f t="shared" si="23"/>
        <v>5199.8866666666672</v>
      </c>
      <c r="K45" s="4">
        <f t="shared" ref="K45:L45" si="25">G45*$J45</f>
        <v>62398.640000000007</v>
      </c>
      <c r="L45" s="4">
        <f t="shared" si="25"/>
        <v>124797.28000000001</v>
      </c>
    </row>
    <row r="46" spans="1:12" ht="15.75" customHeight="1" x14ac:dyDescent="0.25">
      <c r="A46" s="47" t="s">
        <v>22</v>
      </c>
      <c r="B46" s="45"/>
      <c r="C46" s="45"/>
      <c r="D46" s="45"/>
      <c r="E46" s="45"/>
      <c r="F46" s="45"/>
      <c r="G46" s="45"/>
      <c r="H46" s="45"/>
      <c r="I46" s="45"/>
      <c r="J46" s="46"/>
      <c r="K46" s="5">
        <f t="shared" ref="K46:L46" si="26">SUM(K44:K45)</f>
        <v>114422.62</v>
      </c>
      <c r="L46" s="5">
        <f t="shared" si="26"/>
        <v>228845.24</v>
      </c>
    </row>
    <row r="47" spans="1:12" ht="15.75" customHeight="1" x14ac:dyDescent="0.25"/>
    <row r="48" spans="1:12" ht="15.75" customHeight="1" x14ac:dyDescent="0.25">
      <c r="A48" s="47" t="s">
        <v>31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6"/>
    </row>
    <row r="49" spans="1:12" ht="15.75" customHeight="1" x14ac:dyDescent="0.25">
      <c r="A49" s="49" t="s">
        <v>3</v>
      </c>
      <c r="B49" s="46"/>
      <c r="C49" s="1" t="s">
        <v>4</v>
      </c>
      <c r="D49" s="1" t="s">
        <v>5</v>
      </c>
      <c r="E49" s="1" t="s">
        <v>6</v>
      </c>
      <c r="F49" s="1" t="s">
        <v>7</v>
      </c>
      <c r="G49" s="1" t="s">
        <v>8</v>
      </c>
      <c r="H49" s="1" t="s">
        <v>9</v>
      </c>
      <c r="I49" s="1" t="s">
        <v>10</v>
      </c>
      <c r="J49" s="1" t="s">
        <v>11</v>
      </c>
      <c r="K49" s="1" t="s">
        <v>12</v>
      </c>
      <c r="L49" s="1" t="s">
        <v>13</v>
      </c>
    </row>
    <row r="50" spans="1:12" ht="15.75" customHeight="1" x14ac:dyDescent="0.25">
      <c r="A50" s="50">
        <v>25</v>
      </c>
      <c r="B50" s="46"/>
      <c r="C50" s="3" t="s">
        <v>20</v>
      </c>
      <c r="D50" s="3">
        <v>8729</v>
      </c>
      <c r="E50" s="3">
        <v>1</v>
      </c>
      <c r="F50" s="3" t="s">
        <v>15</v>
      </c>
      <c r="G50" s="3">
        <v>12</v>
      </c>
      <c r="H50" s="3">
        <v>24</v>
      </c>
      <c r="I50" s="4">
        <f>'Porteiro-44h'!$F$130</f>
        <v>4315.75</v>
      </c>
      <c r="J50" s="4">
        <f>E50*I50</f>
        <v>4315.75</v>
      </c>
      <c r="K50" s="4">
        <f t="shared" ref="K50:L50" si="27">G50*$J50</f>
        <v>51789</v>
      </c>
      <c r="L50" s="4">
        <f t="shared" si="27"/>
        <v>103578</v>
      </c>
    </row>
    <row r="51" spans="1:12" ht="15.75" customHeight="1" x14ac:dyDescent="0.25">
      <c r="A51" s="47" t="s">
        <v>22</v>
      </c>
      <c r="B51" s="45"/>
      <c r="C51" s="45"/>
      <c r="D51" s="45"/>
      <c r="E51" s="45"/>
      <c r="F51" s="45"/>
      <c r="G51" s="45"/>
      <c r="H51" s="45"/>
      <c r="I51" s="45"/>
      <c r="J51" s="46"/>
      <c r="K51" s="5">
        <f t="shared" ref="K51:L51" si="28">SUM(K50)</f>
        <v>51789</v>
      </c>
      <c r="L51" s="5">
        <f t="shared" si="28"/>
        <v>103578</v>
      </c>
    </row>
    <row r="52" spans="1:12" ht="15.75" customHeight="1" x14ac:dyDescent="0.25"/>
    <row r="53" spans="1:12" ht="15.75" customHeight="1" x14ac:dyDescent="0.25">
      <c r="A53" s="47" t="s">
        <v>32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6"/>
    </row>
    <row r="54" spans="1:12" ht="15.75" customHeight="1" x14ac:dyDescent="0.25">
      <c r="A54" s="1" t="s">
        <v>2</v>
      </c>
      <c r="B54" s="1" t="s">
        <v>3</v>
      </c>
      <c r="C54" s="1" t="s">
        <v>4</v>
      </c>
      <c r="D54" s="1" t="s">
        <v>5</v>
      </c>
      <c r="E54" s="1" t="s">
        <v>6</v>
      </c>
      <c r="F54" s="1" t="s">
        <v>7</v>
      </c>
      <c r="G54" s="1" t="s">
        <v>8</v>
      </c>
      <c r="H54" s="1" t="s">
        <v>9</v>
      </c>
      <c r="I54" s="1" t="s">
        <v>10</v>
      </c>
      <c r="J54" s="1" t="s">
        <v>11</v>
      </c>
      <c r="K54" s="1" t="s">
        <v>12</v>
      </c>
      <c r="L54" s="1" t="s">
        <v>13</v>
      </c>
    </row>
    <row r="55" spans="1:12" ht="15.75" customHeight="1" x14ac:dyDescent="0.25">
      <c r="A55" s="2"/>
      <c r="B55" s="2">
        <v>26</v>
      </c>
      <c r="C55" s="3" t="s">
        <v>33</v>
      </c>
      <c r="D55" s="3">
        <v>25631</v>
      </c>
      <c r="E55" s="3">
        <v>1</v>
      </c>
      <c r="F55" s="3" t="s">
        <v>15</v>
      </c>
      <c r="G55" s="3">
        <v>12</v>
      </c>
      <c r="H55" s="3">
        <v>24</v>
      </c>
      <c r="I55" s="4">
        <v>4604.57</v>
      </c>
      <c r="J55" s="4">
        <v>4604.57</v>
      </c>
      <c r="K55" s="4">
        <f>J55*G55</f>
        <v>55254.84</v>
      </c>
      <c r="L55" s="4">
        <f>J55*H55</f>
        <v>110509.68</v>
      </c>
    </row>
    <row r="56" spans="1:12" ht="15.75" customHeight="1" x14ac:dyDescent="0.25">
      <c r="A56" s="41">
        <v>5</v>
      </c>
      <c r="B56" s="2">
        <v>27</v>
      </c>
      <c r="C56" s="3" t="s">
        <v>20</v>
      </c>
      <c r="D56" s="3">
        <v>8729</v>
      </c>
      <c r="E56" s="3">
        <v>1</v>
      </c>
      <c r="F56" s="3" t="s">
        <v>15</v>
      </c>
      <c r="G56" s="3">
        <v>12</v>
      </c>
      <c r="H56" s="3">
        <v>24</v>
      </c>
      <c r="I56" s="4">
        <f>'Porteiro-44h'!$F$130</f>
        <v>4315.75</v>
      </c>
      <c r="J56" s="4">
        <f t="shared" ref="J56:J57" si="29">E56*I56</f>
        <v>4315.75</v>
      </c>
      <c r="K56" s="4">
        <f t="shared" ref="K56:L56" si="30">G56*$J56</f>
        <v>51789</v>
      </c>
      <c r="L56" s="4">
        <f t="shared" si="30"/>
        <v>103578</v>
      </c>
    </row>
    <row r="57" spans="1:12" ht="15.75" customHeight="1" x14ac:dyDescent="0.25">
      <c r="A57" s="43"/>
      <c r="B57" s="2">
        <v>28</v>
      </c>
      <c r="C57" s="3" t="s">
        <v>21</v>
      </c>
      <c r="D57" s="3">
        <v>8729</v>
      </c>
      <c r="E57" s="3">
        <v>1</v>
      </c>
      <c r="F57" s="3" t="s">
        <v>15</v>
      </c>
      <c r="G57" s="3">
        <v>12</v>
      </c>
      <c r="H57" s="3">
        <v>24</v>
      </c>
      <c r="I57" s="4">
        <f>Recepcionista!$F$130</f>
        <v>4315.75</v>
      </c>
      <c r="J57" s="4">
        <f t="shared" si="29"/>
        <v>4315.75</v>
      </c>
      <c r="K57" s="4">
        <f t="shared" ref="K57:L57" si="31">G57*$J57</f>
        <v>51789</v>
      </c>
      <c r="L57" s="4">
        <f t="shared" si="31"/>
        <v>103578</v>
      </c>
    </row>
    <row r="58" spans="1:12" ht="15.75" customHeight="1" x14ac:dyDescent="0.25">
      <c r="A58" s="47" t="s">
        <v>22</v>
      </c>
      <c r="B58" s="45"/>
      <c r="C58" s="45"/>
      <c r="D58" s="45"/>
      <c r="E58" s="45"/>
      <c r="F58" s="45"/>
      <c r="G58" s="45"/>
      <c r="H58" s="45"/>
      <c r="I58" s="45"/>
      <c r="J58" s="46"/>
      <c r="K58" s="5">
        <f t="shared" ref="K58:L58" si="32">SUM(K55:K57)</f>
        <v>158832.84</v>
      </c>
      <c r="L58" s="5">
        <f t="shared" si="32"/>
        <v>317665.68</v>
      </c>
    </row>
    <row r="59" spans="1:12" ht="15.75" customHeight="1" x14ac:dyDescent="0.25"/>
    <row r="60" spans="1:12" ht="15.75" customHeight="1" x14ac:dyDescent="0.25">
      <c r="A60" s="47" t="s">
        <v>34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6"/>
    </row>
    <row r="61" spans="1:12" ht="15.75" customHeight="1" x14ac:dyDescent="0.25">
      <c r="A61" s="1" t="s">
        <v>2</v>
      </c>
      <c r="B61" s="1" t="s">
        <v>3</v>
      </c>
      <c r="C61" s="1" t="s">
        <v>4</v>
      </c>
      <c r="D61" s="1" t="s">
        <v>5</v>
      </c>
      <c r="E61" s="1" t="s">
        <v>6</v>
      </c>
      <c r="F61" s="1" t="s">
        <v>7</v>
      </c>
      <c r="G61" s="1" t="s">
        <v>8</v>
      </c>
      <c r="H61" s="1" t="s">
        <v>9</v>
      </c>
      <c r="I61" s="1" t="s">
        <v>10</v>
      </c>
      <c r="J61" s="1" t="s">
        <v>11</v>
      </c>
      <c r="K61" s="1" t="s">
        <v>12</v>
      </c>
      <c r="L61" s="1" t="s">
        <v>13</v>
      </c>
    </row>
    <row r="62" spans="1:12" ht="15.75" customHeight="1" x14ac:dyDescent="0.25">
      <c r="A62" s="2"/>
      <c r="B62" s="2">
        <v>29</v>
      </c>
      <c r="C62" s="3" t="s">
        <v>33</v>
      </c>
      <c r="D62" s="3">
        <v>25631</v>
      </c>
      <c r="E62" s="3">
        <v>1</v>
      </c>
      <c r="F62" s="3" t="s">
        <v>15</v>
      </c>
      <c r="G62" s="3">
        <v>12</v>
      </c>
      <c r="H62" s="3">
        <v>24</v>
      </c>
      <c r="I62" s="4">
        <v>4604.57</v>
      </c>
      <c r="J62" s="4">
        <v>4604.57</v>
      </c>
      <c r="K62" s="4">
        <f>J62*G62</f>
        <v>55254.84</v>
      </c>
      <c r="L62" s="4">
        <f>J62*H62</f>
        <v>110509.68</v>
      </c>
    </row>
    <row r="63" spans="1:12" ht="15.75" customHeight="1" x14ac:dyDescent="0.25">
      <c r="A63" s="41">
        <v>6</v>
      </c>
      <c r="B63" s="2">
        <v>30</v>
      </c>
      <c r="C63" s="3" t="s">
        <v>20</v>
      </c>
      <c r="D63" s="3">
        <v>8729</v>
      </c>
      <c r="E63" s="3">
        <v>1</v>
      </c>
      <c r="F63" s="3" t="s">
        <v>15</v>
      </c>
      <c r="G63" s="3">
        <v>12</v>
      </c>
      <c r="H63" s="3">
        <v>24</v>
      </c>
      <c r="I63" s="4">
        <f>'Porteiro-44h'!$F$130</f>
        <v>4315.75</v>
      </c>
      <c r="J63" s="4">
        <f t="shared" ref="J63:J64" si="33">E63*I63</f>
        <v>4315.75</v>
      </c>
      <c r="K63" s="4">
        <f t="shared" ref="K63:L63" si="34">G63*$J63</f>
        <v>51789</v>
      </c>
      <c r="L63" s="4">
        <f t="shared" si="34"/>
        <v>103578</v>
      </c>
    </row>
    <row r="64" spans="1:12" ht="15.75" customHeight="1" x14ac:dyDescent="0.25">
      <c r="A64" s="43"/>
      <c r="B64" s="2">
        <v>31</v>
      </c>
      <c r="C64" s="3" t="s">
        <v>21</v>
      </c>
      <c r="D64" s="3">
        <v>8729</v>
      </c>
      <c r="E64" s="3">
        <v>1</v>
      </c>
      <c r="F64" s="3" t="s">
        <v>15</v>
      </c>
      <c r="G64" s="3">
        <v>12</v>
      </c>
      <c r="H64" s="3">
        <v>24</v>
      </c>
      <c r="I64" s="4">
        <f>Recepcionista!$F$130</f>
        <v>4315.75</v>
      </c>
      <c r="J64" s="4">
        <f t="shared" si="33"/>
        <v>4315.75</v>
      </c>
      <c r="K64" s="4">
        <f t="shared" ref="K64:L64" si="35">G64*$J64</f>
        <v>51789</v>
      </c>
      <c r="L64" s="4">
        <f t="shared" si="35"/>
        <v>103578</v>
      </c>
    </row>
    <row r="65" spans="1:12" ht="15.75" customHeight="1" x14ac:dyDescent="0.25">
      <c r="A65" s="47" t="s">
        <v>22</v>
      </c>
      <c r="B65" s="45"/>
      <c r="C65" s="45"/>
      <c r="D65" s="45"/>
      <c r="E65" s="45"/>
      <c r="F65" s="45"/>
      <c r="G65" s="45"/>
      <c r="H65" s="45"/>
      <c r="I65" s="45"/>
      <c r="J65" s="46"/>
      <c r="K65" s="5">
        <f t="shared" ref="K65:L65" si="36">SUM(K62:K64)</f>
        <v>158832.84</v>
      </c>
      <c r="L65" s="5">
        <f t="shared" si="36"/>
        <v>317665.68</v>
      </c>
    </row>
    <row r="66" spans="1:12" ht="15.75" customHeight="1" x14ac:dyDescent="0.25"/>
    <row r="67" spans="1:12" ht="15.75" customHeight="1" x14ac:dyDescent="0.25">
      <c r="A67" s="47" t="s">
        <v>35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6"/>
    </row>
    <row r="68" spans="1:12" ht="15.75" customHeight="1" x14ac:dyDescent="0.25">
      <c r="A68" s="1" t="s">
        <v>2</v>
      </c>
      <c r="B68" s="1" t="s">
        <v>3</v>
      </c>
      <c r="C68" s="1" t="s">
        <v>4</v>
      </c>
      <c r="D68" s="1" t="s">
        <v>5</v>
      </c>
      <c r="E68" s="1" t="s">
        <v>6</v>
      </c>
      <c r="F68" s="1" t="s">
        <v>7</v>
      </c>
      <c r="G68" s="1" t="s">
        <v>8</v>
      </c>
      <c r="H68" s="1" t="s">
        <v>9</v>
      </c>
      <c r="I68" s="1" t="s">
        <v>10</v>
      </c>
      <c r="J68" s="1" t="s">
        <v>11</v>
      </c>
      <c r="K68" s="1" t="s">
        <v>12</v>
      </c>
      <c r="L68" s="1" t="s">
        <v>13</v>
      </c>
    </row>
    <row r="69" spans="1:12" ht="15.75" customHeight="1" x14ac:dyDescent="0.25">
      <c r="A69" s="2"/>
      <c r="B69" s="2">
        <v>32</v>
      </c>
      <c r="C69" s="3" t="s">
        <v>33</v>
      </c>
      <c r="D69" s="3">
        <v>25631</v>
      </c>
      <c r="E69" s="3">
        <v>1</v>
      </c>
      <c r="F69" s="3" t="s">
        <v>15</v>
      </c>
      <c r="G69" s="3">
        <v>12</v>
      </c>
      <c r="H69" s="3">
        <v>24</v>
      </c>
      <c r="I69" s="4">
        <v>4604.57</v>
      </c>
      <c r="J69" s="4">
        <v>4604.57</v>
      </c>
      <c r="K69" s="4">
        <f>J69*G69</f>
        <v>55254.84</v>
      </c>
      <c r="L69" s="4">
        <f>J69*H69</f>
        <v>110509.68</v>
      </c>
    </row>
    <row r="70" spans="1:12" ht="15.75" customHeight="1" x14ac:dyDescent="0.25">
      <c r="A70" s="41">
        <v>7</v>
      </c>
      <c r="B70" s="2">
        <v>33</v>
      </c>
      <c r="C70" s="3" t="s">
        <v>20</v>
      </c>
      <c r="D70" s="3">
        <v>8729</v>
      </c>
      <c r="E70" s="3">
        <v>1</v>
      </c>
      <c r="F70" s="3" t="s">
        <v>15</v>
      </c>
      <c r="G70" s="3">
        <v>12</v>
      </c>
      <c r="H70" s="3">
        <v>24</v>
      </c>
      <c r="I70" s="4">
        <f>'Porteiro-44h'!$F$130</f>
        <v>4315.75</v>
      </c>
      <c r="J70" s="4">
        <f t="shared" ref="J70:J71" si="37">E70*I70</f>
        <v>4315.75</v>
      </c>
      <c r="K70" s="4">
        <f t="shared" ref="K70:L70" si="38">G70*$J70</f>
        <v>51789</v>
      </c>
      <c r="L70" s="4">
        <f t="shared" si="38"/>
        <v>103578</v>
      </c>
    </row>
    <row r="71" spans="1:12" ht="15.75" customHeight="1" x14ac:dyDescent="0.25">
      <c r="A71" s="43"/>
      <c r="B71" s="2">
        <v>34</v>
      </c>
      <c r="C71" s="3" t="s">
        <v>21</v>
      </c>
      <c r="D71" s="3">
        <v>8729</v>
      </c>
      <c r="E71" s="3">
        <v>1</v>
      </c>
      <c r="F71" s="3" t="s">
        <v>15</v>
      </c>
      <c r="G71" s="3">
        <v>12</v>
      </c>
      <c r="H71" s="3">
        <v>24</v>
      </c>
      <c r="I71" s="4">
        <f>Recepcionista!$F$130</f>
        <v>4315.75</v>
      </c>
      <c r="J71" s="4">
        <f t="shared" si="37"/>
        <v>4315.75</v>
      </c>
      <c r="K71" s="4">
        <f t="shared" ref="K71:L71" si="39">G71*$J71</f>
        <v>51789</v>
      </c>
      <c r="L71" s="4">
        <f t="shared" si="39"/>
        <v>103578</v>
      </c>
    </row>
    <row r="72" spans="1:12" ht="15.75" customHeight="1" x14ac:dyDescent="0.25">
      <c r="A72" s="47" t="s">
        <v>22</v>
      </c>
      <c r="B72" s="45"/>
      <c r="C72" s="45"/>
      <c r="D72" s="45"/>
      <c r="E72" s="45"/>
      <c r="F72" s="45"/>
      <c r="G72" s="45"/>
      <c r="H72" s="45"/>
      <c r="I72" s="45"/>
      <c r="J72" s="46"/>
      <c r="K72" s="5">
        <f t="shared" ref="K72:L72" si="40">SUM(K69:K71)</f>
        <v>158832.84</v>
      </c>
      <c r="L72" s="5">
        <f t="shared" si="40"/>
        <v>317665.68</v>
      </c>
    </row>
    <row r="73" spans="1:12" ht="15.75" customHeight="1" x14ac:dyDescent="0.25"/>
    <row r="74" spans="1:12" ht="15.75" customHeight="1" x14ac:dyDescent="0.25"/>
    <row r="75" spans="1:12" ht="15.75" customHeight="1" x14ac:dyDescent="0.25">
      <c r="I75" s="48" t="s">
        <v>36</v>
      </c>
      <c r="J75" s="46"/>
      <c r="K75" s="6">
        <f>L13+L24+L35+L40+L46+L51+L58+L65+L72</f>
        <v>4985760.3599999985</v>
      </c>
    </row>
    <row r="76" spans="1:12" ht="15.75" customHeight="1" x14ac:dyDescent="0.25"/>
    <row r="77" spans="1:12" ht="15.75" customHeight="1" x14ac:dyDescent="0.25"/>
    <row r="78" spans="1:12" ht="15.75" customHeight="1" x14ac:dyDescent="0.25"/>
    <row r="79" spans="1:12" ht="15.75" customHeight="1" x14ac:dyDescent="0.25"/>
    <row r="80" spans="1:1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31">
    <mergeCell ref="A72:J72"/>
    <mergeCell ref="I75:J75"/>
    <mergeCell ref="A38:B38"/>
    <mergeCell ref="A39:B39"/>
    <mergeCell ref="A49:B49"/>
    <mergeCell ref="A50:B50"/>
    <mergeCell ref="A40:J40"/>
    <mergeCell ref="A42:L42"/>
    <mergeCell ref="A46:J46"/>
    <mergeCell ref="A48:L48"/>
    <mergeCell ref="A51:J51"/>
    <mergeCell ref="A70:A71"/>
    <mergeCell ref="A3:L3"/>
    <mergeCell ref="A4:L4"/>
    <mergeCell ref="A6:A12"/>
    <mergeCell ref="A13:J13"/>
    <mergeCell ref="A15:L15"/>
    <mergeCell ref="A24:J24"/>
    <mergeCell ref="A26:L26"/>
    <mergeCell ref="A53:L53"/>
    <mergeCell ref="A58:J58"/>
    <mergeCell ref="A60:L60"/>
    <mergeCell ref="A65:J65"/>
    <mergeCell ref="A67:L67"/>
    <mergeCell ref="A35:J35"/>
    <mergeCell ref="A37:L37"/>
    <mergeCell ref="A17:A23"/>
    <mergeCell ref="A28:A34"/>
    <mergeCell ref="A44:A45"/>
    <mergeCell ref="A56:A57"/>
    <mergeCell ref="A63:A64"/>
  </mergeCells>
  <pageMargins left="0.511811024" right="0.511811024" top="0.78740157499999996" bottom="0.78740157499999996" header="0" footer="0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0"/>
  <sheetViews>
    <sheetView workbookViewId="0"/>
  </sheetViews>
  <sheetFormatPr defaultColWidth="14.42578125" defaultRowHeight="15" customHeight="1" x14ac:dyDescent="0.25"/>
  <cols>
    <col min="1" max="1" width="6.140625" customWidth="1"/>
    <col min="2" max="2" width="12.140625" customWidth="1"/>
    <col min="3" max="3" width="19.5703125" customWidth="1"/>
    <col min="4" max="4" width="30.42578125" customWidth="1"/>
    <col min="5" max="5" width="10.42578125" customWidth="1"/>
    <col min="6" max="6" width="13.28515625" customWidth="1"/>
    <col min="7" max="26" width="8.7109375" customWidth="1"/>
  </cols>
  <sheetData>
    <row r="1" spans="1:6" x14ac:dyDescent="0.25">
      <c r="A1" s="51" t="s">
        <v>194</v>
      </c>
      <c r="B1" s="52"/>
      <c r="C1" s="52"/>
      <c r="D1" s="52"/>
      <c r="E1" s="52"/>
      <c r="F1" s="52"/>
    </row>
    <row r="3" spans="1:6" x14ac:dyDescent="0.25">
      <c r="A3" s="53" t="s">
        <v>38</v>
      </c>
      <c r="B3" s="45"/>
      <c r="C3" s="45"/>
      <c r="D3" s="45"/>
      <c r="E3" s="45"/>
      <c r="F3" s="46"/>
    </row>
    <row r="4" spans="1:6" x14ac:dyDescent="0.25">
      <c r="A4" s="8" t="s">
        <v>39</v>
      </c>
      <c r="B4" s="54" t="s">
        <v>40</v>
      </c>
      <c r="C4" s="45"/>
      <c r="D4" s="46"/>
      <c r="E4" s="55"/>
      <c r="F4" s="46"/>
    </row>
    <row r="5" spans="1:6" x14ac:dyDescent="0.25">
      <c r="A5" s="8" t="s">
        <v>41</v>
      </c>
      <c r="B5" s="54" t="s">
        <v>42</v>
      </c>
      <c r="C5" s="45"/>
      <c r="D5" s="46"/>
      <c r="E5" s="55"/>
      <c r="F5" s="46"/>
    </row>
    <row r="6" spans="1:6" x14ac:dyDescent="0.25">
      <c r="A6" s="8" t="s">
        <v>43</v>
      </c>
      <c r="B6" s="54" t="s">
        <v>44</v>
      </c>
      <c r="C6" s="45"/>
      <c r="D6" s="46"/>
      <c r="E6" s="55" t="s">
        <v>45</v>
      </c>
      <c r="F6" s="46"/>
    </row>
    <row r="7" spans="1:6" x14ac:dyDescent="0.25">
      <c r="A7" s="8" t="s">
        <v>46</v>
      </c>
      <c r="B7" s="54" t="s">
        <v>47</v>
      </c>
      <c r="C7" s="45"/>
      <c r="D7" s="46"/>
      <c r="E7" s="55">
        <v>24</v>
      </c>
      <c r="F7" s="46"/>
    </row>
    <row r="9" spans="1:6" x14ac:dyDescent="0.25">
      <c r="A9" s="53" t="s">
        <v>48</v>
      </c>
      <c r="B9" s="45"/>
      <c r="C9" s="45"/>
      <c r="D9" s="45"/>
      <c r="E9" s="45"/>
      <c r="F9" s="46"/>
    </row>
    <row r="10" spans="1:6" x14ac:dyDescent="0.25">
      <c r="A10" s="55" t="s">
        <v>49</v>
      </c>
      <c r="B10" s="46"/>
      <c r="C10" s="8" t="s">
        <v>50</v>
      </c>
      <c r="D10" s="56" t="s">
        <v>51</v>
      </c>
      <c r="E10" s="45"/>
      <c r="F10" s="46"/>
    </row>
    <row r="11" spans="1:6" x14ac:dyDescent="0.25">
      <c r="A11" s="55" t="s">
        <v>52</v>
      </c>
      <c r="B11" s="46"/>
      <c r="C11" s="8" t="s">
        <v>15</v>
      </c>
      <c r="D11" s="55">
        <v>1</v>
      </c>
      <c r="E11" s="45"/>
      <c r="F11" s="46"/>
    </row>
    <row r="13" spans="1:6" x14ac:dyDescent="0.25">
      <c r="A13" s="53" t="s">
        <v>53</v>
      </c>
      <c r="B13" s="45"/>
      <c r="C13" s="45"/>
      <c r="D13" s="45"/>
      <c r="E13" s="45"/>
      <c r="F13" s="46"/>
    </row>
    <row r="14" spans="1:6" x14ac:dyDescent="0.25">
      <c r="A14" s="8">
        <v>1</v>
      </c>
      <c r="B14" s="54" t="s">
        <v>54</v>
      </c>
      <c r="C14" s="45"/>
      <c r="D14" s="46"/>
      <c r="E14" s="55" t="s">
        <v>52</v>
      </c>
      <c r="F14" s="46"/>
    </row>
    <row r="15" spans="1:6" x14ac:dyDescent="0.25">
      <c r="A15" s="8">
        <v>2</v>
      </c>
      <c r="B15" s="54" t="s">
        <v>55</v>
      </c>
      <c r="C15" s="45"/>
      <c r="D15" s="46"/>
      <c r="E15" s="55" t="s">
        <v>195</v>
      </c>
      <c r="F15" s="46"/>
    </row>
    <row r="16" spans="1:6" x14ac:dyDescent="0.25">
      <c r="A16" s="8">
        <v>3</v>
      </c>
      <c r="B16" s="54" t="s">
        <v>57</v>
      </c>
      <c r="C16" s="45"/>
      <c r="D16" s="46"/>
      <c r="E16" s="57">
        <v>1809.58</v>
      </c>
      <c r="F16" s="46"/>
    </row>
    <row r="17" spans="1:6" x14ac:dyDescent="0.25">
      <c r="A17" s="8">
        <v>4</v>
      </c>
      <c r="B17" s="54" t="s">
        <v>58</v>
      </c>
      <c r="C17" s="45"/>
      <c r="D17" s="46"/>
      <c r="E17" s="55" t="s">
        <v>196</v>
      </c>
      <c r="F17" s="46"/>
    </row>
    <row r="18" spans="1:6" x14ac:dyDescent="0.25">
      <c r="A18" s="8">
        <v>5</v>
      </c>
      <c r="B18" s="54" t="s">
        <v>60</v>
      </c>
      <c r="C18" s="45"/>
      <c r="D18" s="46"/>
      <c r="E18" s="58">
        <v>45658</v>
      </c>
      <c r="F18" s="46"/>
    </row>
    <row r="20" spans="1:6" x14ac:dyDescent="0.25">
      <c r="A20" s="53" t="s">
        <v>61</v>
      </c>
      <c r="B20" s="45"/>
      <c r="C20" s="45"/>
      <c r="D20" s="45"/>
      <c r="E20" s="45"/>
      <c r="F20" s="46"/>
    </row>
    <row r="21" spans="1:6" ht="15.75" customHeight="1" x14ac:dyDescent="0.25">
      <c r="A21" s="9">
        <v>1</v>
      </c>
      <c r="B21" s="47" t="s">
        <v>62</v>
      </c>
      <c r="C21" s="45"/>
      <c r="D21" s="46"/>
      <c r="E21" s="9" t="s">
        <v>63</v>
      </c>
      <c r="F21" s="9" t="s">
        <v>64</v>
      </c>
    </row>
    <row r="22" spans="1:6" ht="15.75" customHeight="1" x14ac:dyDescent="0.25">
      <c r="A22" s="8" t="s">
        <v>39</v>
      </c>
      <c r="B22" s="54" t="s">
        <v>65</v>
      </c>
      <c r="C22" s="45"/>
      <c r="D22" s="46"/>
      <c r="E22" s="10"/>
      <c r="F22" s="4">
        <v>1809.58</v>
      </c>
    </row>
    <row r="23" spans="1:6" ht="15.75" customHeight="1" x14ac:dyDescent="0.25">
      <c r="A23" s="8" t="s">
        <v>41</v>
      </c>
      <c r="B23" s="54" t="s">
        <v>66</v>
      </c>
      <c r="C23" s="45"/>
      <c r="D23" s="46"/>
      <c r="E23" s="10"/>
      <c r="F23" s="4">
        <f t="shared" ref="F23:F24" si="0">TRUNC($F$22*E23,2)</f>
        <v>0</v>
      </c>
    </row>
    <row r="24" spans="1:6" ht="15.75" customHeight="1" x14ac:dyDescent="0.25">
      <c r="A24" s="8" t="s">
        <v>43</v>
      </c>
      <c r="B24" s="54" t="s">
        <v>67</v>
      </c>
      <c r="C24" s="45"/>
      <c r="D24" s="46"/>
      <c r="E24" s="10"/>
      <c r="F24" s="4">
        <f t="shared" si="0"/>
        <v>0</v>
      </c>
    </row>
    <row r="25" spans="1:6" ht="15.75" customHeight="1" x14ac:dyDescent="0.25">
      <c r="A25" s="8" t="s">
        <v>46</v>
      </c>
      <c r="B25" s="54" t="s">
        <v>68</v>
      </c>
      <c r="C25" s="45"/>
      <c r="D25" s="46"/>
      <c r="E25" s="10"/>
      <c r="F25" s="4">
        <f>TRUNC(((F22+F23)/220)*E25*7*15,2)</f>
        <v>0</v>
      </c>
    </row>
    <row r="26" spans="1:6" ht="15.75" customHeight="1" x14ac:dyDescent="0.25">
      <c r="A26" s="8" t="s">
        <v>69</v>
      </c>
      <c r="B26" s="59" t="s">
        <v>70</v>
      </c>
      <c r="C26" s="45"/>
      <c r="D26" s="46"/>
      <c r="E26" s="10"/>
      <c r="F26" s="4">
        <f>TRUNC((F25/25.09)*5.35,2)</f>
        <v>0</v>
      </c>
    </row>
    <row r="27" spans="1:6" ht="15.75" customHeight="1" x14ac:dyDescent="0.25">
      <c r="A27" s="8" t="s">
        <v>71</v>
      </c>
      <c r="B27" s="54" t="s">
        <v>72</v>
      </c>
      <c r="C27" s="45"/>
      <c r="D27" s="46"/>
      <c r="E27" s="10"/>
      <c r="F27" s="4">
        <f>TRUNC($F$22*E27/2)</f>
        <v>0</v>
      </c>
    </row>
    <row r="28" spans="1:6" ht="15.75" customHeight="1" x14ac:dyDescent="0.25">
      <c r="A28" s="47" t="s">
        <v>73</v>
      </c>
      <c r="B28" s="45"/>
      <c r="C28" s="45"/>
      <c r="D28" s="45"/>
      <c r="E28" s="46"/>
      <c r="F28" s="5">
        <f>TRUNC(SUM(F22:F27),2)</f>
        <v>1809.58</v>
      </c>
    </row>
    <row r="29" spans="1:6" ht="15.75" customHeight="1" x14ac:dyDescent="0.25"/>
    <row r="30" spans="1:6" ht="15.75" customHeight="1" x14ac:dyDescent="0.25">
      <c r="A30" s="53" t="s">
        <v>74</v>
      </c>
      <c r="B30" s="45"/>
      <c r="C30" s="45"/>
      <c r="D30" s="45"/>
      <c r="E30" s="45"/>
      <c r="F30" s="46"/>
    </row>
    <row r="31" spans="1:6" ht="15.75" customHeight="1" x14ac:dyDescent="0.25">
      <c r="A31" s="60" t="s">
        <v>75</v>
      </c>
      <c r="B31" s="45"/>
      <c r="C31" s="45"/>
      <c r="D31" s="46"/>
      <c r="E31" s="11" t="s">
        <v>63</v>
      </c>
      <c r="F31" s="11" t="s">
        <v>64</v>
      </c>
    </row>
    <row r="32" spans="1:6" ht="15.75" customHeight="1" x14ac:dyDescent="0.25">
      <c r="A32" s="8" t="s">
        <v>39</v>
      </c>
      <c r="B32" s="54" t="s">
        <v>76</v>
      </c>
      <c r="C32" s="45"/>
      <c r="D32" s="46"/>
      <c r="E32" s="10">
        <v>8.3299999999999999E-2</v>
      </c>
      <c r="F32" s="4">
        <f t="shared" ref="F32:F33" si="1">TRUNC($F$28*E32,2)</f>
        <v>150.72999999999999</v>
      </c>
    </row>
    <row r="33" spans="1:6" ht="15.75" customHeight="1" x14ac:dyDescent="0.25">
      <c r="A33" s="8" t="s">
        <v>41</v>
      </c>
      <c r="B33" s="54" t="s">
        <v>77</v>
      </c>
      <c r="C33" s="45"/>
      <c r="D33" s="46"/>
      <c r="E33" s="10">
        <v>3.0300000000000001E-2</v>
      </c>
      <c r="F33" s="4">
        <f t="shared" si="1"/>
        <v>54.83</v>
      </c>
    </row>
    <row r="34" spans="1:6" ht="15.75" customHeight="1" x14ac:dyDescent="0.25">
      <c r="A34" s="60" t="s">
        <v>78</v>
      </c>
      <c r="B34" s="45"/>
      <c r="C34" s="45"/>
      <c r="D34" s="46"/>
      <c r="E34" s="12">
        <f>SUM(E32:E33)</f>
        <v>0.11360000000000001</v>
      </c>
      <c r="F34" s="13">
        <f>TRUNC(SUM(F32:F33),2)</f>
        <v>205.56</v>
      </c>
    </row>
    <row r="35" spans="1:6" ht="15.75" customHeight="1" x14ac:dyDescent="0.25"/>
    <row r="36" spans="1:6" ht="15.75" customHeight="1" x14ac:dyDescent="0.25">
      <c r="A36" s="60" t="s">
        <v>79</v>
      </c>
      <c r="B36" s="45"/>
      <c r="C36" s="45"/>
      <c r="D36" s="46"/>
      <c r="E36" s="11" t="s">
        <v>63</v>
      </c>
      <c r="F36" s="11" t="s">
        <v>64</v>
      </c>
    </row>
    <row r="37" spans="1:6" ht="15.75" customHeight="1" x14ac:dyDescent="0.25">
      <c r="A37" s="8" t="s">
        <v>39</v>
      </c>
      <c r="B37" s="54" t="s">
        <v>80</v>
      </c>
      <c r="C37" s="45"/>
      <c r="D37" s="46"/>
      <c r="E37" s="10">
        <v>0.2</v>
      </c>
      <c r="F37" s="4">
        <f t="shared" ref="F37:F44" si="2">TRUNC((SUM(F$28+F$34))*E37,2)</f>
        <v>403.02</v>
      </c>
    </row>
    <row r="38" spans="1:6" ht="15.75" customHeight="1" x14ac:dyDescent="0.25">
      <c r="A38" s="8" t="s">
        <v>41</v>
      </c>
      <c r="B38" s="54" t="s">
        <v>81</v>
      </c>
      <c r="C38" s="45"/>
      <c r="D38" s="46"/>
      <c r="E38" s="10">
        <v>2.5000000000000001E-2</v>
      </c>
      <c r="F38" s="4">
        <f t="shared" si="2"/>
        <v>50.37</v>
      </c>
    </row>
    <row r="39" spans="1:6" ht="15.75" customHeight="1" x14ac:dyDescent="0.25">
      <c r="A39" s="8" t="s">
        <v>43</v>
      </c>
      <c r="B39" s="54" t="s">
        <v>82</v>
      </c>
      <c r="C39" s="45"/>
      <c r="D39" s="46"/>
      <c r="E39" s="10">
        <v>0.03</v>
      </c>
      <c r="F39" s="4">
        <f t="shared" si="2"/>
        <v>60.45</v>
      </c>
    </row>
    <row r="40" spans="1:6" ht="15.75" customHeight="1" x14ac:dyDescent="0.25">
      <c r="A40" s="8" t="s">
        <v>46</v>
      </c>
      <c r="B40" s="54" t="s">
        <v>83</v>
      </c>
      <c r="C40" s="45"/>
      <c r="D40" s="46"/>
      <c r="E40" s="10">
        <v>1.4999999999999999E-2</v>
      </c>
      <c r="F40" s="4">
        <f t="shared" si="2"/>
        <v>30.22</v>
      </c>
    </row>
    <row r="41" spans="1:6" ht="15.75" customHeight="1" x14ac:dyDescent="0.25">
      <c r="A41" s="8" t="s">
        <v>69</v>
      </c>
      <c r="B41" s="54" t="s">
        <v>84</v>
      </c>
      <c r="C41" s="45"/>
      <c r="D41" s="46"/>
      <c r="E41" s="10">
        <v>0.01</v>
      </c>
      <c r="F41" s="4">
        <f t="shared" si="2"/>
        <v>20.149999999999999</v>
      </c>
    </row>
    <row r="42" spans="1:6" ht="15.75" customHeight="1" x14ac:dyDescent="0.25">
      <c r="A42" s="8" t="s">
        <v>71</v>
      </c>
      <c r="B42" s="54" t="s">
        <v>85</v>
      </c>
      <c r="C42" s="45"/>
      <c r="D42" s="46"/>
      <c r="E42" s="10">
        <v>6.0000000000000001E-3</v>
      </c>
      <c r="F42" s="4">
        <f t="shared" si="2"/>
        <v>12.09</v>
      </c>
    </row>
    <row r="43" spans="1:6" ht="15.75" customHeight="1" x14ac:dyDescent="0.25">
      <c r="A43" s="8" t="s">
        <v>86</v>
      </c>
      <c r="B43" s="54" t="s">
        <v>87</v>
      </c>
      <c r="C43" s="45"/>
      <c r="D43" s="46"/>
      <c r="E43" s="10">
        <v>2E-3</v>
      </c>
      <c r="F43" s="4">
        <f t="shared" si="2"/>
        <v>4.03</v>
      </c>
    </row>
    <row r="44" spans="1:6" ht="15.75" customHeight="1" x14ac:dyDescent="0.25">
      <c r="A44" s="8" t="s">
        <v>88</v>
      </c>
      <c r="B44" s="54" t="s">
        <v>89</v>
      </c>
      <c r="C44" s="45"/>
      <c r="D44" s="46"/>
      <c r="E44" s="10">
        <v>0.08</v>
      </c>
      <c r="F44" s="4">
        <f t="shared" si="2"/>
        <v>161.21</v>
      </c>
    </row>
    <row r="45" spans="1:6" ht="15.75" customHeight="1" x14ac:dyDescent="0.25">
      <c r="A45" s="60" t="s">
        <v>90</v>
      </c>
      <c r="B45" s="45"/>
      <c r="C45" s="45"/>
      <c r="D45" s="46"/>
      <c r="E45" s="12">
        <f>SUM(E37:E44)</f>
        <v>0.36800000000000005</v>
      </c>
      <c r="F45" s="13">
        <f>TRUNC(SUM(F37:F44),2)</f>
        <v>741.54</v>
      </c>
    </row>
    <row r="46" spans="1:6" ht="15.75" customHeight="1" x14ac:dyDescent="0.25"/>
    <row r="47" spans="1:6" ht="15.75" customHeight="1" x14ac:dyDescent="0.25">
      <c r="A47" s="60" t="s">
        <v>91</v>
      </c>
      <c r="B47" s="45"/>
      <c r="C47" s="45"/>
      <c r="D47" s="46"/>
      <c r="E47" s="11" t="s">
        <v>63</v>
      </c>
      <c r="F47" s="11" t="s">
        <v>64</v>
      </c>
    </row>
    <row r="48" spans="1:6" ht="15.75" customHeight="1" x14ac:dyDescent="0.25">
      <c r="A48" s="8" t="s">
        <v>39</v>
      </c>
      <c r="B48" s="54" t="s">
        <v>92</v>
      </c>
      <c r="C48" s="45"/>
      <c r="D48" s="46"/>
      <c r="E48" s="14">
        <v>4.9000000000000004</v>
      </c>
      <c r="F48" s="4">
        <f>TRUNC(($E$48*52)-(F$22*0.06),2)</f>
        <v>146.22</v>
      </c>
    </row>
    <row r="49" spans="1:6" ht="15.75" customHeight="1" x14ac:dyDescent="0.25">
      <c r="A49" s="8" t="s">
        <v>41</v>
      </c>
      <c r="B49" s="54" t="s">
        <v>93</v>
      </c>
      <c r="C49" s="45"/>
      <c r="D49" s="46"/>
      <c r="E49" s="10"/>
      <c r="F49" s="4">
        <f>TRUNC($E$49-($E$49*0.2),2)</f>
        <v>0</v>
      </c>
    </row>
    <row r="50" spans="1:6" ht="15.75" customHeight="1" x14ac:dyDescent="0.25">
      <c r="A50" s="8" t="s">
        <v>43</v>
      </c>
      <c r="B50" s="54" t="s">
        <v>94</v>
      </c>
      <c r="C50" s="45"/>
      <c r="D50" s="46"/>
      <c r="E50" s="10" t="s">
        <v>95</v>
      </c>
      <c r="F50" s="4">
        <v>0</v>
      </c>
    </row>
    <row r="51" spans="1:6" ht="15.75" customHeight="1" x14ac:dyDescent="0.25">
      <c r="A51" s="8" t="s">
        <v>46</v>
      </c>
      <c r="B51" s="54" t="s">
        <v>96</v>
      </c>
      <c r="C51" s="45"/>
      <c r="D51" s="46"/>
      <c r="E51" s="10" t="s">
        <v>95</v>
      </c>
      <c r="F51" s="4">
        <v>16.13</v>
      </c>
    </row>
    <row r="52" spans="1:6" ht="15.75" customHeight="1" x14ac:dyDescent="0.25">
      <c r="A52" s="8" t="s">
        <v>69</v>
      </c>
      <c r="B52" s="54" t="s">
        <v>97</v>
      </c>
      <c r="C52" s="45"/>
      <c r="D52" s="46"/>
      <c r="E52" s="10" t="s">
        <v>95</v>
      </c>
      <c r="F52" s="4">
        <v>0</v>
      </c>
    </row>
    <row r="53" spans="1:6" ht="15.75" customHeight="1" x14ac:dyDescent="0.25">
      <c r="A53" s="8" t="s">
        <v>71</v>
      </c>
      <c r="B53" s="59" t="s">
        <v>98</v>
      </c>
      <c r="C53" s="45"/>
      <c r="D53" s="46"/>
      <c r="E53" s="10" t="s">
        <v>95</v>
      </c>
      <c r="F53" s="4">
        <v>0</v>
      </c>
    </row>
    <row r="54" spans="1:6" ht="15.75" customHeight="1" x14ac:dyDescent="0.25">
      <c r="A54" s="8" t="s">
        <v>86</v>
      </c>
      <c r="B54" s="59" t="s">
        <v>99</v>
      </c>
      <c r="C54" s="45"/>
      <c r="D54" s="46"/>
      <c r="E54" s="10" t="s">
        <v>95</v>
      </c>
      <c r="F54" s="4">
        <v>137.97999999999999</v>
      </c>
    </row>
    <row r="55" spans="1:6" ht="15.75" customHeight="1" x14ac:dyDescent="0.25">
      <c r="A55" s="8" t="s">
        <v>88</v>
      </c>
      <c r="B55" s="54" t="s">
        <v>100</v>
      </c>
      <c r="C55" s="45"/>
      <c r="D55" s="46"/>
      <c r="E55" s="10" t="s">
        <v>95</v>
      </c>
      <c r="F55" s="4">
        <v>0</v>
      </c>
    </row>
    <row r="56" spans="1:6" ht="15.75" customHeight="1" x14ac:dyDescent="0.25">
      <c r="A56" s="60" t="s">
        <v>101</v>
      </c>
      <c r="B56" s="45"/>
      <c r="C56" s="45"/>
      <c r="D56" s="46"/>
      <c r="E56" s="12"/>
      <c r="F56" s="13">
        <f>TRUNC(SUM(F48:F55),2)</f>
        <v>300.33</v>
      </c>
    </row>
    <row r="57" spans="1:6" ht="15.75" customHeight="1" x14ac:dyDescent="0.25"/>
    <row r="58" spans="1:6" ht="15.75" customHeight="1" x14ac:dyDescent="0.25">
      <c r="A58" s="47" t="s">
        <v>102</v>
      </c>
      <c r="B58" s="45"/>
      <c r="C58" s="45"/>
      <c r="D58" s="45"/>
      <c r="E58" s="45"/>
      <c r="F58" s="46"/>
    </row>
    <row r="59" spans="1:6" ht="15.75" customHeight="1" x14ac:dyDescent="0.25">
      <c r="A59" s="60" t="s">
        <v>103</v>
      </c>
      <c r="B59" s="45"/>
      <c r="C59" s="45"/>
      <c r="D59" s="45"/>
      <c r="E59" s="46"/>
      <c r="F59" s="11" t="s">
        <v>64</v>
      </c>
    </row>
    <row r="60" spans="1:6" ht="15.75" customHeight="1" x14ac:dyDescent="0.25">
      <c r="A60" s="8" t="s">
        <v>104</v>
      </c>
      <c r="B60" s="54" t="s">
        <v>105</v>
      </c>
      <c r="C60" s="45"/>
      <c r="D60" s="45"/>
      <c r="E60" s="46"/>
      <c r="F60" s="4">
        <f>F34</f>
        <v>205.56</v>
      </c>
    </row>
    <row r="61" spans="1:6" ht="15.75" customHeight="1" x14ac:dyDescent="0.25">
      <c r="A61" s="8" t="s">
        <v>106</v>
      </c>
      <c r="B61" s="54" t="s">
        <v>107</v>
      </c>
      <c r="C61" s="45"/>
      <c r="D61" s="45"/>
      <c r="E61" s="46"/>
      <c r="F61" s="4">
        <f>F45</f>
        <v>741.54</v>
      </c>
    </row>
    <row r="62" spans="1:6" ht="15.75" customHeight="1" x14ac:dyDescent="0.25">
      <c r="A62" s="8" t="s">
        <v>108</v>
      </c>
      <c r="B62" s="54" t="s">
        <v>109</v>
      </c>
      <c r="C62" s="45"/>
      <c r="D62" s="45"/>
      <c r="E62" s="46"/>
      <c r="F62" s="4">
        <f>F56</f>
        <v>300.33</v>
      </c>
    </row>
    <row r="63" spans="1:6" ht="15.75" customHeight="1" x14ac:dyDescent="0.25">
      <c r="A63" s="47" t="s">
        <v>110</v>
      </c>
      <c r="B63" s="45"/>
      <c r="C63" s="45"/>
      <c r="D63" s="45"/>
      <c r="E63" s="46"/>
      <c r="F63" s="5">
        <f>SUM(F60:F62)</f>
        <v>1247.4299999999998</v>
      </c>
    </row>
    <row r="64" spans="1:6" ht="15.75" customHeight="1" x14ac:dyDescent="0.25"/>
    <row r="65" spans="1:6" ht="15.75" customHeight="1" x14ac:dyDescent="0.25">
      <c r="A65" s="53" t="s">
        <v>111</v>
      </c>
      <c r="B65" s="45"/>
      <c r="C65" s="45"/>
      <c r="D65" s="45"/>
      <c r="E65" s="45"/>
      <c r="F65" s="46"/>
    </row>
    <row r="66" spans="1:6" ht="15.75" customHeight="1" x14ac:dyDescent="0.25">
      <c r="A66" s="9">
        <v>3</v>
      </c>
      <c r="B66" s="47" t="s">
        <v>112</v>
      </c>
      <c r="C66" s="45"/>
      <c r="D66" s="46"/>
      <c r="E66" s="9" t="s">
        <v>63</v>
      </c>
      <c r="F66" s="9" t="s">
        <v>64</v>
      </c>
    </row>
    <row r="67" spans="1:6" ht="15.75" customHeight="1" x14ac:dyDescent="0.25">
      <c r="A67" s="8" t="s">
        <v>39</v>
      </c>
      <c r="B67" s="54" t="s">
        <v>113</v>
      </c>
      <c r="C67" s="45"/>
      <c r="D67" s="46"/>
      <c r="E67" s="17">
        <v>4.1669999999999997E-3</v>
      </c>
      <c r="F67" s="4">
        <f>TRUNC(E67*SUM(F$28+F$34+F$44+F$56),2)</f>
        <v>10.32</v>
      </c>
    </row>
    <row r="68" spans="1:6" ht="15.75" customHeight="1" x14ac:dyDescent="0.25">
      <c r="A68" s="8" t="s">
        <v>41</v>
      </c>
      <c r="B68" s="54" t="s">
        <v>114</v>
      </c>
      <c r="C68" s="45"/>
      <c r="D68" s="46"/>
      <c r="E68" s="17">
        <v>3.3E-4</v>
      </c>
      <c r="F68" s="4">
        <f t="shared" ref="F68:F69" si="3">TRUNC(E68*SUM(F$28+F$34),2)</f>
        <v>0.66</v>
      </c>
    </row>
    <row r="69" spans="1:6" ht="15.75" customHeight="1" x14ac:dyDescent="0.25">
      <c r="A69" s="8" t="s">
        <v>43</v>
      </c>
      <c r="B69" s="69" t="s">
        <v>115</v>
      </c>
      <c r="C69" s="45"/>
      <c r="D69" s="46"/>
      <c r="E69" s="17">
        <v>1.6000000000000001E-3</v>
      </c>
      <c r="F69" s="4">
        <f t="shared" si="3"/>
        <v>3.22</v>
      </c>
    </row>
    <row r="70" spans="1:6" ht="15.75" customHeight="1" x14ac:dyDescent="0.25">
      <c r="A70" s="8" t="s">
        <v>46</v>
      </c>
      <c r="B70" s="54" t="s">
        <v>116</v>
      </c>
      <c r="C70" s="45"/>
      <c r="D70" s="46"/>
      <c r="E70" s="17">
        <v>1.9439999999999999E-2</v>
      </c>
      <c r="F70" s="4">
        <f>TRUNC(E70*SUM(F$28+F$63),2)</f>
        <v>59.42</v>
      </c>
    </row>
    <row r="71" spans="1:6" ht="15.75" customHeight="1" x14ac:dyDescent="0.25">
      <c r="A71" s="8" t="s">
        <v>69</v>
      </c>
      <c r="B71" s="69" t="s">
        <v>117</v>
      </c>
      <c r="C71" s="45"/>
      <c r="D71" s="46"/>
      <c r="E71" s="17">
        <v>7.1500000000000001E-3</v>
      </c>
      <c r="F71" s="4">
        <f t="shared" ref="F71:F72" si="4">TRUNC(E71*SUM(F$28+F$34),2)</f>
        <v>14.4</v>
      </c>
    </row>
    <row r="72" spans="1:6" ht="15.75" customHeight="1" x14ac:dyDescent="0.25">
      <c r="A72" s="8" t="s">
        <v>71</v>
      </c>
      <c r="B72" s="54" t="s">
        <v>118</v>
      </c>
      <c r="C72" s="45"/>
      <c r="D72" s="46"/>
      <c r="E72" s="17">
        <v>3.8399999999999997E-2</v>
      </c>
      <c r="F72" s="4">
        <f t="shared" si="4"/>
        <v>77.38</v>
      </c>
    </row>
    <row r="73" spans="1:6" ht="15.75" customHeight="1" x14ac:dyDescent="0.25">
      <c r="A73" s="47" t="s">
        <v>119</v>
      </c>
      <c r="B73" s="45"/>
      <c r="C73" s="45"/>
      <c r="D73" s="46"/>
      <c r="E73" s="20">
        <f t="shared" ref="E73:F73" si="5">SUM(E67:E72)</f>
        <v>7.1086999999999984E-2</v>
      </c>
      <c r="F73" s="5">
        <f t="shared" si="5"/>
        <v>165.4</v>
      </c>
    </row>
    <row r="74" spans="1:6" ht="15.75" customHeight="1" x14ac:dyDescent="0.25"/>
    <row r="75" spans="1:6" ht="15.75" customHeight="1" x14ac:dyDescent="0.25">
      <c r="A75" s="53" t="s">
        <v>120</v>
      </c>
      <c r="B75" s="45"/>
      <c r="C75" s="45"/>
      <c r="D75" s="45"/>
      <c r="E75" s="45"/>
      <c r="F75" s="46"/>
    </row>
    <row r="76" spans="1:6" ht="15.75" customHeight="1" x14ac:dyDescent="0.25">
      <c r="A76" s="60" t="s">
        <v>121</v>
      </c>
      <c r="B76" s="45"/>
      <c r="C76" s="45"/>
      <c r="D76" s="46"/>
      <c r="E76" s="11" t="s">
        <v>63</v>
      </c>
      <c r="F76" s="11" t="s">
        <v>64</v>
      </c>
    </row>
    <row r="77" spans="1:6" ht="15.75" customHeight="1" x14ac:dyDescent="0.25">
      <c r="A77" s="8" t="s">
        <v>39</v>
      </c>
      <c r="B77" s="54" t="s">
        <v>122</v>
      </c>
      <c r="C77" s="45"/>
      <c r="D77" s="46"/>
      <c r="E77" s="17">
        <v>8.3330000000000001E-2</v>
      </c>
      <c r="F77" s="4">
        <f t="shared" ref="F77:F82" si="6">TRUNC(E77*(SUM(F$28+F$73+F$63)),2)</f>
        <v>268.52</v>
      </c>
    </row>
    <row r="78" spans="1:6" ht="15.75" customHeight="1" x14ac:dyDescent="0.25">
      <c r="A78" s="8" t="s">
        <v>41</v>
      </c>
      <c r="B78" s="54" t="s">
        <v>123</v>
      </c>
      <c r="C78" s="45"/>
      <c r="D78" s="46"/>
      <c r="E78" s="17">
        <v>2.7390000000000001E-3</v>
      </c>
      <c r="F78" s="4">
        <f t="shared" si="6"/>
        <v>8.82</v>
      </c>
    </row>
    <row r="79" spans="1:6" ht="15.75" customHeight="1" x14ac:dyDescent="0.25">
      <c r="A79" s="8" t="s">
        <v>43</v>
      </c>
      <c r="B79" s="54" t="s">
        <v>124</v>
      </c>
      <c r="C79" s="45"/>
      <c r="D79" s="46"/>
      <c r="E79" s="17">
        <v>8.1999999999999998E-4</v>
      </c>
      <c r="F79" s="4">
        <f t="shared" si="6"/>
        <v>2.64</v>
      </c>
    </row>
    <row r="80" spans="1:6" ht="15.75" customHeight="1" x14ac:dyDescent="0.25">
      <c r="A80" s="8" t="s">
        <v>46</v>
      </c>
      <c r="B80" s="54" t="s">
        <v>125</v>
      </c>
      <c r="C80" s="45"/>
      <c r="D80" s="46"/>
      <c r="E80" s="17">
        <v>2.5999999999999999E-3</v>
      </c>
      <c r="F80" s="4">
        <f t="shared" si="6"/>
        <v>8.3699999999999992</v>
      </c>
    </row>
    <row r="81" spans="1:6" ht="15.75" customHeight="1" x14ac:dyDescent="0.25">
      <c r="A81" s="8" t="s">
        <v>69</v>
      </c>
      <c r="B81" s="54" t="s">
        <v>126</v>
      </c>
      <c r="C81" s="45"/>
      <c r="D81" s="46"/>
      <c r="E81" s="17">
        <v>5.5999999999999995E-4</v>
      </c>
      <c r="F81" s="4">
        <f t="shared" si="6"/>
        <v>1.8</v>
      </c>
    </row>
    <row r="82" spans="1:6" ht="15.75" customHeight="1" x14ac:dyDescent="0.25">
      <c r="A82" s="8" t="s">
        <v>71</v>
      </c>
      <c r="B82" s="54" t="s">
        <v>127</v>
      </c>
      <c r="C82" s="45"/>
      <c r="D82" s="46"/>
      <c r="E82" s="17">
        <v>1.37E-2</v>
      </c>
      <c r="F82" s="4">
        <f t="shared" si="6"/>
        <v>44.14</v>
      </c>
    </row>
    <row r="83" spans="1:6" ht="15.75" customHeight="1" x14ac:dyDescent="0.25">
      <c r="A83" s="60" t="s">
        <v>128</v>
      </c>
      <c r="B83" s="45"/>
      <c r="C83" s="45"/>
      <c r="D83" s="46"/>
      <c r="E83" s="12">
        <f>SUM(E77:E82)</f>
        <v>0.10374900000000002</v>
      </c>
      <c r="F83" s="13">
        <f>TRUNC(SUM(F77:F82),2)</f>
        <v>334.29</v>
      </c>
    </row>
    <row r="84" spans="1:6" ht="15.75" customHeight="1" x14ac:dyDescent="0.25"/>
    <row r="85" spans="1:6" ht="15.75" customHeight="1" x14ac:dyDescent="0.25">
      <c r="A85" s="60" t="s">
        <v>129</v>
      </c>
      <c r="B85" s="45"/>
      <c r="C85" s="45"/>
      <c r="D85" s="46"/>
      <c r="E85" s="11" t="s">
        <v>63</v>
      </c>
      <c r="F85" s="11" t="s">
        <v>64</v>
      </c>
    </row>
    <row r="86" spans="1:6" ht="15.75" customHeight="1" x14ac:dyDescent="0.25">
      <c r="A86" s="8" t="s">
        <v>39</v>
      </c>
      <c r="B86" s="54" t="s">
        <v>130</v>
      </c>
      <c r="C86" s="45"/>
      <c r="D86" s="46"/>
      <c r="E86" s="10"/>
      <c r="F86" s="4"/>
    </row>
    <row r="87" spans="1:6" ht="15.75" customHeight="1" x14ac:dyDescent="0.25">
      <c r="A87" s="60" t="s">
        <v>131</v>
      </c>
      <c r="B87" s="45"/>
      <c r="C87" s="45"/>
      <c r="D87" s="46"/>
      <c r="E87" s="12">
        <f t="shared" ref="E87:F87" si="7">SUM(E86)</f>
        <v>0</v>
      </c>
      <c r="F87" s="13">
        <f t="shared" si="7"/>
        <v>0</v>
      </c>
    </row>
    <row r="88" spans="1:6" ht="15.75" customHeight="1" x14ac:dyDescent="0.25"/>
    <row r="89" spans="1:6" ht="15.75" customHeight="1" x14ac:dyDescent="0.25">
      <c r="A89" s="47" t="s">
        <v>132</v>
      </c>
      <c r="B89" s="45"/>
      <c r="C89" s="45"/>
      <c r="D89" s="45"/>
      <c r="E89" s="45"/>
      <c r="F89" s="46"/>
    </row>
    <row r="90" spans="1:6" ht="15.75" customHeight="1" x14ac:dyDescent="0.25">
      <c r="A90" s="60" t="s">
        <v>133</v>
      </c>
      <c r="B90" s="45"/>
      <c r="C90" s="45"/>
      <c r="D90" s="45"/>
      <c r="E90" s="46"/>
      <c r="F90" s="11" t="s">
        <v>64</v>
      </c>
    </row>
    <row r="91" spans="1:6" ht="15.75" customHeight="1" x14ac:dyDescent="0.25">
      <c r="A91" s="8" t="s">
        <v>134</v>
      </c>
      <c r="B91" s="54" t="s">
        <v>135</v>
      </c>
      <c r="C91" s="45"/>
      <c r="D91" s="45"/>
      <c r="E91" s="46"/>
      <c r="F91" s="4">
        <f>F83</f>
        <v>334.29</v>
      </c>
    </row>
    <row r="92" spans="1:6" ht="15.75" customHeight="1" x14ac:dyDescent="0.25">
      <c r="A92" s="8" t="s">
        <v>136</v>
      </c>
      <c r="B92" s="54" t="s">
        <v>137</v>
      </c>
      <c r="C92" s="45"/>
      <c r="D92" s="45"/>
      <c r="E92" s="46"/>
      <c r="F92" s="4">
        <f>F87</f>
        <v>0</v>
      </c>
    </row>
    <row r="93" spans="1:6" ht="15.75" customHeight="1" x14ac:dyDescent="0.25">
      <c r="A93" s="47" t="s">
        <v>138</v>
      </c>
      <c r="B93" s="45"/>
      <c r="C93" s="45"/>
      <c r="D93" s="45"/>
      <c r="E93" s="46"/>
      <c r="F93" s="5">
        <f>SUM(F91:F92)</f>
        <v>334.29</v>
      </c>
    </row>
    <row r="94" spans="1:6" ht="15.75" customHeight="1" x14ac:dyDescent="0.25"/>
    <row r="95" spans="1:6" ht="15.75" customHeight="1" x14ac:dyDescent="0.25">
      <c r="A95" s="53" t="s">
        <v>139</v>
      </c>
      <c r="B95" s="45"/>
      <c r="C95" s="45"/>
      <c r="D95" s="45"/>
      <c r="E95" s="45"/>
      <c r="F95" s="46"/>
    </row>
    <row r="96" spans="1:6" ht="15.75" customHeight="1" x14ac:dyDescent="0.25">
      <c r="A96" s="9">
        <v>5</v>
      </c>
      <c r="B96" s="47" t="s">
        <v>140</v>
      </c>
      <c r="C96" s="45"/>
      <c r="D96" s="46"/>
      <c r="E96" s="9"/>
      <c r="F96" s="9" t="s">
        <v>64</v>
      </c>
    </row>
    <row r="97" spans="1:6" ht="15.75" customHeight="1" x14ac:dyDescent="0.25">
      <c r="A97" s="8" t="s">
        <v>39</v>
      </c>
      <c r="B97" s="54" t="s">
        <v>141</v>
      </c>
      <c r="C97" s="45"/>
      <c r="D97" s="46"/>
      <c r="E97" s="10" t="s">
        <v>95</v>
      </c>
      <c r="F97" s="4">
        <f>Uniforme!G10</f>
        <v>27.559999999999992</v>
      </c>
    </row>
    <row r="98" spans="1:6" ht="15.75" customHeight="1" x14ac:dyDescent="0.25">
      <c r="A98" s="8" t="s">
        <v>41</v>
      </c>
      <c r="B98" s="54" t="s">
        <v>181</v>
      </c>
      <c r="C98" s="45"/>
      <c r="D98" s="46"/>
      <c r="E98" s="10" t="s">
        <v>95</v>
      </c>
      <c r="F98" s="4">
        <v>0</v>
      </c>
    </row>
    <row r="99" spans="1:6" ht="15.75" customHeight="1" x14ac:dyDescent="0.25">
      <c r="A99" s="8" t="s">
        <v>43</v>
      </c>
      <c r="B99" s="54" t="s">
        <v>143</v>
      </c>
      <c r="C99" s="45"/>
      <c r="D99" s="46"/>
      <c r="E99" s="10" t="s">
        <v>95</v>
      </c>
      <c r="F99" s="4">
        <v>0</v>
      </c>
    </row>
    <row r="100" spans="1:6" ht="15.75" customHeight="1" x14ac:dyDescent="0.25">
      <c r="A100" s="8" t="s">
        <v>46</v>
      </c>
      <c r="B100" s="54" t="s">
        <v>72</v>
      </c>
      <c r="C100" s="45"/>
      <c r="D100" s="46"/>
      <c r="E100" s="10" t="s">
        <v>95</v>
      </c>
      <c r="F100" s="4">
        <v>0</v>
      </c>
    </row>
    <row r="101" spans="1:6" ht="15.75" customHeight="1" x14ac:dyDescent="0.25">
      <c r="A101" s="47" t="s">
        <v>144</v>
      </c>
      <c r="B101" s="45"/>
      <c r="C101" s="45"/>
      <c r="D101" s="46"/>
      <c r="E101" s="20" t="s">
        <v>95</v>
      </c>
      <c r="F101" s="5">
        <f>SUM(F97:F100)</f>
        <v>27.559999999999992</v>
      </c>
    </row>
    <row r="102" spans="1:6" ht="15.75" customHeight="1" x14ac:dyDescent="0.25"/>
    <row r="103" spans="1:6" ht="15.75" customHeight="1" x14ac:dyDescent="0.25">
      <c r="A103" s="53" t="s">
        <v>145</v>
      </c>
      <c r="B103" s="45"/>
      <c r="C103" s="45"/>
      <c r="D103" s="45"/>
      <c r="E103" s="45"/>
      <c r="F103" s="46"/>
    </row>
    <row r="104" spans="1:6" ht="15.75" customHeight="1" x14ac:dyDescent="0.25">
      <c r="A104" s="9">
        <v>5</v>
      </c>
      <c r="B104" s="47" t="s">
        <v>146</v>
      </c>
      <c r="C104" s="45"/>
      <c r="D104" s="46"/>
      <c r="E104" s="9"/>
      <c r="F104" s="9" t="s">
        <v>64</v>
      </c>
    </row>
    <row r="105" spans="1:6" ht="15.75" customHeight="1" x14ac:dyDescent="0.25">
      <c r="A105" s="8" t="s">
        <v>39</v>
      </c>
      <c r="B105" s="54" t="s">
        <v>147</v>
      </c>
      <c r="C105" s="45"/>
      <c r="D105" s="46"/>
      <c r="E105" s="10">
        <v>0.03</v>
      </c>
      <c r="F105" s="4">
        <f>TRUNC($F$128*E105,2)</f>
        <v>107.52</v>
      </c>
    </row>
    <row r="106" spans="1:6" ht="15.75" customHeight="1" x14ac:dyDescent="0.25">
      <c r="A106" s="8" t="s">
        <v>41</v>
      </c>
      <c r="B106" s="54" t="s">
        <v>148</v>
      </c>
      <c r="C106" s="45"/>
      <c r="D106" s="46"/>
      <c r="E106" s="10">
        <v>6.7900000000000002E-2</v>
      </c>
      <c r="F106" s="4">
        <f>TRUNC(($F$128+F105)*E106,2)</f>
        <v>250.67</v>
      </c>
    </row>
    <row r="107" spans="1:6" ht="15.75" customHeight="1" x14ac:dyDescent="0.25">
      <c r="A107" s="8" t="s">
        <v>43</v>
      </c>
      <c r="B107" s="61" t="s">
        <v>149</v>
      </c>
      <c r="C107" s="45"/>
      <c r="D107" s="46"/>
      <c r="E107" s="10" t="s">
        <v>95</v>
      </c>
      <c r="F107" s="4">
        <v>0</v>
      </c>
    </row>
    <row r="108" spans="1:6" ht="15.75" customHeight="1" x14ac:dyDescent="0.25">
      <c r="A108" s="8" t="s">
        <v>150</v>
      </c>
      <c r="B108" s="54" t="s">
        <v>151</v>
      </c>
      <c r="C108" s="45"/>
      <c r="D108" s="46"/>
      <c r="E108" s="10">
        <v>6.4999999999999997E-3</v>
      </c>
      <c r="F108" s="4">
        <f t="shared" ref="F108:F110" si="8">TRUNC(E108*$E$117,2)</f>
        <v>28.05</v>
      </c>
    </row>
    <row r="109" spans="1:6" ht="15.75" customHeight="1" x14ac:dyDescent="0.25">
      <c r="A109" s="8" t="s">
        <v>152</v>
      </c>
      <c r="B109" s="54" t="s">
        <v>153</v>
      </c>
      <c r="C109" s="45"/>
      <c r="D109" s="46"/>
      <c r="E109" s="10">
        <v>0.03</v>
      </c>
      <c r="F109" s="4">
        <f t="shared" si="8"/>
        <v>129.47</v>
      </c>
    </row>
    <row r="110" spans="1:6" ht="15.75" customHeight="1" x14ac:dyDescent="0.25">
      <c r="A110" s="8" t="s">
        <v>154</v>
      </c>
      <c r="B110" s="54" t="s">
        <v>155</v>
      </c>
      <c r="C110" s="45"/>
      <c r="D110" s="46"/>
      <c r="E110" s="10">
        <v>0.05</v>
      </c>
      <c r="F110" s="4">
        <f t="shared" si="8"/>
        <v>215.78</v>
      </c>
    </row>
    <row r="111" spans="1:6" ht="15.75" customHeight="1" x14ac:dyDescent="0.25">
      <c r="A111" s="47" t="s">
        <v>144</v>
      </c>
      <c r="B111" s="45"/>
      <c r="C111" s="45"/>
      <c r="D111" s="46"/>
      <c r="E111" s="20" t="s">
        <v>95</v>
      </c>
      <c r="F111" s="5">
        <f>TRUNC(SUM(F105:F110),2)</f>
        <v>731.49</v>
      </c>
    </row>
    <row r="112" spans="1:6" ht="15.75" customHeight="1" x14ac:dyDescent="0.25">
      <c r="A112" s="7"/>
      <c r="B112" s="7"/>
      <c r="C112" s="7"/>
      <c r="D112" s="7"/>
      <c r="E112" s="21"/>
      <c r="F112" s="22"/>
    </row>
    <row r="113" spans="1:6" ht="15.75" customHeight="1" x14ac:dyDescent="0.25">
      <c r="A113" s="23" t="s">
        <v>156</v>
      </c>
      <c r="B113" s="70" t="s">
        <v>157</v>
      </c>
      <c r="C113" s="71"/>
      <c r="D113" s="71"/>
      <c r="E113" s="72">
        <v>8.6499999999999994E-2</v>
      </c>
      <c r="F113" s="73"/>
    </row>
    <row r="114" spans="1:6" ht="15.75" customHeight="1" x14ac:dyDescent="0.25">
      <c r="A114" s="24"/>
      <c r="B114" s="25"/>
      <c r="C114" s="25"/>
      <c r="D114" s="25"/>
      <c r="E114" s="26"/>
      <c r="F114" s="27"/>
    </row>
    <row r="115" spans="1:6" ht="15.75" customHeight="1" x14ac:dyDescent="0.25">
      <c r="A115" s="24" t="s">
        <v>158</v>
      </c>
      <c r="B115" s="62" t="s">
        <v>159</v>
      </c>
      <c r="C115" s="52"/>
      <c r="D115" s="52"/>
      <c r="E115" s="63">
        <f>F28+F63+F73+F93+F101+F105+F106</f>
        <v>3942.45</v>
      </c>
      <c r="F115" s="64"/>
    </row>
    <row r="116" spans="1:6" ht="15.75" customHeight="1" x14ac:dyDescent="0.25">
      <c r="A116" s="24"/>
      <c r="B116" s="25"/>
      <c r="C116" s="25"/>
      <c r="D116" s="25"/>
      <c r="E116" s="26"/>
      <c r="F116" s="27"/>
    </row>
    <row r="117" spans="1:6" ht="15.75" customHeight="1" x14ac:dyDescent="0.25">
      <c r="A117" s="24" t="s">
        <v>160</v>
      </c>
      <c r="B117" s="62" t="s">
        <v>161</v>
      </c>
      <c r="C117" s="52"/>
      <c r="D117" s="52"/>
      <c r="E117" s="63">
        <f>E115/(1-E113)</f>
        <v>4315.7635467980299</v>
      </c>
      <c r="F117" s="64"/>
    </row>
    <row r="118" spans="1:6" ht="15.75" customHeight="1" x14ac:dyDescent="0.25">
      <c r="A118" s="24"/>
      <c r="B118" s="25"/>
      <c r="C118" s="25"/>
      <c r="D118" s="25"/>
      <c r="E118" s="26"/>
      <c r="F118" s="27"/>
    </row>
    <row r="119" spans="1:6" ht="15.75" customHeight="1" x14ac:dyDescent="0.25">
      <c r="A119" s="28"/>
      <c r="B119" s="29"/>
      <c r="C119" s="30" t="s">
        <v>162</v>
      </c>
      <c r="D119" s="30"/>
      <c r="E119" s="65">
        <f>E117-E115</f>
        <v>373.31354679803007</v>
      </c>
      <c r="F119" s="66"/>
    </row>
    <row r="120" spans="1:6" ht="15.75" customHeight="1" x14ac:dyDescent="0.25"/>
    <row r="121" spans="1:6" ht="15.75" customHeight="1" x14ac:dyDescent="0.25">
      <c r="A121" s="53" t="s">
        <v>163</v>
      </c>
      <c r="B121" s="45"/>
      <c r="C121" s="45"/>
      <c r="D121" s="45"/>
      <c r="E121" s="45"/>
      <c r="F121" s="46"/>
    </row>
    <row r="122" spans="1:6" ht="15.75" customHeight="1" x14ac:dyDescent="0.25">
      <c r="A122" s="60" t="s">
        <v>164</v>
      </c>
      <c r="B122" s="45"/>
      <c r="C122" s="45"/>
      <c r="D122" s="45"/>
      <c r="E122" s="46"/>
      <c r="F122" s="11" t="s">
        <v>64</v>
      </c>
    </row>
    <row r="123" spans="1:6" ht="15.75" customHeight="1" x14ac:dyDescent="0.25">
      <c r="A123" s="8" t="s">
        <v>39</v>
      </c>
      <c r="B123" s="54" t="s">
        <v>61</v>
      </c>
      <c r="C123" s="45"/>
      <c r="D123" s="45"/>
      <c r="E123" s="46"/>
      <c r="F123" s="4">
        <f>F28</f>
        <v>1809.58</v>
      </c>
    </row>
    <row r="124" spans="1:6" ht="15.75" customHeight="1" x14ac:dyDescent="0.25">
      <c r="A124" s="8" t="s">
        <v>41</v>
      </c>
      <c r="B124" s="54" t="s">
        <v>74</v>
      </c>
      <c r="C124" s="45"/>
      <c r="D124" s="45"/>
      <c r="E124" s="46"/>
      <c r="F124" s="4">
        <f>F63</f>
        <v>1247.4299999999998</v>
      </c>
    </row>
    <row r="125" spans="1:6" ht="15.75" customHeight="1" x14ac:dyDescent="0.25">
      <c r="A125" s="8" t="s">
        <v>43</v>
      </c>
      <c r="B125" s="54" t="s">
        <v>111</v>
      </c>
      <c r="C125" s="45"/>
      <c r="D125" s="45"/>
      <c r="E125" s="46"/>
      <c r="F125" s="4">
        <f>F73</f>
        <v>165.4</v>
      </c>
    </row>
    <row r="126" spans="1:6" ht="15.75" customHeight="1" x14ac:dyDescent="0.25">
      <c r="A126" s="8" t="s">
        <v>46</v>
      </c>
      <c r="B126" s="54" t="s">
        <v>120</v>
      </c>
      <c r="C126" s="45"/>
      <c r="D126" s="45"/>
      <c r="E126" s="46"/>
      <c r="F126" s="4">
        <f>F93</f>
        <v>334.29</v>
      </c>
    </row>
    <row r="127" spans="1:6" ht="15.75" customHeight="1" x14ac:dyDescent="0.25">
      <c r="A127" s="8" t="s">
        <v>69</v>
      </c>
      <c r="B127" s="54" t="s">
        <v>139</v>
      </c>
      <c r="C127" s="45"/>
      <c r="D127" s="45"/>
      <c r="E127" s="46"/>
      <c r="F127" s="4">
        <f>F101</f>
        <v>27.559999999999992</v>
      </c>
    </row>
    <row r="128" spans="1:6" ht="15.75" customHeight="1" x14ac:dyDescent="0.25">
      <c r="A128" s="68" t="s">
        <v>165</v>
      </c>
      <c r="B128" s="45"/>
      <c r="C128" s="45"/>
      <c r="D128" s="45"/>
      <c r="E128" s="46"/>
      <c r="F128" s="31">
        <f>SUM(F123:F127)</f>
        <v>3584.2599999999998</v>
      </c>
    </row>
    <row r="129" spans="1:6" ht="15.75" customHeight="1" x14ac:dyDescent="0.25">
      <c r="A129" s="8" t="s">
        <v>71</v>
      </c>
      <c r="B129" s="54" t="s">
        <v>145</v>
      </c>
      <c r="C129" s="45"/>
      <c r="D129" s="45"/>
      <c r="E129" s="46"/>
      <c r="F129" s="4">
        <f>F111</f>
        <v>731.49</v>
      </c>
    </row>
    <row r="130" spans="1:6" ht="15.75" customHeight="1" x14ac:dyDescent="0.25">
      <c r="A130" s="47" t="s">
        <v>166</v>
      </c>
      <c r="B130" s="45"/>
      <c r="C130" s="45"/>
      <c r="D130" s="45"/>
      <c r="E130" s="46"/>
      <c r="F130" s="5">
        <f>SUM(F128:F129)</f>
        <v>4315.75</v>
      </c>
    </row>
    <row r="131" spans="1:6" ht="15.75" customHeight="1" x14ac:dyDescent="0.25">
      <c r="A131" s="7"/>
      <c r="B131" s="7"/>
      <c r="C131" s="7"/>
      <c r="D131" s="7"/>
      <c r="E131" s="7"/>
      <c r="F131" s="22"/>
    </row>
    <row r="132" spans="1:6" ht="15.75" customHeight="1" x14ac:dyDescent="0.25">
      <c r="A132" s="7"/>
      <c r="B132" s="7"/>
      <c r="C132" s="7"/>
      <c r="D132" s="7"/>
      <c r="E132" s="7"/>
      <c r="F132" s="22"/>
    </row>
    <row r="133" spans="1:6" ht="75.75" customHeight="1" x14ac:dyDescent="0.25">
      <c r="A133" s="67" t="s">
        <v>167</v>
      </c>
      <c r="B133" s="52"/>
      <c r="C133" s="52"/>
      <c r="D133" s="52"/>
      <c r="E133" s="52"/>
      <c r="F133" s="52"/>
    </row>
    <row r="134" spans="1:6" ht="15.75" customHeight="1" x14ac:dyDescent="0.25"/>
    <row r="135" spans="1:6" ht="30.75" customHeight="1" x14ac:dyDescent="0.25">
      <c r="A135" s="67" t="s">
        <v>168</v>
      </c>
      <c r="B135" s="52"/>
      <c r="C135" s="52"/>
      <c r="D135" s="52"/>
      <c r="E135" s="52"/>
      <c r="F135" s="52"/>
    </row>
    <row r="136" spans="1:6" ht="15.75" customHeight="1" x14ac:dyDescent="0.25"/>
    <row r="137" spans="1:6" ht="30" customHeight="1" x14ac:dyDescent="0.25">
      <c r="A137" s="67" t="s">
        <v>169</v>
      </c>
      <c r="B137" s="52"/>
      <c r="C137" s="52"/>
      <c r="D137" s="52"/>
      <c r="E137" s="52"/>
      <c r="F137" s="52"/>
    </row>
    <row r="138" spans="1:6" ht="15.75" customHeight="1" x14ac:dyDescent="0.25"/>
    <row r="139" spans="1:6" ht="15.75" customHeight="1" x14ac:dyDescent="0.25"/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8">
    <mergeCell ref="B82:D82"/>
    <mergeCell ref="A83:D83"/>
    <mergeCell ref="A85:D85"/>
    <mergeCell ref="B86:D86"/>
    <mergeCell ref="A87:D87"/>
    <mergeCell ref="A89:F89"/>
    <mergeCell ref="A90:E90"/>
    <mergeCell ref="B91:E91"/>
    <mergeCell ref="B92:E92"/>
    <mergeCell ref="B72:D72"/>
    <mergeCell ref="A73:D73"/>
    <mergeCell ref="A75:F75"/>
    <mergeCell ref="A76:D76"/>
    <mergeCell ref="B77:D77"/>
    <mergeCell ref="B78:D78"/>
    <mergeCell ref="B79:D79"/>
    <mergeCell ref="B80:D80"/>
    <mergeCell ref="B81:D81"/>
    <mergeCell ref="B62:E62"/>
    <mergeCell ref="A63:E63"/>
    <mergeCell ref="A65:F65"/>
    <mergeCell ref="B66:D66"/>
    <mergeCell ref="B67:D67"/>
    <mergeCell ref="B68:D68"/>
    <mergeCell ref="B69:D69"/>
    <mergeCell ref="B70:D70"/>
    <mergeCell ref="B71:D71"/>
    <mergeCell ref="E119:F119"/>
    <mergeCell ref="A121:F121"/>
    <mergeCell ref="A122:E122"/>
    <mergeCell ref="B123:E123"/>
    <mergeCell ref="B124:E124"/>
    <mergeCell ref="A135:F135"/>
    <mergeCell ref="A137:F137"/>
    <mergeCell ref="B125:E125"/>
    <mergeCell ref="B126:E126"/>
    <mergeCell ref="B127:E127"/>
    <mergeCell ref="A128:E128"/>
    <mergeCell ref="B129:E129"/>
    <mergeCell ref="A130:E130"/>
    <mergeCell ref="A133:F133"/>
    <mergeCell ref="A101:D101"/>
    <mergeCell ref="A103:F103"/>
    <mergeCell ref="B104:D104"/>
    <mergeCell ref="B105:D105"/>
    <mergeCell ref="B106:D106"/>
    <mergeCell ref="B107:D107"/>
    <mergeCell ref="B108:D108"/>
    <mergeCell ref="B117:D117"/>
    <mergeCell ref="E117:F117"/>
    <mergeCell ref="B109:D109"/>
    <mergeCell ref="B110:D110"/>
    <mergeCell ref="A111:D111"/>
    <mergeCell ref="B113:D113"/>
    <mergeCell ref="E113:F113"/>
    <mergeCell ref="B115:D115"/>
    <mergeCell ref="E115:F115"/>
    <mergeCell ref="B43:D43"/>
    <mergeCell ref="B44:D44"/>
    <mergeCell ref="A93:E93"/>
    <mergeCell ref="A95:F95"/>
    <mergeCell ref="B96:D96"/>
    <mergeCell ref="B97:D97"/>
    <mergeCell ref="B98:D98"/>
    <mergeCell ref="B99:D99"/>
    <mergeCell ref="B100:D100"/>
    <mergeCell ref="A45:D45"/>
    <mergeCell ref="A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D56"/>
    <mergeCell ref="A58:F58"/>
    <mergeCell ref="A59:E59"/>
    <mergeCell ref="B60:E60"/>
    <mergeCell ref="B61:E61"/>
    <mergeCell ref="B33:D33"/>
    <mergeCell ref="A34:D34"/>
    <mergeCell ref="A36:D36"/>
    <mergeCell ref="B37:D37"/>
    <mergeCell ref="B38:D38"/>
    <mergeCell ref="B39:D39"/>
    <mergeCell ref="B40:D40"/>
    <mergeCell ref="B41:D41"/>
    <mergeCell ref="B42:D42"/>
    <mergeCell ref="B23:D23"/>
    <mergeCell ref="B24:D24"/>
    <mergeCell ref="B25:D25"/>
    <mergeCell ref="B26:D26"/>
    <mergeCell ref="B27:D27"/>
    <mergeCell ref="A28:E28"/>
    <mergeCell ref="A30:F30"/>
    <mergeCell ref="A31:D31"/>
    <mergeCell ref="B32:D32"/>
    <mergeCell ref="E16:F16"/>
    <mergeCell ref="B16:D16"/>
    <mergeCell ref="B17:D17"/>
    <mergeCell ref="E17:F17"/>
    <mergeCell ref="B18:D18"/>
    <mergeCell ref="E18:F18"/>
    <mergeCell ref="A20:F20"/>
    <mergeCell ref="B21:D21"/>
    <mergeCell ref="B22:D22"/>
    <mergeCell ref="A9:F9"/>
    <mergeCell ref="A10:B10"/>
    <mergeCell ref="D10:F10"/>
    <mergeCell ref="A11:B11"/>
    <mergeCell ref="D11:F11"/>
    <mergeCell ref="A13:F13"/>
    <mergeCell ref="B14:D14"/>
    <mergeCell ref="E14:F14"/>
    <mergeCell ref="B15:D15"/>
    <mergeCell ref="E15:F15"/>
    <mergeCell ref="A1:F1"/>
    <mergeCell ref="A3:F3"/>
    <mergeCell ref="B4:D4"/>
    <mergeCell ref="E4:F4"/>
    <mergeCell ref="B5:D5"/>
    <mergeCell ref="E5:F5"/>
    <mergeCell ref="E6:F6"/>
    <mergeCell ref="B6:D6"/>
    <mergeCell ref="B7:D7"/>
    <mergeCell ref="E7:F7"/>
  </mergeCells>
  <pageMargins left="0.511811024" right="0.511811024" top="0.78740157499999996" bottom="0.7874015749999999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0"/>
  <sheetViews>
    <sheetView workbookViewId="0"/>
  </sheetViews>
  <sheetFormatPr defaultColWidth="14.42578125" defaultRowHeight="15" customHeight="1" x14ac:dyDescent="0.25"/>
  <cols>
    <col min="1" max="1" width="6.140625" customWidth="1"/>
    <col min="2" max="2" width="12.140625" customWidth="1"/>
    <col min="3" max="3" width="19.5703125" customWidth="1"/>
    <col min="4" max="4" width="30.42578125" customWidth="1"/>
    <col min="5" max="5" width="10.42578125" customWidth="1"/>
    <col min="6" max="6" width="13.28515625" customWidth="1"/>
    <col min="7" max="26" width="8.7109375" customWidth="1"/>
  </cols>
  <sheetData>
    <row r="1" spans="1:6" x14ac:dyDescent="0.25">
      <c r="A1" s="51" t="s">
        <v>197</v>
      </c>
      <c r="B1" s="52"/>
      <c r="C1" s="52"/>
      <c r="D1" s="52"/>
      <c r="E1" s="52"/>
      <c r="F1" s="52"/>
    </row>
    <row r="3" spans="1:6" x14ac:dyDescent="0.25">
      <c r="A3" s="53" t="s">
        <v>38</v>
      </c>
      <c r="B3" s="45"/>
      <c r="C3" s="45"/>
      <c r="D3" s="45"/>
      <c r="E3" s="45"/>
      <c r="F3" s="46"/>
    </row>
    <row r="4" spans="1:6" x14ac:dyDescent="0.25">
      <c r="A4" s="8" t="s">
        <v>39</v>
      </c>
      <c r="B4" s="54" t="s">
        <v>40</v>
      </c>
      <c r="C4" s="45"/>
      <c r="D4" s="46"/>
      <c r="E4" s="55"/>
      <c r="F4" s="46"/>
    </row>
    <row r="5" spans="1:6" x14ac:dyDescent="0.25">
      <c r="A5" s="8" t="s">
        <v>41</v>
      </c>
      <c r="B5" s="54" t="s">
        <v>42</v>
      </c>
      <c r="C5" s="45"/>
      <c r="D5" s="46"/>
      <c r="E5" s="55"/>
      <c r="F5" s="46"/>
    </row>
    <row r="6" spans="1:6" x14ac:dyDescent="0.25">
      <c r="A6" s="8" t="s">
        <v>43</v>
      </c>
      <c r="B6" s="54" t="s">
        <v>44</v>
      </c>
      <c r="C6" s="45"/>
      <c r="D6" s="46"/>
      <c r="E6" s="55" t="s">
        <v>45</v>
      </c>
      <c r="F6" s="46"/>
    </row>
    <row r="7" spans="1:6" x14ac:dyDescent="0.25">
      <c r="A7" s="8" t="s">
        <v>46</v>
      </c>
      <c r="B7" s="54" t="s">
        <v>47</v>
      </c>
      <c r="C7" s="45"/>
      <c r="D7" s="46"/>
      <c r="E7" s="55">
        <v>24</v>
      </c>
      <c r="F7" s="46"/>
    </row>
    <row r="9" spans="1:6" x14ac:dyDescent="0.25">
      <c r="A9" s="53" t="s">
        <v>48</v>
      </c>
      <c r="B9" s="45"/>
      <c r="C9" s="45"/>
      <c r="D9" s="45"/>
      <c r="E9" s="45"/>
      <c r="F9" s="46"/>
    </row>
    <row r="10" spans="1:6" x14ac:dyDescent="0.25">
      <c r="A10" s="55" t="s">
        <v>49</v>
      </c>
      <c r="B10" s="46"/>
      <c r="C10" s="8" t="s">
        <v>50</v>
      </c>
      <c r="D10" s="56" t="s">
        <v>51</v>
      </c>
      <c r="E10" s="45"/>
      <c r="F10" s="46"/>
    </row>
    <row r="11" spans="1:6" x14ac:dyDescent="0.25">
      <c r="A11" s="55" t="s">
        <v>52</v>
      </c>
      <c r="B11" s="46"/>
      <c r="C11" s="8" t="s">
        <v>15</v>
      </c>
      <c r="D11" s="55">
        <v>2</v>
      </c>
      <c r="E11" s="45"/>
      <c r="F11" s="46"/>
    </row>
    <row r="13" spans="1:6" x14ac:dyDescent="0.25">
      <c r="A13" s="53" t="s">
        <v>53</v>
      </c>
      <c r="B13" s="45"/>
      <c r="C13" s="45"/>
      <c r="D13" s="45"/>
      <c r="E13" s="45"/>
      <c r="F13" s="46"/>
    </row>
    <row r="14" spans="1:6" x14ac:dyDescent="0.25">
      <c r="A14" s="8">
        <v>1</v>
      </c>
      <c r="B14" s="54" t="s">
        <v>54</v>
      </c>
      <c r="C14" s="45"/>
      <c r="D14" s="46"/>
      <c r="E14" s="55" t="s">
        <v>52</v>
      </c>
      <c r="F14" s="46"/>
    </row>
    <row r="15" spans="1:6" x14ac:dyDescent="0.25">
      <c r="A15" s="8">
        <v>2</v>
      </c>
      <c r="B15" s="54" t="s">
        <v>55</v>
      </c>
      <c r="C15" s="45"/>
      <c r="D15" s="46"/>
      <c r="E15" s="55" t="s">
        <v>195</v>
      </c>
      <c r="F15" s="46"/>
    </row>
    <row r="16" spans="1:6" x14ac:dyDescent="0.25">
      <c r="A16" s="8">
        <v>3</v>
      </c>
      <c r="B16" s="54" t="s">
        <v>57</v>
      </c>
      <c r="C16" s="45"/>
      <c r="D16" s="46"/>
      <c r="E16" s="57">
        <v>1809.58</v>
      </c>
      <c r="F16" s="46"/>
    </row>
    <row r="17" spans="1:6" x14ac:dyDescent="0.25">
      <c r="A17" s="8">
        <v>4</v>
      </c>
      <c r="B17" s="54" t="s">
        <v>58</v>
      </c>
      <c r="C17" s="45"/>
      <c r="D17" s="46"/>
      <c r="E17" s="55" t="s">
        <v>196</v>
      </c>
      <c r="F17" s="46"/>
    </row>
    <row r="18" spans="1:6" x14ac:dyDescent="0.25">
      <c r="A18" s="8">
        <v>5</v>
      </c>
      <c r="B18" s="54" t="s">
        <v>60</v>
      </c>
      <c r="C18" s="45"/>
      <c r="D18" s="46"/>
      <c r="E18" s="58">
        <v>45658</v>
      </c>
      <c r="F18" s="46"/>
    </row>
    <row r="20" spans="1:6" x14ac:dyDescent="0.25">
      <c r="A20" s="53" t="s">
        <v>61</v>
      </c>
      <c r="B20" s="45"/>
      <c r="C20" s="45"/>
      <c r="D20" s="45"/>
      <c r="E20" s="45"/>
      <c r="F20" s="46"/>
    </row>
    <row r="21" spans="1:6" ht="15.75" customHeight="1" x14ac:dyDescent="0.25">
      <c r="A21" s="9">
        <v>1</v>
      </c>
      <c r="B21" s="47" t="s">
        <v>62</v>
      </c>
      <c r="C21" s="45"/>
      <c r="D21" s="46"/>
      <c r="E21" s="9" t="s">
        <v>63</v>
      </c>
      <c r="F21" s="9" t="s">
        <v>64</v>
      </c>
    </row>
    <row r="22" spans="1:6" ht="15.75" customHeight="1" x14ac:dyDescent="0.25">
      <c r="A22" s="8" t="s">
        <v>39</v>
      </c>
      <c r="B22" s="54" t="s">
        <v>65</v>
      </c>
      <c r="C22" s="45"/>
      <c r="D22" s="46"/>
      <c r="E22" s="10"/>
      <c r="F22" s="4">
        <v>1809.58</v>
      </c>
    </row>
    <row r="23" spans="1:6" ht="15.75" customHeight="1" x14ac:dyDescent="0.25">
      <c r="A23" s="8" t="s">
        <v>41</v>
      </c>
      <c r="B23" s="54" t="s">
        <v>66</v>
      </c>
      <c r="C23" s="45"/>
      <c r="D23" s="46"/>
      <c r="E23" s="10"/>
      <c r="F23" s="4">
        <f t="shared" ref="F23:F24" si="0">TRUNC($F$22*E23,2)</f>
        <v>0</v>
      </c>
    </row>
    <row r="24" spans="1:6" ht="15.75" customHeight="1" x14ac:dyDescent="0.25">
      <c r="A24" s="8" t="s">
        <v>43</v>
      </c>
      <c r="B24" s="54" t="s">
        <v>67</v>
      </c>
      <c r="C24" s="45"/>
      <c r="D24" s="46"/>
      <c r="E24" s="10"/>
      <c r="F24" s="4">
        <f t="shared" si="0"/>
        <v>0</v>
      </c>
    </row>
    <row r="25" spans="1:6" ht="15.75" customHeight="1" x14ac:dyDescent="0.25">
      <c r="A25" s="8" t="s">
        <v>46</v>
      </c>
      <c r="B25" s="54" t="s">
        <v>68</v>
      </c>
      <c r="C25" s="45"/>
      <c r="D25" s="46"/>
      <c r="E25" s="10"/>
      <c r="F25" s="4">
        <f>TRUNC(((F22+F23)/220)*E25*7*15,2)</f>
        <v>0</v>
      </c>
    </row>
    <row r="26" spans="1:6" ht="15.75" customHeight="1" x14ac:dyDescent="0.25">
      <c r="A26" s="8" t="s">
        <v>69</v>
      </c>
      <c r="B26" s="59" t="s">
        <v>70</v>
      </c>
      <c r="C26" s="45"/>
      <c r="D26" s="46"/>
      <c r="E26" s="10"/>
      <c r="F26" s="4">
        <f>TRUNC((F25/25.09)*5.35,2)</f>
        <v>0</v>
      </c>
    </row>
    <row r="27" spans="1:6" ht="15.75" customHeight="1" x14ac:dyDescent="0.25">
      <c r="A27" s="8" t="s">
        <v>71</v>
      </c>
      <c r="B27" s="54" t="s">
        <v>72</v>
      </c>
      <c r="C27" s="45"/>
      <c r="D27" s="46"/>
      <c r="E27" s="10"/>
      <c r="F27" s="4">
        <f>TRUNC($F$22*E27/2)</f>
        <v>0</v>
      </c>
    </row>
    <row r="28" spans="1:6" ht="15.75" customHeight="1" x14ac:dyDescent="0.25">
      <c r="A28" s="47" t="s">
        <v>73</v>
      </c>
      <c r="B28" s="45"/>
      <c r="C28" s="45"/>
      <c r="D28" s="45"/>
      <c r="E28" s="46"/>
      <c r="F28" s="5">
        <f>TRUNC(SUM(F22:F27),2)</f>
        <v>1809.58</v>
      </c>
    </row>
    <row r="29" spans="1:6" ht="15.75" customHeight="1" x14ac:dyDescent="0.25"/>
    <row r="30" spans="1:6" ht="15.75" customHeight="1" x14ac:dyDescent="0.25">
      <c r="A30" s="53" t="s">
        <v>74</v>
      </c>
      <c r="B30" s="45"/>
      <c r="C30" s="45"/>
      <c r="D30" s="45"/>
      <c r="E30" s="45"/>
      <c r="F30" s="46"/>
    </row>
    <row r="31" spans="1:6" ht="15.75" customHeight="1" x14ac:dyDescent="0.25">
      <c r="A31" s="60" t="s">
        <v>75</v>
      </c>
      <c r="B31" s="45"/>
      <c r="C31" s="45"/>
      <c r="D31" s="46"/>
      <c r="E31" s="11" t="s">
        <v>63</v>
      </c>
      <c r="F31" s="11" t="s">
        <v>64</v>
      </c>
    </row>
    <row r="32" spans="1:6" ht="15.75" customHeight="1" x14ac:dyDescent="0.25">
      <c r="A32" s="8" t="s">
        <v>39</v>
      </c>
      <c r="B32" s="54" t="s">
        <v>76</v>
      </c>
      <c r="C32" s="45"/>
      <c r="D32" s="46"/>
      <c r="E32" s="10">
        <v>8.3299999999999999E-2</v>
      </c>
      <c r="F32" s="4">
        <f t="shared" ref="F32:F33" si="1">TRUNC($F$28*E32,2)</f>
        <v>150.72999999999999</v>
      </c>
    </row>
    <row r="33" spans="1:6" ht="15.75" customHeight="1" x14ac:dyDescent="0.25">
      <c r="A33" s="8" t="s">
        <v>41</v>
      </c>
      <c r="B33" s="54" t="s">
        <v>77</v>
      </c>
      <c r="C33" s="45"/>
      <c r="D33" s="46"/>
      <c r="E33" s="10">
        <v>3.0300000000000001E-2</v>
      </c>
      <c r="F33" s="4">
        <f t="shared" si="1"/>
        <v>54.83</v>
      </c>
    </row>
    <row r="34" spans="1:6" ht="15.75" customHeight="1" x14ac:dyDescent="0.25">
      <c r="A34" s="60" t="s">
        <v>78</v>
      </c>
      <c r="B34" s="45"/>
      <c r="C34" s="45"/>
      <c r="D34" s="46"/>
      <c r="E34" s="12">
        <f>SUM(E32:E33)</f>
        <v>0.11360000000000001</v>
      </c>
      <c r="F34" s="13">
        <f>TRUNC(SUM(F32:F33),2)</f>
        <v>205.56</v>
      </c>
    </row>
    <row r="35" spans="1:6" ht="15.75" customHeight="1" x14ac:dyDescent="0.25"/>
    <row r="36" spans="1:6" ht="15.75" customHeight="1" x14ac:dyDescent="0.25">
      <c r="A36" s="60" t="s">
        <v>79</v>
      </c>
      <c r="B36" s="45"/>
      <c r="C36" s="45"/>
      <c r="D36" s="46"/>
      <c r="E36" s="11" t="s">
        <v>63</v>
      </c>
      <c r="F36" s="11" t="s">
        <v>64</v>
      </c>
    </row>
    <row r="37" spans="1:6" ht="15.75" customHeight="1" x14ac:dyDescent="0.25">
      <c r="A37" s="8" t="s">
        <v>39</v>
      </c>
      <c r="B37" s="54" t="s">
        <v>80</v>
      </c>
      <c r="C37" s="45"/>
      <c r="D37" s="46"/>
      <c r="E37" s="10">
        <v>0.2</v>
      </c>
      <c r="F37" s="4">
        <f t="shared" ref="F37:F44" si="2">TRUNC((SUM(F$28+F$34))*E37,2)</f>
        <v>403.02</v>
      </c>
    </row>
    <row r="38" spans="1:6" ht="15.75" customHeight="1" x14ac:dyDescent="0.25">
      <c r="A38" s="8" t="s">
        <v>41</v>
      </c>
      <c r="B38" s="54" t="s">
        <v>81</v>
      </c>
      <c r="C38" s="45"/>
      <c r="D38" s="46"/>
      <c r="E38" s="10">
        <v>2.5000000000000001E-2</v>
      </c>
      <c r="F38" s="4">
        <f t="shared" si="2"/>
        <v>50.37</v>
      </c>
    </row>
    <row r="39" spans="1:6" ht="15.75" customHeight="1" x14ac:dyDescent="0.25">
      <c r="A39" s="8" t="s">
        <v>43</v>
      </c>
      <c r="B39" s="54" t="s">
        <v>82</v>
      </c>
      <c r="C39" s="45"/>
      <c r="D39" s="46"/>
      <c r="E39" s="10">
        <v>0.03</v>
      </c>
      <c r="F39" s="4">
        <f t="shared" si="2"/>
        <v>60.45</v>
      </c>
    </row>
    <row r="40" spans="1:6" ht="15.75" customHeight="1" x14ac:dyDescent="0.25">
      <c r="A40" s="8" t="s">
        <v>46</v>
      </c>
      <c r="B40" s="54" t="s">
        <v>83</v>
      </c>
      <c r="C40" s="45"/>
      <c r="D40" s="46"/>
      <c r="E40" s="10">
        <v>1.4999999999999999E-2</v>
      </c>
      <c r="F40" s="4">
        <f t="shared" si="2"/>
        <v>30.22</v>
      </c>
    </row>
    <row r="41" spans="1:6" ht="15.75" customHeight="1" x14ac:dyDescent="0.25">
      <c r="A41" s="8" t="s">
        <v>69</v>
      </c>
      <c r="B41" s="54" t="s">
        <v>84</v>
      </c>
      <c r="C41" s="45"/>
      <c r="D41" s="46"/>
      <c r="E41" s="10">
        <v>0.01</v>
      </c>
      <c r="F41" s="4">
        <f t="shared" si="2"/>
        <v>20.149999999999999</v>
      </c>
    </row>
    <row r="42" spans="1:6" ht="15.75" customHeight="1" x14ac:dyDescent="0.25">
      <c r="A42" s="8" t="s">
        <v>71</v>
      </c>
      <c r="B42" s="54" t="s">
        <v>85</v>
      </c>
      <c r="C42" s="45"/>
      <c r="D42" s="46"/>
      <c r="E42" s="10">
        <v>6.0000000000000001E-3</v>
      </c>
      <c r="F42" s="4">
        <f t="shared" si="2"/>
        <v>12.09</v>
      </c>
    </row>
    <row r="43" spans="1:6" ht="15.75" customHeight="1" x14ac:dyDescent="0.25">
      <c r="A43" s="8" t="s">
        <v>86</v>
      </c>
      <c r="B43" s="54" t="s">
        <v>87</v>
      </c>
      <c r="C43" s="45"/>
      <c r="D43" s="46"/>
      <c r="E43" s="10">
        <v>2E-3</v>
      </c>
      <c r="F43" s="4">
        <f t="shared" si="2"/>
        <v>4.03</v>
      </c>
    </row>
    <row r="44" spans="1:6" ht="15.75" customHeight="1" x14ac:dyDescent="0.25">
      <c r="A44" s="8" t="s">
        <v>88</v>
      </c>
      <c r="B44" s="54" t="s">
        <v>89</v>
      </c>
      <c r="C44" s="45"/>
      <c r="D44" s="46"/>
      <c r="E44" s="10">
        <v>0.08</v>
      </c>
      <c r="F44" s="4">
        <f t="shared" si="2"/>
        <v>161.21</v>
      </c>
    </row>
    <row r="45" spans="1:6" ht="15.75" customHeight="1" x14ac:dyDescent="0.25">
      <c r="A45" s="60" t="s">
        <v>90</v>
      </c>
      <c r="B45" s="45"/>
      <c r="C45" s="45"/>
      <c r="D45" s="46"/>
      <c r="E45" s="12">
        <f>SUM(E37:E44)</f>
        <v>0.36800000000000005</v>
      </c>
      <c r="F45" s="13">
        <f>TRUNC(SUM(F37:F44),2)</f>
        <v>741.54</v>
      </c>
    </row>
    <row r="46" spans="1:6" ht="15.75" customHeight="1" x14ac:dyDescent="0.25"/>
    <row r="47" spans="1:6" ht="15.75" customHeight="1" x14ac:dyDescent="0.25">
      <c r="A47" s="60" t="s">
        <v>91</v>
      </c>
      <c r="B47" s="45"/>
      <c r="C47" s="45"/>
      <c r="D47" s="46"/>
      <c r="E47" s="11" t="s">
        <v>63</v>
      </c>
      <c r="F47" s="11" t="s">
        <v>64</v>
      </c>
    </row>
    <row r="48" spans="1:6" ht="15.75" customHeight="1" x14ac:dyDescent="0.25">
      <c r="A48" s="8" t="s">
        <v>39</v>
      </c>
      <c r="B48" s="54" t="s">
        <v>92</v>
      </c>
      <c r="C48" s="45"/>
      <c r="D48" s="46"/>
      <c r="E48" s="14">
        <v>4.9000000000000004</v>
      </c>
      <c r="F48" s="4">
        <f>TRUNC(($E$48*52)-(F$22*0.06),2)</f>
        <v>146.22</v>
      </c>
    </row>
    <row r="49" spans="1:6" ht="15.75" customHeight="1" x14ac:dyDescent="0.25">
      <c r="A49" s="8" t="s">
        <v>41</v>
      </c>
      <c r="B49" s="54" t="s">
        <v>93</v>
      </c>
      <c r="C49" s="45"/>
      <c r="D49" s="46"/>
      <c r="E49" s="10"/>
      <c r="F49" s="4">
        <f>TRUNC($E$49-($E$49*0.2),2)</f>
        <v>0</v>
      </c>
    </row>
    <row r="50" spans="1:6" ht="15.75" customHeight="1" x14ac:dyDescent="0.25">
      <c r="A50" s="8" t="s">
        <v>43</v>
      </c>
      <c r="B50" s="54" t="s">
        <v>94</v>
      </c>
      <c r="C50" s="45"/>
      <c r="D50" s="46"/>
      <c r="E50" s="10" t="s">
        <v>95</v>
      </c>
      <c r="F50" s="4">
        <v>0</v>
      </c>
    </row>
    <row r="51" spans="1:6" ht="15.75" customHeight="1" x14ac:dyDescent="0.25">
      <c r="A51" s="8" t="s">
        <v>46</v>
      </c>
      <c r="B51" s="54" t="s">
        <v>96</v>
      </c>
      <c r="C51" s="45"/>
      <c r="D51" s="46"/>
      <c r="E51" s="10" t="s">
        <v>95</v>
      </c>
      <c r="F51" s="4">
        <v>16.13</v>
      </c>
    </row>
    <row r="52" spans="1:6" ht="15.75" customHeight="1" x14ac:dyDescent="0.25">
      <c r="A52" s="8" t="s">
        <v>69</v>
      </c>
      <c r="B52" s="54" t="s">
        <v>97</v>
      </c>
      <c r="C52" s="45"/>
      <c r="D52" s="46"/>
      <c r="E52" s="10" t="s">
        <v>95</v>
      </c>
      <c r="F52" s="4">
        <v>0</v>
      </c>
    </row>
    <row r="53" spans="1:6" ht="15.75" customHeight="1" x14ac:dyDescent="0.25">
      <c r="A53" s="8" t="s">
        <v>71</v>
      </c>
      <c r="B53" s="59" t="s">
        <v>98</v>
      </c>
      <c r="C53" s="45"/>
      <c r="D53" s="46"/>
      <c r="E53" s="10" t="s">
        <v>95</v>
      </c>
      <c r="F53" s="4">
        <v>0</v>
      </c>
    </row>
    <row r="54" spans="1:6" ht="15.75" customHeight="1" x14ac:dyDescent="0.25">
      <c r="A54" s="8" t="s">
        <v>86</v>
      </c>
      <c r="B54" s="59" t="s">
        <v>99</v>
      </c>
      <c r="C54" s="45"/>
      <c r="D54" s="46"/>
      <c r="E54" s="10" t="s">
        <v>95</v>
      </c>
      <c r="F54" s="4">
        <v>137.97999999999999</v>
      </c>
    </row>
    <row r="55" spans="1:6" ht="15.75" customHeight="1" x14ac:dyDescent="0.25">
      <c r="A55" s="8" t="s">
        <v>88</v>
      </c>
      <c r="B55" s="54" t="s">
        <v>100</v>
      </c>
      <c r="C55" s="45"/>
      <c r="D55" s="46"/>
      <c r="E55" s="10" t="s">
        <v>95</v>
      </c>
      <c r="F55" s="4">
        <v>0</v>
      </c>
    </row>
    <row r="56" spans="1:6" ht="15.75" customHeight="1" x14ac:dyDescent="0.25">
      <c r="A56" s="60" t="s">
        <v>101</v>
      </c>
      <c r="B56" s="45"/>
      <c r="C56" s="45"/>
      <c r="D56" s="46"/>
      <c r="E56" s="12"/>
      <c r="F56" s="13">
        <f>TRUNC(SUM(F48:F55),2)</f>
        <v>300.33</v>
      </c>
    </row>
    <row r="57" spans="1:6" ht="15.75" customHeight="1" x14ac:dyDescent="0.25"/>
    <row r="58" spans="1:6" ht="15.75" customHeight="1" x14ac:dyDescent="0.25">
      <c r="A58" s="47" t="s">
        <v>102</v>
      </c>
      <c r="B58" s="45"/>
      <c r="C58" s="45"/>
      <c r="D58" s="45"/>
      <c r="E58" s="45"/>
      <c r="F58" s="46"/>
    </row>
    <row r="59" spans="1:6" ht="15.75" customHeight="1" x14ac:dyDescent="0.25">
      <c r="A59" s="60" t="s">
        <v>103</v>
      </c>
      <c r="B59" s="45"/>
      <c r="C59" s="45"/>
      <c r="D59" s="45"/>
      <c r="E59" s="46"/>
      <c r="F59" s="11" t="s">
        <v>64</v>
      </c>
    </row>
    <row r="60" spans="1:6" ht="15.75" customHeight="1" x14ac:dyDescent="0.25">
      <c r="A60" s="8" t="s">
        <v>104</v>
      </c>
      <c r="B60" s="54" t="s">
        <v>105</v>
      </c>
      <c r="C60" s="45"/>
      <c r="D60" s="45"/>
      <c r="E60" s="46"/>
      <c r="F60" s="4">
        <f>F34</f>
        <v>205.56</v>
      </c>
    </row>
    <row r="61" spans="1:6" ht="15.75" customHeight="1" x14ac:dyDescent="0.25">
      <c r="A61" s="8" t="s">
        <v>106</v>
      </c>
      <c r="B61" s="54" t="s">
        <v>107</v>
      </c>
      <c r="C61" s="45"/>
      <c r="D61" s="45"/>
      <c r="E61" s="46"/>
      <c r="F61" s="4">
        <f>F45</f>
        <v>741.54</v>
      </c>
    </row>
    <row r="62" spans="1:6" ht="15.75" customHeight="1" x14ac:dyDescent="0.25">
      <c r="A62" s="8" t="s">
        <v>108</v>
      </c>
      <c r="B62" s="54" t="s">
        <v>109</v>
      </c>
      <c r="C62" s="45"/>
      <c r="D62" s="45"/>
      <c r="E62" s="46"/>
      <c r="F62" s="4">
        <f>F56</f>
        <v>300.33</v>
      </c>
    </row>
    <row r="63" spans="1:6" ht="15.75" customHeight="1" x14ac:dyDescent="0.25">
      <c r="A63" s="47" t="s">
        <v>110</v>
      </c>
      <c r="B63" s="45"/>
      <c r="C63" s="45"/>
      <c r="D63" s="45"/>
      <c r="E63" s="46"/>
      <c r="F63" s="5">
        <f>SUM(F60:F62)</f>
        <v>1247.4299999999998</v>
      </c>
    </row>
    <row r="64" spans="1:6" ht="15.75" customHeight="1" x14ac:dyDescent="0.25"/>
    <row r="65" spans="1:6" ht="15.75" customHeight="1" x14ac:dyDescent="0.25">
      <c r="A65" s="53" t="s">
        <v>111</v>
      </c>
      <c r="B65" s="45"/>
      <c r="C65" s="45"/>
      <c r="D65" s="45"/>
      <c r="E65" s="45"/>
      <c r="F65" s="46"/>
    </row>
    <row r="66" spans="1:6" ht="15.75" customHeight="1" x14ac:dyDescent="0.25">
      <c r="A66" s="9">
        <v>3</v>
      </c>
      <c r="B66" s="47" t="s">
        <v>112</v>
      </c>
      <c r="C66" s="45"/>
      <c r="D66" s="46"/>
      <c r="E66" s="9" t="s">
        <v>63</v>
      </c>
      <c r="F66" s="9" t="s">
        <v>64</v>
      </c>
    </row>
    <row r="67" spans="1:6" ht="15.75" customHeight="1" x14ac:dyDescent="0.25">
      <c r="A67" s="8" t="s">
        <v>39</v>
      </c>
      <c r="B67" s="54" t="s">
        <v>113</v>
      </c>
      <c r="C67" s="45"/>
      <c r="D67" s="46"/>
      <c r="E67" s="17">
        <v>4.1669999999999997E-3</v>
      </c>
      <c r="F67" s="4">
        <f>TRUNC(E67*SUM(F$28+F$34+F$44+F$56),2)</f>
        <v>10.32</v>
      </c>
    </row>
    <row r="68" spans="1:6" ht="15.75" customHeight="1" x14ac:dyDescent="0.25">
      <c r="A68" s="8" t="s">
        <v>41</v>
      </c>
      <c r="B68" s="54" t="s">
        <v>114</v>
      </c>
      <c r="C68" s="45"/>
      <c r="D68" s="46"/>
      <c r="E68" s="17">
        <v>3.3E-4</v>
      </c>
      <c r="F68" s="4">
        <f t="shared" ref="F68:F69" si="3">TRUNC(E68*SUM(F$28+F$34),2)</f>
        <v>0.66</v>
      </c>
    </row>
    <row r="69" spans="1:6" ht="15.75" customHeight="1" x14ac:dyDescent="0.25">
      <c r="A69" s="8" t="s">
        <v>43</v>
      </c>
      <c r="B69" s="69" t="s">
        <v>115</v>
      </c>
      <c r="C69" s="45"/>
      <c r="D69" s="46"/>
      <c r="E69" s="17">
        <v>1.6000000000000001E-3</v>
      </c>
      <c r="F69" s="4">
        <f t="shared" si="3"/>
        <v>3.22</v>
      </c>
    </row>
    <row r="70" spans="1:6" ht="15.75" customHeight="1" x14ac:dyDescent="0.25">
      <c r="A70" s="8" t="s">
        <v>46</v>
      </c>
      <c r="B70" s="54" t="s">
        <v>116</v>
      </c>
      <c r="C70" s="45"/>
      <c r="D70" s="46"/>
      <c r="E70" s="17">
        <v>1.9439999999999999E-2</v>
      </c>
      <c r="F70" s="4">
        <f>TRUNC(E70*SUM(F$28+F$63),2)</f>
        <v>59.42</v>
      </c>
    </row>
    <row r="71" spans="1:6" ht="15.75" customHeight="1" x14ac:dyDescent="0.25">
      <c r="A71" s="8" t="s">
        <v>69</v>
      </c>
      <c r="B71" s="69" t="s">
        <v>117</v>
      </c>
      <c r="C71" s="45"/>
      <c r="D71" s="46"/>
      <c r="E71" s="17">
        <v>7.1500000000000001E-3</v>
      </c>
      <c r="F71" s="4">
        <f t="shared" ref="F71:F72" si="4">TRUNC(E71*SUM(F$28+F$34),2)</f>
        <v>14.4</v>
      </c>
    </row>
    <row r="72" spans="1:6" ht="15.75" customHeight="1" x14ac:dyDescent="0.25">
      <c r="A72" s="8" t="s">
        <v>71</v>
      </c>
      <c r="B72" s="54" t="s">
        <v>118</v>
      </c>
      <c r="C72" s="45"/>
      <c r="D72" s="46"/>
      <c r="E72" s="17">
        <v>3.8399999999999997E-2</v>
      </c>
      <c r="F72" s="4">
        <f t="shared" si="4"/>
        <v>77.38</v>
      </c>
    </row>
    <row r="73" spans="1:6" ht="15.75" customHeight="1" x14ac:dyDescent="0.25">
      <c r="A73" s="47" t="s">
        <v>119</v>
      </c>
      <c r="B73" s="45"/>
      <c r="C73" s="45"/>
      <c r="D73" s="46"/>
      <c r="E73" s="20">
        <f t="shared" ref="E73:F73" si="5">SUM(E67:E72)</f>
        <v>7.1086999999999984E-2</v>
      </c>
      <c r="F73" s="5">
        <f t="shared" si="5"/>
        <v>165.4</v>
      </c>
    </row>
    <row r="74" spans="1:6" ht="15.75" customHeight="1" x14ac:dyDescent="0.25"/>
    <row r="75" spans="1:6" ht="15.75" customHeight="1" x14ac:dyDescent="0.25">
      <c r="A75" s="53" t="s">
        <v>120</v>
      </c>
      <c r="B75" s="45"/>
      <c r="C75" s="45"/>
      <c r="D75" s="45"/>
      <c r="E75" s="45"/>
      <c r="F75" s="46"/>
    </row>
    <row r="76" spans="1:6" ht="15.75" customHeight="1" x14ac:dyDescent="0.25">
      <c r="A76" s="60" t="s">
        <v>121</v>
      </c>
      <c r="B76" s="45"/>
      <c r="C76" s="45"/>
      <c r="D76" s="46"/>
      <c r="E76" s="11" t="s">
        <v>63</v>
      </c>
      <c r="F76" s="11" t="s">
        <v>64</v>
      </c>
    </row>
    <row r="77" spans="1:6" ht="15.75" customHeight="1" x14ac:dyDescent="0.25">
      <c r="A77" s="8" t="s">
        <v>39</v>
      </c>
      <c r="B77" s="54" t="s">
        <v>122</v>
      </c>
      <c r="C77" s="45"/>
      <c r="D77" s="46"/>
      <c r="E77" s="17">
        <v>8.3330000000000001E-2</v>
      </c>
      <c r="F77" s="4">
        <f t="shared" ref="F77:F82" si="6">TRUNC(E77*(SUM(F$28+F$73+F$63)),2)</f>
        <v>268.52</v>
      </c>
    </row>
    <row r="78" spans="1:6" ht="15.75" customHeight="1" x14ac:dyDescent="0.25">
      <c r="A78" s="8" t="s">
        <v>41</v>
      </c>
      <c r="B78" s="54" t="s">
        <v>123</v>
      </c>
      <c r="C78" s="45"/>
      <c r="D78" s="46"/>
      <c r="E78" s="17">
        <v>2.7390000000000001E-3</v>
      </c>
      <c r="F78" s="4">
        <f t="shared" si="6"/>
        <v>8.82</v>
      </c>
    </row>
    <row r="79" spans="1:6" ht="15.75" customHeight="1" x14ac:dyDescent="0.25">
      <c r="A79" s="8" t="s">
        <v>43</v>
      </c>
      <c r="B79" s="54" t="s">
        <v>124</v>
      </c>
      <c r="C79" s="45"/>
      <c r="D79" s="46"/>
      <c r="E79" s="17">
        <v>8.1999999999999998E-4</v>
      </c>
      <c r="F79" s="4">
        <f t="shared" si="6"/>
        <v>2.64</v>
      </c>
    </row>
    <row r="80" spans="1:6" ht="15.75" customHeight="1" x14ac:dyDescent="0.25">
      <c r="A80" s="8" t="s">
        <v>46</v>
      </c>
      <c r="B80" s="54" t="s">
        <v>125</v>
      </c>
      <c r="C80" s="45"/>
      <c r="D80" s="46"/>
      <c r="E80" s="17">
        <v>2.5999999999999999E-3</v>
      </c>
      <c r="F80" s="4">
        <f t="shared" si="6"/>
        <v>8.3699999999999992</v>
      </c>
    </row>
    <row r="81" spans="1:6" ht="15.75" customHeight="1" x14ac:dyDescent="0.25">
      <c r="A81" s="8" t="s">
        <v>69</v>
      </c>
      <c r="B81" s="54" t="s">
        <v>126</v>
      </c>
      <c r="C81" s="45"/>
      <c r="D81" s="46"/>
      <c r="E81" s="17">
        <v>5.5999999999999995E-4</v>
      </c>
      <c r="F81" s="4">
        <f t="shared" si="6"/>
        <v>1.8</v>
      </c>
    </row>
    <row r="82" spans="1:6" ht="15.75" customHeight="1" x14ac:dyDescent="0.25">
      <c r="A82" s="8" t="s">
        <v>71</v>
      </c>
      <c r="B82" s="54" t="s">
        <v>127</v>
      </c>
      <c r="C82" s="45"/>
      <c r="D82" s="46"/>
      <c r="E82" s="17">
        <v>1.37E-2</v>
      </c>
      <c r="F82" s="4">
        <f t="shared" si="6"/>
        <v>44.14</v>
      </c>
    </row>
    <row r="83" spans="1:6" ht="15.75" customHeight="1" x14ac:dyDescent="0.25">
      <c r="A83" s="60" t="s">
        <v>128</v>
      </c>
      <c r="B83" s="45"/>
      <c r="C83" s="45"/>
      <c r="D83" s="46"/>
      <c r="E83" s="12">
        <f>SUM(E77:E82)</f>
        <v>0.10374900000000002</v>
      </c>
      <c r="F83" s="13">
        <f>TRUNC(SUM(F77:F82),2)</f>
        <v>334.29</v>
      </c>
    </row>
    <row r="84" spans="1:6" ht="15.75" customHeight="1" x14ac:dyDescent="0.25"/>
    <row r="85" spans="1:6" ht="15.75" customHeight="1" x14ac:dyDescent="0.25">
      <c r="A85" s="60" t="s">
        <v>129</v>
      </c>
      <c r="B85" s="45"/>
      <c r="C85" s="45"/>
      <c r="D85" s="46"/>
      <c r="E85" s="11" t="s">
        <v>63</v>
      </c>
      <c r="F85" s="11" t="s">
        <v>64</v>
      </c>
    </row>
    <row r="86" spans="1:6" ht="15.75" customHeight="1" x14ac:dyDescent="0.25">
      <c r="A86" s="8" t="s">
        <v>39</v>
      </c>
      <c r="B86" s="54" t="s">
        <v>130</v>
      </c>
      <c r="C86" s="45"/>
      <c r="D86" s="46"/>
      <c r="E86" s="10"/>
      <c r="F86" s="4"/>
    </row>
    <row r="87" spans="1:6" ht="15.75" customHeight="1" x14ac:dyDescent="0.25">
      <c r="A87" s="60" t="s">
        <v>131</v>
      </c>
      <c r="B87" s="45"/>
      <c r="C87" s="45"/>
      <c r="D87" s="46"/>
      <c r="E87" s="12">
        <f t="shared" ref="E87:F87" si="7">SUM(E86)</f>
        <v>0</v>
      </c>
      <c r="F87" s="13">
        <f t="shared" si="7"/>
        <v>0</v>
      </c>
    </row>
    <row r="88" spans="1:6" ht="15.75" customHeight="1" x14ac:dyDescent="0.25"/>
    <row r="89" spans="1:6" ht="15.75" customHeight="1" x14ac:dyDescent="0.25">
      <c r="A89" s="47" t="s">
        <v>132</v>
      </c>
      <c r="B89" s="45"/>
      <c r="C89" s="45"/>
      <c r="D89" s="45"/>
      <c r="E89" s="45"/>
      <c r="F89" s="46"/>
    </row>
    <row r="90" spans="1:6" ht="15.75" customHeight="1" x14ac:dyDescent="0.25">
      <c r="A90" s="60" t="s">
        <v>133</v>
      </c>
      <c r="B90" s="45"/>
      <c r="C90" s="45"/>
      <c r="D90" s="45"/>
      <c r="E90" s="46"/>
      <c r="F90" s="11" t="s">
        <v>64</v>
      </c>
    </row>
    <row r="91" spans="1:6" ht="15.75" customHeight="1" x14ac:dyDescent="0.25">
      <c r="A91" s="8" t="s">
        <v>134</v>
      </c>
      <c r="B91" s="54" t="s">
        <v>135</v>
      </c>
      <c r="C91" s="45"/>
      <c r="D91" s="45"/>
      <c r="E91" s="46"/>
      <c r="F91" s="4">
        <f>F83</f>
        <v>334.29</v>
      </c>
    </row>
    <row r="92" spans="1:6" ht="15.75" customHeight="1" x14ac:dyDescent="0.25">
      <c r="A92" s="8" t="s">
        <v>136</v>
      </c>
      <c r="B92" s="54" t="s">
        <v>137</v>
      </c>
      <c r="C92" s="45"/>
      <c r="D92" s="45"/>
      <c r="E92" s="46"/>
      <c r="F92" s="4">
        <f>F87</f>
        <v>0</v>
      </c>
    </row>
    <row r="93" spans="1:6" ht="15.75" customHeight="1" x14ac:dyDescent="0.25">
      <c r="A93" s="47" t="s">
        <v>138</v>
      </c>
      <c r="B93" s="45"/>
      <c r="C93" s="45"/>
      <c r="D93" s="45"/>
      <c r="E93" s="46"/>
      <c r="F93" s="5">
        <f>SUM(F91:F92)</f>
        <v>334.29</v>
      </c>
    </row>
    <row r="94" spans="1:6" ht="15.75" customHeight="1" x14ac:dyDescent="0.25"/>
    <row r="95" spans="1:6" ht="15.75" customHeight="1" x14ac:dyDescent="0.25">
      <c r="A95" s="53" t="s">
        <v>139</v>
      </c>
      <c r="B95" s="45"/>
      <c r="C95" s="45"/>
      <c r="D95" s="45"/>
      <c r="E95" s="45"/>
      <c r="F95" s="46"/>
    </row>
    <row r="96" spans="1:6" ht="15.75" customHeight="1" x14ac:dyDescent="0.25">
      <c r="A96" s="9">
        <v>5</v>
      </c>
      <c r="B96" s="47" t="s">
        <v>140</v>
      </c>
      <c r="C96" s="45"/>
      <c r="D96" s="46"/>
      <c r="E96" s="9"/>
      <c r="F96" s="9" t="s">
        <v>64</v>
      </c>
    </row>
    <row r="97" spans="1:6" ht="15.75" customHeight="1" x14ac:dyDescent="0.25">
      <c r="A97" s="8" t="s">
        <v>39</v>
      </c>
      <c r="B97" s="54" t="s">
        <v>141</v>
      </c>
      <c r="C97" s="45"/>
      <c r="D97" s="46"/>
      <c r="E97" s="10" t="s">
        <v>95</v>
      </c>
      <c r="F97" s="4">
        <f>Uniforme!G10</f>
        <v>27.559999999999992</v>
      </c>
    </row>
    <row r="98" spans="1:6" ht="15.75" customHeight="1" x14ac:dyDescent="0.25">
      <c r="A98" s="8" t="s">
        <v>41</v>
      </c>
      <c r="B98" s="54" t="s">
        <v>181</v>
      </c>
      <c r="C98" s="45"/>
      <c r="D98" s="46"/>
      <c r="E98" s="10" t="s">
        <v>95</v>
      </c>
      <c r="F98" s="4">
        <v>0</v>
      </c>
    </row>
    <row r="99" spans="1:6" ht="15.75" customHeight="1" x14ac:dyDescent="0.25">
      <c r="A99" s="8" t="s">
        <v>43</v>
      </c>
      <c r="B99" s="54" t="s">
        <v>143</v>
      </c>
      <c r="C99" s="45"/>
      <c r="D99" s="46"/>
      <c r="E99" s="10" t="s">
        <v>95</v>
      </c>
      <c r="F99" s="4">
        <v>0</v>
      </c>
    </row>
    <row r="100" spans="1:6" ht="15.75" customHeight="1" x14ac:dyDescent="0.25">
      <c r="A100" s="8" t="s">
        <v>46</v>
      </c>
      <c r="B100" s="54" t="s">
        <v>72</v>
      </c>
      <c r="C100" s="45"/>
      <c r="D100" s="46"/>
      <c r="E100" s="10" t="s">
        <v>95</v>
      </c>
      <c r="F100" s="4">
        <v>0</v>
      </c>
    </row>
    <row r="101" spans="1:6" ht="15.75" customHeight="1" x14ac:dyDescent="0.25">
      <c r="A101" s="47" t="s">
        <v>144</v>
      </c>
      <c r="B101" s="45"/>
      <c r="C101" s="45"/>
      <c r="D101" s="46"/>
      <c r="E101" s="20" t="s">
        <v>95</v>
      </c>
      <c r="F101" s="5">
        <f>SUM(F97:F100)</f>
        <v>27.559999999999992</v>
      </c>
    </row>
    <row r="102" spans="1:6" ht="15.75" customHeight="1" x14ac:dyDescent="0.25"/>
    <row r="103" spans="1:6" ht="15.75" customHeight="1" x14ac:dyDescent="0.25">
      <c r="A103" s="53" t="s">
        <v>145</v>
      </c>
      <c r="B103" s="45"/>
      <c r="C103" s="45"/>
      <c r="D103" s="45"/>
      <c r="E103" s="45"/>
      <c r="F103" s="46"/>
    </row>
    <row r="104" spans="1:6" ht="15.75" customHeight="1" x14ac:dyDescent="0.25">
      <c r="A104" s="9">
        <v>5</v>
      </c>
      <c r="B104" s="47" t="s">
        <v>146</v>
      </c>
      <c r="C104" s="45"/>
      <c r="D104" s="46"/>
      <c r="E104" s="9"/>
      <c r="F104" s="9" t="s">
        <v>64</v>
      </c>
    </row>
    <row r="105" spans="1:6" ht="15.75" customHeight="1" x14ac:dyDescent="0.25">
      <c r="A105" s="8" t="s">
        <v>39</v>
      </c>
      <c r="B105" s="54" t="s">
        <v>147</v>
      </c>
      <c r="C105" s="45"/>
      <c r="D105" s="46"/>
      <c r="E105" s="10">
        <v>0.03</v>
      </c>
      <c r="F105" s="4">
        <f>TRUNC($F$128*E105,2)</f>
        <v>107.52</v>
      </c>
    </row>
    <row r="106" spans="1:6" ht="15.75" customHeight="1" x14ac:dyDescent="0.25">
      <c r="A106" s="8" t="s">
        <v>41</v>
      </c>
      <c r="B106" s="54" t="s">
        <v>148</v>
      </c>
      <c r="C106" s="45"/>
      <c r="D106" s="46"/>
      <c r="E106" s="10">
        <v>6.7900000000000002E-2</v>
      </c>
      <c r="F106" s="4">
        <f>TRUNC(($F$128+F105)*E106,2)</f>
        <v>250.67</v>
      </c>
    </row>
    <row r="107" spans="1:6" ht="15.75" customHeight="1" x14ac:dyDescent="0.25">
      <c r="A107" s="8" t="s">
        <v>43</v>
      </c>
      <c r="B107" s="61" t="s">
        <v>149</v>
      </c>
      <c r="C107" s="45"/>
      <c r="D107" s="46"/>
      <c r="E107" s="10" t="s">
        <v>95</v>
      </c>
      <c r="F107" s="4">
        <v>0</v>
      </c>
    </row>
    <row r="108" spans="1:6" ht="15.75" customHeight="1" x14ac:dyDescent="0.25">
      <c r="A108" s="8" t="s">
        <v>150</v>
      </c>
      <c r="B108" s="54" t="s">
        <v>151</v>
      </c>
      <c r="C108" s="45"/>
      <c r="D108" s="46"/>
      <c r="E108" s="10">
        <v>6.4999999999999997E-3</v>
      </c>
      <c r="F108" s="4">
        <f t="shared" ref="F108:F110" si="8">TRUNC(E108*$E$117,2)</f>
        <v>28.05</v>
      </c>
    </row>
    <row r="109" spans="1:6" ht="15.75" customHeight="1" x14ac:dyDescent="0.25">
      <c r="A109" s="8" t="s">
        <v>152</v>
      </c>
      <c r="B109" s="54" t="s">
        <v>153</v>
      </c>
      <c r="C109" s="45"/>
      <c r="D109" s="46"/>
      <c r="E109" s="10">
        <v>0.03</v>
      </c>
      <c r="F109" s="4">
        <f t="shared" si="8"/>
        <v>129.47</v>
      </c>
    </row>
    <row r="110" spans="1:6" ht="15.75" customHeight="1" x14ac:dyDescent="0.25">
      <c r="A110" s="8" t="s">
        <v>154</v>
      </c>
      <c r="B110" s="54" t="s">
        <v>155</v>
      </c>
      <c r="C110" s="45"/>
      <c r="D110" s="46"/>
      <c r="E110" s="10">
        <v>0.05</v>
      </c>
      <c r="F110" s="4">
        <f t="shared" si="8"/>
        <v>215.78</v>
      </c>
    </row>
    <row r="111" spans="1:6" ht="15.75" customHeight="1" x14ac:dyDescent="0.25">
      <c r="A111" s="47" t="s">
        <v>144</v>
      </c>
      <c r="B111" s="45"/>
      <c r="C111" s="45"/>
      <c r="D111" s="46"/>
      <c r="E111" s="20" t="s">
        <v>95</v>
      </c>
      <c r="F111" s="5">
        <f>TRUNC(SUM(F105:F110),2)</f>
        <v>731.49</v>
      </c>
    </row>
    <row r="112" spans="1:6" ht="15.75" customHeight="1" x14ac:dyDescent="0.25">
      <c r="A112" s="7"/>
      <c r="B112" s="7"/>
      <c r="C112" s="7"/>
      <c r="D112" s="7"/>
      <c r="E112" s="21"/>
      <c r="F112" s="22"/>
    </row>
    <row r="113" spans="1:6" ht="15.75" customHeight="1" x14ac:dyDescent="0.25">
      <c r="A113" s="23" t="s">
        <v>156</v>
      </c>
      <c r="B113" s="70" t="s">
        <v>157</v>
      </c>
      <c r="C113" s="71"/>
      <c r="D113" s="71"/>
      <c r="E113" s="72">
        <v>8.6499999999999994E-2</v>
      </c>
      <c r="F113" s="73"/>
    </row>
    <row r="114" spans="1:6" ht="15.75" customHeight="1" x14ac:dyDescent="0.25">
      <c r="A114" s="24"/>
      <c r="B114" s="25"/>
      <c r="C114" s="25"/>
      <c r="D114" s="25"/>
      <c r="E114" s="26"/>
      <c r="F114" s="27"/>
    </row>
    <row r="115" spans="1:6" ht="15.75" customHeight="1" x14ac:dyDescent="0.25">
      <c r="A115" s="24" t="s">
        <v>158</v>
      </c>
      <c r="B115" s="62" t="s">
        <v>159</v>
      </c>
      <c r="C115" s="52"/>
      <c r="D115" s="52"/>
      <c r="E115" s="63">
        <f>F28+F63+F73+F93+F101+F105+F106</f>
        <v>3942.45</v>
      </c>
      <c r="F115" s="64"/>
    </row>
    <row r="116" spans="1:6" ht="15.75" customHeight="1" x14ac:dyDescent="0.25">
      <c r="A116" s="24"/>
      <c r="B116" s="25"/>
      <c r="C116" s="25"/>
      <c r="D116" s="25"/>
      <c r="E116" s="26"/>
      <c r="F116" s="27"/>
    </row>
    <row r="117" spans="1:6" ht="15.75" customHeight="1" x14ac:dyDescent="0.25">
      <c r="A117" s="24" t="s">
        <v>160</v>
      </c>
      <c r="B117" s="62" t="s">
        <v>161</v>
      </c>
      <c r="C117" s="52"/>
      <c r="D117" s="52"/>
      <c r="E117" s="63">
        <f>E115/(1-E113)</f>
        <v>4315.7635467980299</v>
      </c>
      <c r="F117" s="64"/>
    </row>
    <row r="118" spans="1:6" ht="15.75" customHeight="1" x14ac:dyDescent="0.25">
      <c r="A118" s="24"/>
      <c r="B118" s="25"/>
      <c r="C118" s="25"/>
      <c r="D118" s="25"/>
      <c r="E118" s="26"/>
      <c r="F118" s="27"/>
    </row>
    <row r="119" spans="1:6" ht="15.75" customHeight="1" x14ac:dyDescent="0.25">
      <c r="A119" s="28"/>
      <c r="B119" s="29"/>
      <c r="C119" s="30" t="s">
        <v>162</v>
      </c>
      <c r="D119" s="30"/>
      <c r="E119" s="65">
        <f>E117-E115</f>
        <v>373.31354679803007</v>
      </c>
      <c r="F119" s="66"/>
    </row>
    <row r="120" spans="1:6" ht="15.75" customHeight="1" x14ac:dyDescent="0.25"/>
    <row r="121" spans="1:6" ht="15.75" customHeight="1" x14ac:dyDescent="0.25">
      <c r="A121" s="53" t="s">
        <v>163</v>
      </c>
      <c r="B121" s="45"/>
      <c r="C121" s="45"/>
      <c r="D121" s="45"/>
      <c r="E121" s="45"/>
      <c r="F121" s="46"/>
    </row>
    <row r="122" spans="1:6" ht="15.75" customHeight="1" x14ac:dyDescent="0.25">
      <c r="A122" s="60" t="s">
        <v>164</v>
      </c>
      <c r="B122" s="45"/>
      <c r="C122" s="45"/>
      <c r="D122" s="45"/>
      <c r="E122" s="46"/>
      <c r="F122" s="11" t="s">
        <v>64</v>
      </c>
    </row>
    <row r="123" spans="1:6" ht="15.75" customHeight="1" x14ac:dyDescent="0.25">
      <c r="A123" s="8" t="s">
        <v>39</v>
      </c>
      <c r="B123" s="54" t="s">
        <v>61</v>
      </c>
      <c r="C123" s="45"/>
      <c r="D123" s="45"/>
      <c r="E123" s="46"/>
      <c r="F123" s="4">
        <f>F28</f>
        <v>1809.58</v>
      </c>
    </row>
    <row r="124" spans="1:6" ht="15.75" customHeight="1" x14ac:dyDescent="0.25">
      <c r="A124" s="8" t="s">
        <v>41</v>
      </c>
      <c r="B124" s="54" t="s">
        <v>74</v>
      </c>
      <c r="C124" s="45"/>
      <c r="D124" s="45"/>
      <c r="E124" s="46"/>
      <c r="F124" s="4">
        <f>F63</f>
        <v>1247.4299999999998</v>
      </c>
    </row>
    <row r="125" spans="1:6" ht="15.75" customHeight="1" x14ac:dyDescent="0.25">
      <c r="A125" s="8" t="s">
        <v>43</v>
      </c>
      <c r="B125" s="54" t="s">
        <v>111</v>
      </c>
      <c r="C125" s="45"/>
      <c r="D125" s="45"/>
      <c r="E125" s="46"/>
      <c r="F125" s="4">
        <f>F73</f>
        <v>165.4</v>
      </c>
    </row>
    <row r="126" spans="1:6" ht="15.75" customHeight="1" x14ac:dyDescent="0.25">
      <c r="A126" s="8" t="s">
        <v>46</v>
      </c>
      <c r="B126" s="54" t="s">
        <v>120</v>
      </c>
      <c r="C126" s="45"/>
      <c r="D126" s="45"/>
      <c r="E126" s="46"/>
      <c r="F126" s="4">
        <f>F93</f>
        <v>334.29</v>
      </c>
    </row>
    <row r="127" spans="1:6" ht="15.75" customHeight="1" x14ac:dyDescent="0.25">
      <c r="A127" s="8" t="s">
        <v>69</v>
      </c>
      <c r="B127" s="54" t="s">
        <v>139</v>
      </c>
      <c r="C127" s="45"/>
      <c r="D127" s="45"/>
      <c r="E127" s="46"/>
      <c r="F127" s="4">
        <f>F101</f>
        <v>27.559999999999992</v>
      </c>
    </row>
    <row r="128" spans="1:6" ht="15.75" customHeight="1" x14ac:dyDescent="0.25">
      <c r="A128" s="68" t="s">
        <v>165</v>
      </c>
      <c r="B128" s="45"/>
      <c r="C128" s="45"/>
      <c r="D128" s="45"/>
      <c r="E128" s="46"/>
      <c r="F128" s="31">
        <f>SUM(F123:F127)</f>
        <v>3584.2599999999998</v>
      </c>
    </row>
    <row r="129" spans="1:6" ht="15.75" customHeight="1" x14ac:dyDescent="0.25">
      <c r="A129" s="8" t="s">
        <v>71</v>
      </c>
      <c r="B129" s="54" t="s">
        <v>145</v>
      </c>
      <c r="C129" s="45"/>
      <c r="D129" s="45"/>
      <c r="E129" s="46"/>
      <c r="F129" s="4">
        <f>F111</f>
        <v>731.49</v>
      </c>
    </row>
    <row r="130" spans="1:6" ht="15.75" customHeight="1" x14ac:dyDescent="0.25">
      <c r="A130" s="47" t="s">
        <v>166</v>
      </c>
      <c r="B130" s="45"/>
      <c r="C130" s="45"/>
      <c r="D130" s="45"/>
      <c r="E130" s="46"/>
      <c r="F130" s="5">
        <f>SUM(F128:F129)</f>
        <v>4315.75</v>
      </c>
    </row>
    <row r="131" spans="1:6" ht="15.75" customHeight="1" x14ac:dyDescent="0.25">
      <c r="A131" s="68" t="s">
        <v>198</v>
      </c>
      <c r="B131" s="45"/>
      <c r="C131" s="45"/>
      <c r="D131" s="46"/>
      <c r="E131" s="68">
        <v>2</v>
      </c>
      <c r="F131" s="46"/>
    </row>
    <row r="132" spans="1:6" ht="15.75" customHeight="1" x14ac:dyDescent="0.25">
      <c r="A132" s="68" t="s">
        <v>199</v>
      </c>
      <c r="B132" s="45"/>
      <c r="C132" s="45"/>
      <c r="D132" s="46"/>
      <c r="E132" s="74">
        <f>F130*E131</f>
        <v>8631.5</v>
      </c>
      <c r="F132" s="46"/>
    </row>
    <row r="133" spans="1:6" ht="15.75" customHeight="1" x14ac:dyDescent="0.25">
      <c r="A133" s="7"/>
      <c r="B133" s="7"/>
      <c r="C133" s="7"/>
      <c r="D133" s="7"/>
      <c r="E133" s="7"/>
      <c r="F133" s="22"/>
    </row>
    <row r="134" spans="1:6" ht="15.75" customHeight="1" x14ac:dyDescent="0.25">
      <c r="A134" s="7"/>
      <c r="B134" s="7"/>
      <c r="C134" s="7"/>
      <c r="D134" s="7"/>
      <c r="E134" s="7"/>
      <c r="F134" s="22"/>
    </row>
    <row r="135" spans="1:6" ht="73.5" customHeight="1" x14ac:dyDescent="0.25">
      <c r="A135" s="67" t="s">
        <v>167</v>
      </c>
      <c r="B135" s="52"/>
      <c r="C135" s="52"/>
      <c r="D135" s="52"/>
      <c r="E135" s="52"/>
      <c r="F135" s="52"/>
    </row>
    <row r="136" spans="1:6" ht="15.75" customHeight="1" x14ac:dyDescent="0.25"/>
    <row r="137" spans="1:6" ht="29.25" customHeight="1" x14ac:dyDescent="0.25">
      <c r="A137" s="67" t="s">
        <v>168</v>
      </c>
      <c r="B137" s="52"/>
      <c r="C137" s="52"/>
      <c r="D137" s="52"/>
      <c r="E137" s="52"/>
      <c r="F137" s="52"/>
    </row>
    <row r="138" spans="1:6" ht="15.75" customHeight="1" x14ac:dyDescent="0.25"/>
    <row r="139" spans="1:6" ht="28.5" customHeight="1" x14ac:dyDescent="0.25">
      <c r="A139" s="67" t="s">
        <v>169</v>
      </c>
      <c r="B139" s="52"/>
      <c r="C139" s="52"/>
      <c r="D139" s="52"/>
      <c r="E139" s="52"/>
      <c r="F139" s="52"/>
    </row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2">
    <mergeCell ref="B82:D82"/>
    <mergeCell ref="A83:D83"/>
    <mergeCell ref="A85:D85"/>
    <mergeCell ref="B86:D86"/>
    <mergeCell ref="A87:D87"/>
    <mergeCell ref="A89:F89"/>
    <mergeCell ref="A90:E90"/>
    <mergeCell ref="B91:E91"/>
    <mergeCell ref="B92:E92"/>
    <mergeCell ref="B72:D72"/>
    <mergeCell ref="A73:D73"/>
    <mergeCell ref="A75:F75"/>
    <mergeCell ref="A76:D76"/>
    <mergeCell ref="B77:D77"/>
    <mergeCell ref="B78:D78"/>
    <mergeCell ref="B79:D79"/>
    <mergeCell ref="B80:D80"/>
    <mergeCell ref="B81:D81"/>
    <mergeCell ref="B62:E62"/>
    <mergeCell ref="A63:E63"/>
    <mergeCell ref="A65:F65"/>
    <mergeCell ref="B66:D66"/>
    <mergeCell ref="B67:D67"/>
    <mergeCell ref="B68:D68"/>
    <mergeCell ref="B69:D69"/>
    <mergeCell ref="B70:D70"/>
    <mergeCell ref="B71:D71"/>
    <mergeCell ref="A137:F137"/>
    <mergeCell ref="A139:F139"/>
    <mergeCell ref="B125:E125"/>
    <mergeCell ref="B126:E126"/>
    <mergeCell ref="B127:E127"/>
    <mergeCell ref="A128:E128"/>
    <mergeCell ref="B129:E129"/>
    <mergeCell ref="A130:E130"/>
    <mergeCell ref="E131:F131"/>
    <mergeCell ref="E119:F119"/>
    <mergeCell ref="A121:F121"/>
    <mergeCell ref="A122:E122"/>
    <mergeCell ref="B123:E123"/>
    <mergeCell ref="B124:E124"/>
    <mergeCell ref="A131:D131"/>
    <mergeCell ref="A132:D132"/>
    <mergeCell ref="E132:F132"/>
    <mergeCell ref="A135:F135"/>
    <mergeCell ref="A101:D101"/>
    <mergeCell ref="A103:F103"/>
    <mergeCell ref="B104:D104"/>
    <mergeCell ref="B105:D105"/>
    <mergeCell ref="B106:D106"/>
    <mergeCell ref="B107:D107"/>
    <mergeCell ref="B108:D108"/>
    <mergeCell ref="B117:D117"/>
    <mergeCell ref="E117:F117"/>
    <mergeCell ref="B109:D109"/>
    <mergeCell ref="B110:D110"/>
    <mergeCell ref="A111:D111"/>
    <mergeCell ref="B113:D113"/>
    <mergeCell ref="E113:F113"/>
    <mergeCell ref="B115:D115"/>
    <mergeCell ref="E115:F115"/>
    <mergeCell ref="B43:D43"/>
    <mergeCell ref="B44:D44"/>
    <mergeCell ref="A93:E93"/>
    <mergeCell ref="A95:F95"/>
    <mergeCell ref="B96:D96"/>
    <mergeCell ref="B97:D97"/>
    <mergeCell ref="B98:D98"/>
    <mergeCell ref="B99:D99"/>
    <mergeCell ref="B100:D100"/>
    <mergeCell ref="A45:D45"/>
    <mergeCell ref="A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D56"/>
    <mergeCell ref="A58:F58"/>
    <mergeCell ref="A59:E59"/>
    <mergeCell ref="B60:E60"/>
    <mergeCell ref="B61:E61"/>
    <mergeCell ref="B33:D33"/>
    <mergeCell ref="A34:D34"/>
    <mergeCell ref="A36:D36"/>
    <mergeCell ref="B37:D37"/>
    <mergeCell ref="B38:D38"/>
    <mergeCell ref="B39:D39"/>
    <mergeCell ref="B40:D40"/>
    <mergeCell ref="B41:D41"/>
    <mergeCell ref="B42:D42"/>
    <mergeCell ref="B23:D23"/>
    <mergeCell ref="B24:D24"/>
    <mergeCell ref="B25:D25"/>
    <mergeCell ref="B26:D26"/>
    <mergeCell ref="B27:D27"/>
    <mergeCell ref="A28:E28"/>
    <mergeCell ref="A30:F30"/>
    <mergeCell ref="A31:D31"/>
    <mergeCell ref="B32:D32"/>
    <mergeCell ref="E16:F16"/>
    <mergeCell ref="B16:D16"/>
    <mergeCell ref="B17:D17"/>
    <mergeCell ref="E17:F17"/>
    <mergeCell ref="B18:D18"/>
    <mergeCell ref="E18:F18"/>
    <mergeCell ref="A20:F20"/>
    <mergeCell ref="B21:D21"/>
    <mergeCell ref="B22:D22"/>
    <mergeCell ref="A9:F9"/>
    <mergeCell ref="A10:B10"/>
    <mergeCell ref="D10:F10"/>
    <mergeCell ref="A11:B11"/>
    <mergeCell ref="D11:F11"/>
    <mergeCell ref="A13:F13"/>
    <mergeCell ref="B14:D14"/>
    <mergeCell ref="E14:F14"/>
    <mergeCell ref="B15:D15"/>
    <mergeCell ref="E15:F15"/>
    <mergeCell ref="A1:F1"/>
    <mergeCell ref="A3:F3"/>
    <mergeCell ref="B4:D4"/>
    <mergeCell ref="E4:F4"/>
    <mergeCell ref="B5:D5"/>
    <mergeCell ref="E5:F5"/>
    <mergeCell ref="E6:F6"/>
    <mergeCell ref="B6:D6"/>
    <mergeCell ref="B7:D7"/>
    <mergeCell ref="E7:F7"/>
  </mergeCells>
  <pageMargins left="0.511811024" right="0.511811024" top="0.78740157499999996" bottom="0.7874015749999999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0"/>
  <sheetViews>
    <sheetView workbookViewId="0"/>
  </sheetViews>
  <sheetFormatPr defaultColWidth="14.42578125" defaultRowHeight="15" customHeight="1" x14ac:dyDescent="0.25"/>
  <cols>
    <col min="1" max="1" width="6.140625" customWidth="1"/>
    <col min="2" max="2" width="12.140625" customWidth="1"/>
    <col min="3" max="3" width="19.5703125" customWidth="1"/>
    <col min="4" max="4" width="30.42578125" customWidth="1"/>
    <col min="5" max="5" width="10.42578125" customWidth="1"/>
    <col min="6" max="6" width="13.28515625" customWidth="1"/>
    <col min="7" max="26" width="8.7109375" customWidth="1"/>
  </cols>
  <sheetData>
    <row r="1" spans="1:6" x14ac:dyDescent="0.25">
      <c r="A1" s="51" t="s">
        <v>200</v>
      </c>
      <c r="B1" s="52"/>
      <c r="C1" s="52"/>
      <c r="D1" s="52"/>
      <c r="E1" s="52"/>
      <c r="F1" s="52"/>
    </row>
    <row r="3" spans="1:6" x14ac:dyDescent="0.25">
      <c r="A3" s="53" t="s">
        <v>38</v>
      </c>
      <c r="B3" s="45"/>
      <c r="C3" s="45"/>
      <c r="D3" s="45"/>
      <c r="E3" s="45"/>
      <c r="F3" s="46"/>
    </row>
    <row r="4" spans="1:6" x14ac:dyDescent="0.25">
      <c r="A4" s="8" t="s">
        <v>39</v>
      </c>
      <c r="B4" s="54" t="s">
        <v>40</v>
      </c>
      <c r="C4" s="45"/>
      <c r="D4" s="46"/>
      <c r="E4" s="55"/>
      <c r="F4" s="46"/>
    </row>
    <row r="5" spans="1:6" x14ac:dyDescent="0.25">
      <c r="A5" s="8" t="s">
        <v>41</v>
      </c>
      <c r="B5" s="54" t="s">
        <v>42</v>
      </c>
      <c r="C5" s="45"/>
      <c r="D5" s="46"/>
      <c r="E5" s="55"/>
      <c r="F5" s="46"/>
    </row>
    <row r="6" spans="1:6" x14ac:dyDescent="0.25">
      <c r="A6" s="8" t="s">
        <v>43</v>
      </c>
      <c r="B6" s="54" t="s">
        <v>44</v>
      </c>
      <c r="C6" s="45"/>
      <c r="D6" s="46"/>
      <c r="E6" s="55" t="s">
        <v>45</v>
      </c>
      <c r="F6" s="46"/>
    </row>
    <row r="7" spans="1:6" x14ac:dyDescent="0.25">
      <c r="A7" s="8" t="s">
        <v>46</v>
      </c>
      <c r="B7" s="54" t="s">
        <v>47</v>
      </c>
      <c r="C7" s="45"/>
      <c r="D7" s="46"/>
      <c r="E7" s="55">
        <v>24</v>
      </c>
      <c r="F7" s="46"/>
    </row>
    <row r="9" spans="1:6" x14ac:dyDescent="0.25">
      <c r="A9" s="53" t="s">
        <v>48</v>
      </c>
      <c r="B9" s="45"/>
      <c r="C9" s="45"/>
      <c r="D9" s="45"/>
      <c r="E9" s="45"/>
      <c r="F9" s="46"/>
    </row>
    <row r="10" spans="1:6" x14ac:dyDescent="0.25">
      <c r="A10" s="55" t="s">
        <v>49</v>
      </c>
      <c r="B10" s="46"/>
      <c r="C10" s="8" t="s">
        <v>50</v>
      </c>
      <c r="D10" s="56" t="s">
        <v>51</v>
      </c>
      <c r="E10" s="45"/>
      <c r="F10" s="46"/>
    </row>
    <row r="11" spans="1:6" x14ac:dyDescent="0.25">
      <c r="A11" s="55" t="s">
        <v>52</v>
      </c>
      <c r="B11" s="46"/>
      <c r="C11" s="8" t="s">
        <v>15</v>
      </c>
      <c r="D11" s="55">
        <v>1</v>
      </c>
      <c r="E11" s="45"/>
      <c r="F11" s="46"/>
    </row>
    <row r="13" spans="1:6" x14ac:dyDescent="0.25">
      <c r="A13" s="53" t="s">
        <v>53</v>
      </c>
      <c r="B13" s="45"/>
      <c r="C13" s="45"/>
      <c r="D13" s="45"/>
      <c r="E13" s="45"/>
      <c r="F13" s="46"/>
    </row>
    <row r="14" spans="1:6" x14ac:dyDescent="0.25">
      <c r="A14" s="8">
        <v>1</v>
      </c>
      <c r="B14" s="54" t="s">
        <v>54</v>
      </c>
      <c r="C14" s="45"/>
      <c r="D14" s="46"/>
      <c r="E14" s="55" t="s">
        <v>52</v>
      </c>
      <c r="F14" s="46"/>
    </row>
    <row r="15" spans="1:6" x14ac:dyDescent="0.25">
      <c r="A15" s="8">
        <v>2</v>
      </c>
      <c r="B15" s="54" t="s">
        <v>55</v>
      </c>
      <c r="C15" s="45"/>
      <c r="D15" s="46"/>
      <c r="E15" s="55" t="s">
        <v>201</v>
      </c>
      <c r="F15" s="46"/>
    </row>
    <row r="16" spans="1:6" x14ac:dyDescent="0.25">
      <c r="A16" s="8">
        <v>3</v>
      </c>
      <c r="B16" s="54" t="s">
        <v>57</v>
      </c>
      <c r="C16" s="45"/>
      <c r="D16" s="46"/>
      <c r="E16" s="57">
        <v>1809.58</v>
      </c>
      <c r="F16" s="46"/>
    </row>
    <row r="17" spans="1:6" x14ac:dyDescent="0.25">
      <c r="A17" s="8">
        <v>4</v>
      </c>
      <c r="B17" s="54" t="s">
        <v>58</v>
      </c>
      <c r="C17" s="45"/>
      <c r="D17" s="46"/>
      <c r="E17" s="55" t="s">
        <v>202</v>
      </c>
      <c r="F17" s="46"/>
    </row>
    <row r="18" spans="1:6" x14ac:dyDescent="0.25">
      <c r="A18" s="8">
        <v>5</v>
      </c>
      <c r="B18" s="54" t="s">
        <v>60</v>
      </c>
      <c r="C18" s="45"/>
      <c r="D18" s="46"/>
      <c r="E18" s="58">
        <v>45658</v>
      </c>
      <c r="F18" s="46"/>
    </row>
    <row r="20" spans="1:6" x14ac:dyDescent="0.25">
      <c r="A20" s="53" t="s">
        <v>61</v>
      </c>
      <c r="B20" s="45"/>
      <c r="C20" s="45"/>
      <c r="D20" s="45"/>
      <c r="E20" s="45"/>
      <c r="F20" s="46"/>
    </row>
    <row r="21" spans="1:6" ht="15.75" customHeight="1" x14ac:dyDescent="0.25">
      <c r="A21" s="9">
        <v>1</v>
      </c>
      <c r="B21" s="47" t="s">
        <v>62</v>
      </c>
      <c r="C21" s="45"/>
      <c r="D21" s="46"/>
      <c r="E21" s="9" t="s">
        <v>63</v>
      </c>
      <c r="F21" s="9" t="s">
        <v>64</v>
      </c>
    </row>
    <row r="22" spans="1:6" ht="15.75" customHeight="1" x14ac:dyDescent="0.25">
      <c r="A22" s="8" t="s">
        <v>39</v>
      </c>
      <c r="B22" s="54" t="s">
        <v>65</v>
      </c>
      <c r="C22" s="45"/>
      <c r="D22" s="46"/>
      <c r="E22" s="10"/>
      <c r="F22" s="4">
        <v>1809.58</v>
      </c>
    </row>
    <row r="23" spans="1:6" ht="15.75" customHeight="1" x14ac:dyDescent="0.25">
      <c r="A23" s="8" t="s">
        <v>41</v>
      </c>
      <c r="B23" s="54" t="s">
        <v>66</v>
      </c>
      <c r="C23" s="45"/>
      <c r="D23" s="46"/>
      <c r="E23" s="10"/>
      <c r="F23" s="4">
        <f t="shared" ref="F23:F24" si="0">TRUNC($F$22*E23,2)</f>
        <v>0</v>
      </c>
    </row>
    <row r="24" spans="1:6" ht="15.75" customHeight="1" x14ac:dyDescent="0.25">
      <c r="A24" s="8" t="s">
        <v>43</v>
      </c>
      <c r="B24" s="54" t="s">
        <v>67</v>
      </c>
      <c r="C24" s="45"/>
      <c r="D24" s="46"/>
      <c r="E24" s="10"/>
      <c r="F24" s="4">
        <f t="shared" si="0"/>
        <v>0</v>
      </c>
    </row>
    <row r="25" spans="1:6" ht="15.75" customHeight="1" x14ac:dyDescent="0.25">
      <c r="A25" s="8" t="s">
        <v>46</v>
      </c>
      <c r="B25" s="54" t="s">
        <v>68</v>
      </c>
      <c r="C25" s="45"/>
      <c r="D25" s="46"/>
      <c r="E25" s="10"/>
      <c r="F25" s="4">
        <f>TRUNC(((F22+F23)/220)*E25*7*15,2)</f>
        <v>0</v>
      </c>
    </row>
    <row r="26" spans="1:6" ht="15.75" customHeight="1" x14ac:dyDescent="0.25">
      <c r="A26" s="8" t="s">
        <v>69</v>
      </c>
      <c r="B26" s="59" t="s">
        <v>70</v>
      </c>
      <c r="C26" s="45"/>
      <c r="D26" s="46"/>
      <c r="E26" s="10"/>
      <c r="F26" s="4">
        <f>TRUNC((F25/25.09)*5.35,2)</f>
        <v>0</v>
      </c>
    </row>
    <row r="27" spans="1:6" ht="15.75" customHeight="1" x14ac:dyDescent="0.25">
      <c r="A27" s="8" t="s">
        <v>71</v>
      </c>
      <c r="B27" s="54" t="s">
        <v>72</v>
      </c>
      <c r="C27" s="45"/>
      <c r="D27" s="46"/>
      <c r="E27" s="10"/>
      <c r="F27" s="4">
        <f>TRUNC($F$22*E27/2)</f>
        <v>0</v>
      </c>
    </row>
    <row r="28" spans="1:6" ht="15.75" customHeight="1" x14ac:dyDescent="0.25">
      <c r="A28" s="47" t="s">
        <v>73</v>
      </c>
      <c r="B28" s="45"/>
      <c r="C28" s="45"/>
      <c r="D28" s="45"/>
      <c r="E28" s="46"/>
      <c r="F28" s="5">
        <f>TRUNC(SUM(F22:F27),2)</f>
        <v>1809.58</v>
      </c>
    </row>
    <row r="29" spans="1:6" ht="15.75" customHeight="1" x14ac:dyDescent="0.25"/>
    <row r="30" spans="1:6" ht="15.75" customHeight="1" x14ac:dyDescent="0.25">
      <c r="A30" s="53" t="s">
        <v>74</v>
      </c>
      <c r="B30" s="45"/>
      <c r="C30" s="45"/>
      <c r="D30" s="45"/>
      <c r="E30" s="45"/>
      <c r="F30" s="46"/>
    </row>
    <row r="31" spans="1:6" ht="15.75" customHeight="1" x14ac:dyDescent="0.25">
      <c r="A31" s="60" t="s">
        <v>75</v>
      </c>
      <c r="B31" s="45"/>
      <c r="C31" s="45"/>
      <c r="D31" s="46"/>
      <c r="E31" s="11" t="s">
        <v>63</v>
      </c>
      <c r="F31" s="11" t="s">
        <v>64</v>
      </c>
    </row>
    <row r="32" spans="1:6" ht="15.75" customHeight="1" x14ac:dyDescent="0.25">
      <c r="A32" s="8" t="s">
        <v>39</v>
      </c>
      <c r="B32" s="54" t="s">
        <v>76</v>
      </c>
      <c r="C32" s="45"/>
      <c r="D32" s="46"/>
      <c r="E32" s="10">
        <v>8.3299999999999999E-2</v>
      </c>
      <c r="F32" s="4">
        <f t="shared" ref="F32:F33" si="1">TRUNC($F$28*E32,2)</f>
        <v>150.72999999999999</v>
      </c>
    </row>
    <row r="33" spans="1:6" ht="15.75" customHeight="1" x14ac:dyDescent="0.25">
      <c r="A33" s="8" t="s">
        <v>41</v>
      </c>
      <c r="B33" s="54" t="s">
        <v>77</v>
      </c>
      <c r="C33" s="45"/>
      <c r="D33" s="46"/>
      <c r="E33" s="10">
        <v>3.0300000000000001E-2</v>
      </c>
      <c r="F33" s="4">
        <f t="shared" si="1"/>
        <v>54.83</v>
      </c>
    </row>
    <row r="34" spans="1:6" ht="15.75" customHeight="1" x14ac:dyDescent="0.25">
      <c r="A34" s="60" t="s">
        <v>78</v>
      </c>
      <c r="B34" s="45"/>
      <c r="C34" s="45"/>
      <c r="D34" s="46"/>
      <c r="E34" s="12">
        <f>SUM(E32:E33)</f>
        <v>0.11360000000000001</v>
      </c>
      <c r="F34" s="13">
        <f>TRUNC(SUM(F32:F33),2)</f>
        <v>205.56</v>
      </c>
    </row>
    <row r="35" spans="1:6" ht="15.75" customHeight="1" x14ac:dyDescent="0.25"/>
    <row r="36" spans="1:6" ht="15.75" customHeight="1" x14ac:dyDescent="0.25">
      <c r="A36" s="60" t="s">
        <v>79</v>
      </c>
      <c r="B36" s="45"/>
      <c r="C36" s="45"/>
      <c r="D36" s="46"/>
      <c r="E36" s="11" t="s">
        <v>63</v>
      </c>
      <c r="F36" s="11" t="s">
        <v>64</v>
      </c>
    </row>
    <row r="37" spans="1:6" ht="15.75" customHeight="1" x14ac:dyDescent="0.25">
      <c r="A37" s="8" t="s">
        <v>39</v>
      </c>
      <c r="B37" s="54" t="s">
        <v>80</v>
      </c>
      <c r="C37" s="45"/>
      <c r="D37" s="46"/>
      <c r="E37" s="10">
        <v>0.2</v>
      </c>
      <c r="F37" s="4">
        <f t="shared" ref="F37:F44" si="2">TRUNC((SUM(F$28+F$34))*E37,2)</f>
        <v>403.02</v>
      </c>
    </row>
    <row r="38" spans="1:6" ht="15.75" customHeight="1" x14ac:dyDescent="0.25">
      <c r="A38" s="8" t="s">
        <v>41</v>
      </c>
      <c r="B38" s="54" t="s">
        <v>81</v>
      </c>
      <c r="C38" s="45"/>
      <c r="D38" s="46"/>
      <c r="E38" s="10">
        <v>2.5000000000000001E-2</v>
      </c>
      <c r="F38" s="4">
        <f t="shared" si="2"/>
        <v>50.37</v>
      </c>
    </row>
    <row r="39" spans="1:6" ht="15.75" customHeight="1" x14ac:dyDescent="0.25">
      <c r="A39" s="8" t="s">
        <v>43</v>
      </c>
      <c r="B39" s="54" t="s">
        <v>82</v>
      </c>
      <c r="C39" s="45"/>
      <c r="D39" s="46"/>
      <c r="E39" s="10">
        <v>0.03</v>
      </c>
      <c r="F39" s="4">
        <f t="shared" si="2"/>
        <v>60.45</v>
      </c>
    </row>
    <row r="40" spans="1:6" ht="15.75" customHeight="1" x14ac:dyDescent="0.25">
      <c r="A40" s="8" t="s">
        <v>46</v>
      </c>
      <c r="B40" s="54" t="s">
        <v>83</v>
      </c>
      <c r="C40" s="45"/>
      <c r="D40" s="46"/>
      <c r="E40" s="10">
        <v>1.4999999999999999E-2</v>
      </c>
      <c r="F40" s="4">
        <f t="shared" si="2"/>
        <v>30.22</v>
      </c>
    </row>
    <row r="41" spans="1:6" ht="15.75" customHeight="1" x14ac:dyDescent="0.25">
      <c r="A41" s="8" t="s">
        <v>69</v>
      </c>
      <c r="B41" s="54" t="s">
        <v>84</v>
      </c>
      <c r="C41" s="45"/>
      <c r="D41" s="46"/>
      <c r="E41" s="10">
        <v>0.01</v>
      </c>
      <c r="F41" s="4">
        <f t="shared" si="2"/>
        <v>20.149999999999999</v>
      </c>
    </row>
    <row r="42" spans="1:6" ht="15.75" customHeight="1" x14ac:dyDescent="0.25">
      <c r="A42" s="8" t="s">
        <v>71</v>
      </c>
      <c r="B42" s="54" t="s">
        <v>85</v>
      </c>
      <c r="C42" s="45"/>
      <c r="D42" s="46"/>
      <c r="E42" s="10">
        <v>6.0000000000000001E-3</v>
      </c>
      <c r="F42" s="4">
        <f t="shared" si="2"/>
        <v>12.09</v>
      </c>
    </row>
    <row r="43" spans="1:6" ht="15.75" customHeight="1" x14ac:dyDescent="0.25">
      <c r="A43" s="8" t="s">
        <v>86</v>
      </c>
      <c r="B43" s="54" t="s">
        <v>87</v>
      </c>
      <c r="C43" s="45"/>
      <c r="D43" s="46"/>
      <c r="E43" s="10">
        <v>2E-3</v>
      </c>
      <c r="F43" s="4">
        <f t="shared" si="2"/>
        <v>4.03</v>
      </c>
    </row>
    <row r="44" spans="1:6" ht="15.75" customHeight="1" x14ac:dyDescent="0.25">
      <c r="A44" s="8" t="s">
        <v>88</v>
      </c>
      <c r="B44" s="54" t="s">
        <v>89</v>
      </c>
      <c r="C44" s="45"/>
      <c r="D44" s="46"/>
      <c r="E44" s="10">
        <v>0.08</v>
      </c>
      <c r="F44" s="4">
        <f t="shared" si="2"/>
        <v>161.21</v>
      </c>
    </row>
    <row r="45" spans="1:6" ht="15.75" customHeight="1" x14ac:dyDescent="0.25">
      <c r="A45" s="60" t="s">
        <v>90</v>
      </c>
      <c r="B45" s="45"/>
      <c r="C45" s="45"/>
      <c r="D45" s="46"/>
      <c r="E45" s="12">
        <f>SUM(E37:E44)</f>
        <v>0.36800000000000005</v>
      </c>
      <c r="F45" s="13">
        <f>TRUNC(SUM(F37:F44),2)</f>
        <v>741.54</v>
      </c>
    </row>
    <row r="46" spans="1:6" ht="15.75" customHeight="1" x14ac:dyDescent="0.25"/>
    <row r="47" spans="1:6" ht="15.75" customHeight="1" x14ac:dyDescent="0.25">
      <c r="A47" s="60" t="s">
        <v>91</v>
      </c>
      <c r="B47" s="45"/>
      <c r="C47" s="45"/>
      <c r="D47" s="46"/>
      <c r="E47" s="11" t="s">
        <v>63</v>
      </c>
      <c r="F47" s="11" t="s">
        <v>64</v>
      </c>
    </row>
    <row r="48" spans="1:6" ht="15.75" customHeight="1" x14ac:dyDescent="0.25">
      <c r="A48" s="8" t="s">
        <v>39</v>
      </c>
      <c r="B48" s="54" t="s">
        <v>92</v>
      </c>
      <c r="C48" s="45"/>
      <c r="D48" s="46"/>
      <c r="E48" s="14">
        <v>4.9000000000000004</v>
      </c>
      <c r="F48" s="4">
        <f>TRUNC(($E$48*52)-(F$22*0.06),2)</f>
        <v>146.22</v>
      </c>
    </row>
    <row r="49" spans="1:6" ht="15.75" customHeight="1" x14ac:dyDescent="0.25">
      <c r="A49" s="8" t="s">
        <v>41</v>
      </c>
      <c r="B49" s="54" t="s">
        <v>93</v>
      </c>
      <c r="C49" s="45"/>
      <c r="D49" s="46"/>
      <c r="E49" s="10"/>
      <c r="F49" s="4">
        <f>TRUNC($E$49-($E$49*0.2),2)</f>
        <v>0</v>
      </c>
    </row>
    <row r="50" spans="1:6" ht="15.75" customHeight="1" x14ac:dyDescent="0.25">
      <c r="A50" s="8" t="s">
        <v>43</v>
      </c>
      <c r="B50" s="54" t="s">
        <v>94</v>
      </c>
      <c r="C50" s="45"/>
      <c r="D50" s="46"/>
      <c r="E50" s="10" t="s">
        <v>95</v>
      </c>
      <c r="F50" s="4">
        <v>0</v>
      </c>
    </row>
    <row r="51" spans="1:6" ht="15.75" customHeight="1" x14ac:dyDescent="0.25">
      <c r="A51" s="8" t="s">
        <v>46</v>
      </c>
      <c r="B51" s="54" t="s">
        <v>96</v>
      </c>
      <c r="C51" s="45"/>
      <c r="D51" s="46"/>
      <c r="E51" s="10" t="s">
        <v>95</v>
      </c>
      <c r="F51" s="4">
        <v>16.13</v>
      </c>
    </row>
    <row r="52" spans="1:6" ht="15.75" customHeight="1" x14ac:dyDescent="0.25">
      <c r="A52" s="8" t="s">
        <v>69</v>
      </c>
      <c r="B52" s="54" t="s">
        <v>97</v>
      </c>
      <c r="C52" s="45"/>
      <c r="D52" s="46"/>
      <c r="E52" s="10" t="s">
        <v>95</v>
      </c>
      <c r="F52" s="4">
        <v>0</v>
      </c>
    </row>
    <row r="53" spans="1:6" ht="15.75" customHeight="1" x14ac:dyDescent="0.25">
      <c r="A53" s="8" t="s">
        <v>71</v>
      </c>
      <c r="B53" s="59" t="s">
        <v>98</v>
      </c>
      <c r="C53" s="45"/>
      <c r="D53" s="46"/>
      <c r="E53" s="10" t="s">
        <v>95</v>
      </c>
      <c r="F53" s="4">
        <v>0</v>
      </c>
    </row>
    <row r="54" spans="1:6" ht="15.75" customHeight="1" x14ac:dyDescent="0.25">
      <c r="A54" s="8" t="s">
        <v>86</v>
      </c>
      <c r="B54" s="59" t="s">
        <v>99</v>
      </c>
      <c r="C54" s="45"/>
      <c r="D54" s="46"/>
      <c r="E54" s="10" t="s">
        <v>95</v>
      </c>
      <c r="F54" s="4">
        <v>137.97999999999999</v>
      </c>
    </row>
    <row r="55" spans="1:6" ht="15.75" customHeight="1" x14ac:dyDescent="0.25">
      <c r="A55" s="8" t="s">
        <v>88</v>
      </c>
      <c r="B55" s="54" t="s">
        <v>100</v>
      </c>
      <c r="C55" s="45"/>
      <c r="D55" s="46"/>
      <c r="E55" s="10" t="s">
        <v>95</v>
      </c>
      <c r="F55" s="4">
        <v>0</v>
      </c>
    </row>
    <row r="56" spans="1:6" ht="15.75" customHeight="1" x14ac:dyDescent="0.25">
      <c r="A56" s="60" t="s">
        <v>101</v>
      </c>
      <c r="B56" s="45"/>
      <c r="C56" s="45"/>
      <c r="D56" s="46"/>
      <c r="E56" s="12"/>
      <c r="F56" s="13">
        <f>TRUNC(SUM(F48:F55),2)</f>
        <v>300.33</v>
      </c>
    </row>
    <row r="57" spans="1:6" ht="15.75" customHeight="1" x14ac:dyDescent="0.25"/>
    <row r="58" spans="1:6" ht="15.75" customHeight="1" x14ac:dyDescent="0.25">
      <c r="A58" s="47" t="s">
        <v>102</v>
      </c>
      <c r="B58" s="45"/>
      <c r="C58" s="45"/>
      <c r="D58" s="45"/>
      <c r="E58" s="45"/>
      <c r="F58" s="46"/>
    </row>
    <row r="59" spans="1:6" ht="15.75" customHeight="1" x14ac:dyDescent="0.25">
      <c r="A59" s="60" t="s">
        <v>103</v>
      </c>
      <c r="B59" s="45"/>
      <c r="C59" s="45"/>
      <c r="D59" s="45"/>
      <c r="E59" s="46"/>
      <c r="F59" s="11" t="s">
        <v>64</v>
      </c>
    </row>
    <row r="60" spans="1:6" ht="15.75" customHeight="1" x14ac:dyDescent="0.25">
      <c r="A60" s="8" t="s">
        <v>104</v>
      </c>
      <c r="B60" s="54" t="s">
        <v>105</v>
      </c>
      <c r="C60" s="45"/>
      <c r="D60" s="45"/>
      <c r="E60" s="46"/>
      <c r="F60" s="4">
        <f>F34</f>
        <v>205.56</v>
      </c>
    </row>
    <row r="61" spans="1:6" ht="15.75" customHeight="1" x14ac:dyDescent="0.25">
      <c r="A61" s="8" t="s">
        <v>106</v>
      </c>
      <c r="B61" s="54" t="s">
        <v>107</v>
      </c>
      <c r="C61" s="45"/>
      <c r="D61" s="45"/>
      <c r="E61" s="46"/>
      <c r="F61" s="4">
        <f>F45</f>
        <v>741.54</v>
      </c>
    </row>
    <row r="62" spans="1:6" ht="15.75" customHeight="1" x14ac:dyDescent="0.25">
      <c r="A62" s="8" t="s">
        <v>108</v>
      </c>
      <c r="B62" s="54" t="s">
        <v>109</v>
      </c>
      <c r="C62" s="45"/>
      <c r="D62" s="45"/>
      <c r="E62" s="46"/>
      <c r="F62" s="4">
        <f>F56</f>
        <v>300.33</v>
      </c>
    </row>
    <row r="63" spans="1:6" ht="15.75" customHeight="1" x14ac:dyDescent="0.25">
      <c r="A63" s="47" t="s">
        <v>110</v>
      </c>
      <c r="B63" s="45"/>
      <c r="C63" s="45"/>
      <c r="D63" s="45"/>
      <c r="E63" s="46"/>
      <c r="F63" s="5">
        <f>SUM(F60:F62)</f>
        <v>1247.4299999999998</v>
      </c>
    </row>
    <row r="64" spans="1:6" ht="15.75" customHeight="1" x14ac:dyDescent="0.25"/>
    <row r="65" spans="1:6" ht="15.75" customHeight="1" x14ac:dyDescent="0.25">
      <c r="A65" s="53" t="s">
        <v>111</v>
      </c>
      <c r="B65" s="45"/>
      <c r="C65" s="45"/>
      <c r="D65" s="45"/>
      <c r="E65" s="45"/>
      <c r="F65" s="46"/>
    </row>
    <row r="66" spans="1:6" ht="15.75" customHeight="1" x14ac:dyDescent="0.25">
      <c r="A66" s="9">
        <v>3</v>
      </c>
      <c r="B66" s="47" t="s">
        <v>112</v>
      </c>
      <c r="C66" s="45"/>
      <c r="D66" s="46"/>
      <c r="E66" s="9" t="s">
        <v>63</v>
      </c>
      <c r="F66" s="9" t="s">
        <v>64</v>
      </c>
    </row>
    <row r="67" spans="1:6" ht="15.75" customHeight="1" x14ac:dyDescent="0.25">
      <c r="A67" s="8" t="s">
        <v>39</v>
      </c>
      <c r="B67" s="54" t="s">
        <v>113</v>
      </c>
      <c r="C67" s="45"/>
      <c r="D67" s="46"/>
      <c r="E67" s="17">
        <v>4.1669999999999997E-3</v>
      </c>
      <c r="F67" s="4">
        <f>TRUNC(E67*SUM(F$28+F$34+F$44+F$56),2)</f>
        <v>10.32</v>
      </c>
    </row>
    <row r="68" spans="1:6" ht="15.75" customHeight="1" x14ac:dyDescent="0.25">
      <c r="A68" s="8" t="s">
        <v>41</v>
      </c>
      <c r="B68" s="54" t="s">
        <v>114</v>
      </c>
      <c r="C68" s="45"/>
      <c r="D68" s="46"/>
      <c r="E68" s="17">
        <v>3.3E-4</v>
      </c>
      <c r="F68" s="4">
        <f t="shared" ref="F68:F69" si="3">TRUNC(E68*SUM(F$28+F$34),2)</f>
        <v>0.66</v>
      </c>
    </row>
    <row r="69" spans="1:6" ht="15.75" customHeight="1" x14ac:dyDescent="0.25">
      <c r="A69" s="8" t="s">
        <v>43</v>
      </c>
      <c r="B69" s="69" t="s">
        <v>115</v>
      </c>
      <c r="C69" s="45"/>
      <c r="D69" s="46"/>
      <c r="E69" s="17">
        <v>1.6000000000000001E-3</v>
      </c>
      <c r="F69" s="4">
        <f t="shared" si="3"/>
        <v>3.22</v>
      </c>
    </row>
    <row r="70" spans="1:6" ht="15.75" customHeight="1" x14ac:dyDescent="0.25">
      <c r="A70" s="8" t="s">
        <v>46</v>
      </c>
      <c r="B70" s="54" t="s">
        <v>116</v>
      </c>
      <c r="C70" s="45"/>
      <c r="D70" s="46"/>
      <c r="E70" s="17">
        <v>1.9439999999999999E-2</v>
      </c>
      <c r="F70" s="4">
        <f>TRUNC(E70*SUM(F$28+F$63),2)</f>
        <v>59.42</v>
      </c>
    </row>
    <row r="71" spans="1:6" ht="15.75" customHeight="1" x14ac:dyDescent="0.25">
      <c r="A71" s="8" t="s">
        <v>69</v>
      </c>
      <c r="B71" s="69" t="s">
        <v>117</v>
      </c>
      <c r="C71" s="45"/>
      <c r="D71" s="46"/>
      <c r="E71" s="17">
        <v>7.1500000000000001E-3</v>
      </c>
      <c r="F71" s="4">
        <f t="shared" ref="F71:F72" si="4">TRUNC(E71*SUM(F$28+F$34),2)</f>
        <v>14.4</v>
      </c>
    </row>
    <row r="72" spans="1:6" ht="15.75" customHeight="1" x14ac:dyDescent="0.25">
      <c r="A72" s="8" t="s">
        <v>71</v>
      </c>
      <c r="B72" s="54" t="s">
        <v>118</v>
      </c>
      <c r="C72" s="45"/>
      <c r="D72" s="46"/>
      <c r="E72" s="17">
        <v>3.8399999999999997E-2</v>
      </c>
      <c r="F72" s="4">
        <f t="shared" si="4"/>
        <v>77.38</v>
      </c>
    </row>
    <row r="73" spans="1:6" ht="15.75" customHeight="1" x14ac:dyDescent="0.25">
      <c r="A73" s="47" t="s">
        <v>119</v>
      </c>
      <c r="B73" s="45"/>
      <c r="C73" s="45"/>
      <c r="D73" s="46"/>
      <c r="E73" s="20">
        <f t="shared" ref="E73:F73" si="5">SUM(E67:E72)</f>
        <v>7.1086999999999984E-2</v>
      </c>
      <c r="F73" s="5">
        <f t="shared" si="5"/>
        <v>165.4</v>
      </c>
    </row>
    <row r="74" spans="1:6" ht="15.75" customHeight="1" x14ac:dyDescent="0.25"/>
    <row r="75" spans="1:6" ht="15.75" customHeight="1" x14ac:dyDescent="0.25">
      <c r="A75" s="53" t="s">
        <v>120</v>
      </c>
      <c r="B75" s="45"/>
      <c r="C75" s="45"/>
      <c r="D75" s="45"/>
      <c r="E75" s="45"/>
      <c r="F75" s="46"/>
    </row>
    <row r="76" spans="1:6" ht="15.75" customHeight="1" x14ac:dyDescent="0.25">
      <c r="A76" s="60" t="s">
        <v>121</v>
      </c>
      <c r="B76" s="45"/>
      <c r="C76" s="45"/>
      <c r="D76" s="46"/>
      <c r="E76" s="11" t="s">
        <v>63</v>
      </c>
      <c r="F76" s="11" t="s">
        <v>64</v>
      </c>
    </row>
    <row r="77" spans="1:6" ht="15.75" customHeight="1" x14ac:dyDescent="0.25">
      <c r="A77" s="8" t="s">
        <v>39</v>
      </c>
      <c r="B77" s="54" t="s">
        <v>122</v>
      </c>
      <c r="C77" s="45"/>
      <c r="D77" s="46"/>
      <c r="E77" s="17">
        <v>8.3330000000000001E-2</v>
      </c>
      <c r="F77" s="4">
        <f t="shared" ref="F77:F82" si="6">TRUNC(E77*(SUM(F$28+F$73+F$63)),2)</f>
        <v>268.52</v>
      </c>
    </row>
    <row r="78" spans="1:6" ht="15.75" customHeight="1" x14ac:dyDescent="0.25">
      <c r="A78" s="8" t="s">
        <v>41</v>
      </c>
      <c r="B78" s="54" t="s">
        <v>123</v>
      </c>
      <c r="C78" s="45"/>
      <c r="D78" s="46"/>
      <c r="E78" s="17">
        <v>2.7390000000000001E-3</v>
      </c>
      <c r="F78" s="4">
        <f t="shared" si="6"/>
        <v>8.82</v>
      </c>
    </row>
    <row r="79" spans="1:6" ht="15.75" customHeight="1" x14ac:dyDescent="0.25">
      <c r="A79" s="8" t="s">
        <v>43</v>
      </c>
      <c r="B79" s="54" t="s">
        <v>124</v>
      </c>
      <c r="C79" s="45"/>
      <c r="D79" s="46"/>
      <c r="E79" s="17">
        <v>8.1999999999999998E-4</v>
      </c>
      <c r="F79" s="4">
        <f t="shared" si="6"/>
        <v>2.64</v>
      </c>
    </row>
    <row r="80" spans="1:6" ht="15.75" customHeight="1" x14ac:dyDescent="0.25">
      <c r="A80" s="8" t="s">
        <v>46</v>
      </c>
      <c r="B80" s="54" t="s">
        <v>125</v>
      </c>
      <c r="C80" s="45"/>
      <c r="D80" s="46"/>
      <c r="E80" s="17">
        <v>2.5999999999999999E-3</v>
      </c>
      <c r="F80" s="4">
        <f t="shared" si="6"/>
        <v>8.3699999999999992</v>
      </c>
    </row>
    <row r="81" spans="1:6" ht="15.75" customHeight="1" x14ac:dyDescent="0.25">
      <c r="A81" s="8" t="s">
        <v>69</v>
      </c>
      <c r="B81" s="54" t="s">
        <v>126</v>
      </c>
      <c r="C81" s="45"/>
      <c r="D81" s="46"/>
      <c r="E81" s="17">
        <v>5.5999999999999995E-4</v>
      </c>
      <c r="F81" s="4">
        <f t="shared" si="6"/>
        <v>1.8</v>
      </c>
    </row>
    <row r="82" spans="1:6" ht="15.75" customHeight="1" x14ac:dyDescent="0.25">
      <c r="A82" s="8" t="s">
        <v>71</v>
      </c>
      <c r="B82" s="54" t="s">
        <v>127</v>
      </c>
      <c r="C82" s="45"/>
      <c r="D82" s="46"/>
      <c r="E82" s="17">
        <v>1.37E-2</v>
      </c>
      <c r="F82" s="4">
        <f t="shared" si="6"/>
        <v>44.14</v>
      </c>
    </row>
    <row r="83" spans="1:6" ht="15.75" customHeight="1" x14ac:dyDescent="0.25">
      <c r="A83" s="60" t="s">
        <v>128</v>
      </c>
      <c r="B83" s="45"/>
      <c r="C83" s="45"/>
      <c r="D83" s="46"/>
      <c r="E83" s="12">
        <f>SUM(E77:E82)</f>
        <v>0.10374900000000002</v>
      </c>
      <c r="F83" s="13">
        <f>TRUNC(SUM(F77:F82),2)</f>
        <v>334.29</v>
      </c>
    </row>
    <row r="84" spans="1:6" ht="15.75" customHeight="1" x14ac:dyDescent="0.25"/>
    <row r="85" spans="1:6" ht="15.75" customHeight="1" x14ac:dyDescent="0.25">
      <c r="A85" s="60" t="s">
        <v>129</v>
      </c>
      <c r="B85" s="45"/>
      <c r="C85" s="45"/>
      <c r="D85" s="46"/>
      <c r="E85" s="11" t="s">
        <v>63</v>
      </c>
      <c r="F85" s="11" t="s">
        <v>64</v>
      </c>
    </row>
    <row r="86" spans="1:6" ht="15.75" customHeight="1" x14ac:dyDescent="0.25">
      <c r="A86" s="8" t="s">
        <v>39</v>
      </c>
      <c r="B86" s="54" t="s">
        <v>130</v>
      </c>
      <c r="C86" s="45"/>
      <c r="D86" s="46"/>
      <c r="E86" s="10"/>
      <c r="F86" s="4"/>
    </row>
    <row r="87" spans="1:6" ht="15.75" customHeight="1" x14ac:dyDescent="0.25">
      <c r="A87" s="60" t="s">
        <v>131</v>
      </c>
      <c r="B87" s="45"/>
      <c r="C87" s="45"/>
      <c r="D87" s="46"/>
      <c r="E87" s="12">
        <f t="shared" ref="E87:F87" si="7">SUM(E86)</f>
        <v>0</v>
      </c>
      <c r="F87" s="13">
        <f t="shared" si="7"/>
        <v>0</v>
      </c>
    </row>
    <row r="88" spans="1:6" ht="15.75" customHeight="1" x14ac:dyDescent="0.25"/>
    <row r="89" spans="1:6" ht="15.75" customHeight="1" x14ac:dyDescent="0.25">
      <c r="A89" s="47" t="s">
        <v>132</v>
      </c>
      <c r="B89" s="45"/>
      <c r="C89" s="45"/>
      <c r="D89" s="45"/>
      <c r="E89" s="45"/>
      <c r="F89" s="46"/>
    </row>
    <row r="90" spans="1:6" ht="15.75" customHeight="1" x14ac:dyDescent="0.25">
      <c r="A90" s="60" t="s">
        <v>133</v>
      </c>
      <c r="B90" s="45"/>
      <c r="C90" s="45"/>
      <c r="D90" s="45"/>
      <c r="E90" s="46"/>
      <c r="F90" s="11" t="s">
        <v>64</v>
      </c>
    </row>
    <row r="91" spans="1:6" ht="15.75" customHeight="1" x14ac:dyDescent="0.25">
      <c r="A91" s="8" t="s">
        <v>134</v>
      </c>
      <c r="B91" s="54" t="s">
        <v>135</v>
      </c>
      <c r="C91" s="45"/>
      <c r="D91" s="45"/>
      <c r="E91" s="46"/>
      <c r="F91" s="4">
        <f>F83</f>
        <v>334.29</v>
      </c>
    </row>
    <row r="92" spans="1:6" ht="15.75" customHeight="1" x14ac:dyDescent="0.25">
      <c r="A92" s="8" t="s">
        <v>136</v>
      </c>
      <c r="B92" s="54" t="s">
        <v>137</v>
      </c>
      <c r="C92" s="45"/>
      <c r="D92" s="45"/>
      <c r="E92" s="46"/>
      <c r="F92" s="4">
        <f>F87</f>
        <v>0</v>
      </c>
    </row>
    <row r="93" spans="1:6" ht="15.75" customHeight="1" x14ac:dyDescent="0.25">
      <c r="A93" s="47" t="s">
        <v>138</v>
      </c>
      <c r="B93" s="45"/>
      <c r="C93" s="45"/>
      <c r="D93" s="45"/>
      <c r="E93" s="46"/>
      <c r="F93" s="5">
        <f>SUM(F91:F92)</f>
        <v>334.29</v>
      </c>
    </row>
    <row r="94" spans="1:6" ht="15.75" customHeight="1" x14ac:dyDescent="0.25"/>
    <row r="95" spans="1:6" ht="15.75" customHeight="1" x14ac:dyDescent="0.25">
      <c r="A95" s="53" t="s">
        <v>139</v>
      </c>
      <c r="B95" s="45"/>
      <c r="C95" s="45"/>
      <c r="D95" s="45"/>
      <c r="E95" s="45"/>
      <c r="F95" s="46"/>
    </row>
    <row r="96" spans="1:6" ht="15.75" customHeight="1" x14ac:dyDescent="0.25">
      <c r="A96" s="9">
        <v>5</v>
      </c>
      <c r="B96" s="47" t="s">
        <v>140</v>
      </c>
      <c r="C96" s="45"/>
      <c r="D96" s="46"/>
      <c r="E96" s="9"/>
      <c r="F96" s="9" t="s">
        <v>64</v>
      </c>
    </row>
    <row r="97" spans="1:6" ht="15.75" customHeight="1" x14ac:dyDescent="0.25">
      <c r="A97" s="8" t="s">
        <v>39</v>
      </c>
      <c r="B97" s="54" t="s">
        <v>141</v>
      </c>
      <c r="C97" s="45"/>
      <c r="D97" s="46"/>
      <c r="E97" s="10" t="s">
        <v>95</v>
      </c>
      <c r="F97" s="4">
        <f>Uniforme!G10</f>
        <v>27.559999999999992</v>
      </c>
    </row>
    <row r="98" spans="1:6" ht="15.75" customHeight="1" x14ac:dyDescent="0.25">
      <c r="A98" s="8" t="s">
        <v>41</v>
      </c>
      <c r="B98" s="54" t="s">
        <v>181</v>
      </c>
      <c r="C98" s="45"/>
      <c r="D98" s="46"/>
      <c r="E98" s="10" t="s">
        <v>95</v>
      </c>
      <c r="F98" s="4">
        <v>0</v>
      </c>
    </row>
    <row r="99" spans="1:6" ht="15.75" customHeight="1" x14ac:dyDescent="0.25">
      <c r="A99" s="8" t="s">
        <v>43</v>
      </c>
      <c r="B99" s="54" t="s">
        <v>143</v>
      </c>
      <c r="C99" s="45"/>
      <c r="D99" s="46"/>
      <c r="E99" s="10" t="s">
        <v>95</v>
      </c>
      <c r="F99" s="4">
        <v>0</v>
      </c>
    </row>
    <row r="100" spans="1:6" ht="15.75" customHeight="1" x14ac:dyDescent="0.25">
      <c r="A100" s="8" t="s">
        <v>46</v>
      </c>
      <c r="B100" s="54" t="s">
        <v>72</v>
      </c>
      <c r="C100" s="45"/>
      <c r="D100" s="46"/>
      <c r="E100" s="10" t="s">
        <v>95</v>
      </c>
      <c r="F100" s="4">
        <v>0</v>
      </c>
    </row>
    <row r="101" spans="1:6" ht="15.75" customHeight="1" x14ac:dyDescent="0.25">
      <c r="A101" s="47" t="s">
        <v>144</v>
      </c>
      <c r="B101" s="45"/>
      <c r="C101" s="45"/>
      <c r="D101" s="46"/>
      <c r="E101" s="20" t="s">
        <v>95</v>
      </c>
      <c r="F101" s="5">
        <f>SUM(F97:F100)</f>
        <v>27.559999999999992</v>
      </c>
    </row>
    <row r="102" spans="1:6" ht="15.75" customHeight="1" x14ac:dyDescent="0.25"/>
    <row r="103" spans="1:6" ht="15.75" customHeight="1" x14ac:dyDescent="0.25">
      <c r="A103" s="53" t="s">
        <v>145</v>
      </c>
      <c r="B103" s="45"/>
      <c r="C103" s="45"/>
      <c r="D103" s="45"/>
      <c r="E103" s="45"/>
      <c r="F103" s="46"/>
    </row>
    <row r="104" spans="1:6" ht="15.75" customHeight="1" x14ac:dyDescent="0.25">
      <c r="A104" s="9">
        <v>5</v>
      </c>
      <c r="B104" s="47" t="s">
        <v>146</v>
      </c>
      <c r="C104" s="45"/>
      <c r="D104" s="46"/>
      <c r="E104" s="9"/>
      <c r="F104" s="9" t="s">
        <v>64</v>
      </c>
    </row>
    <row r="105" spans="1:6" ht="15.75" customHeight="1" x14ac:dyDescent="0.25">
      <c r="A105" s="8" t="s">
        <v>39</v>
      </c>
      <c r="B105" s="54" t="s">
        <v>147</v>
      </c>
      <c r="C105" s="45"/>
      <c r="D105" s="46"/>
      <c r="E105" s="10">
        <v>0.03</v>
      </c>
      <c r="F105" s="4">
        <f>TRUNC($F$128*E105,2)</f>
        <v>107.52</v>
      </c>
    </row>
    <row r="106" spans="1:6" ht="15.75" customHeight="1" x14ac:dyDescent="0.25">
      <c r="A106" s="8" t="s">
        <v>41</v>
      </c>
      <c r="B106" s="54" t="s">
        <v>148</v>
      </c>
      <c r="C106" s="45"/>
      <c r="D106" s="46"/>
      <c r="E106" s="10">
        <v>6.7900000000000002E-2</v>
      </c>
      <c r="F106" s="4">
        <f>TRUNC(($F$128+F105)*E106,2)</f>
        <v>250.67</v>
      </c>
    </row>
    <row r="107" spans="1:6" ht="15.75" customHeight="1" x14ac:dyDescent="0.25">
      <c r="A107" s="8" t="s">
        <v>43</v>
      </c>
      <c r="B107" s="61" t="s">
        <v>149</v>
      </c>
      <c r="C107" s="45"/>
      <c r="D107" s="46"/>
      <c r="E107" s="10" t="s">
        <v>95</v>
      </c>
      <c r="F107" s="4">
        <v>0</v>
      </c>
    </row>
    <row r="108" spans="1:6" ht="15.75" customHeight="1" x14ac:dyDescent="0.25">
      <c r="A108" s="8" t="s">
        <v>150</v>
      </c>
      <c r="B108" s="54" t="s">
        <v>151</v>
      </c>
      <c r="C108" s="45"/>
      <c r="D108" s="46"/>
      <c r="E108" s="10">
        <v>6.4999999999999997E-3</v>
      </c>
      <c r="F108" s="4">
        <f t="shared" ref="F108:F110" si="8">TRUNC(E108*$E$117,2)</f>
        <v>28.05</v>
      </c>
    </row>
    <row r="109" spans="1:6" ht="15.75" customHeight="1" x14ac:dyDescent="0.25">
      <c r="A109" s="8" t="s">
        <v>152</v>
      </c>
      <c r="B109" s="54" t="s">
        <v>153</v>
      </c>
      <c r="C109" s="45"/>
      <c r="D109" s="46"/>
      <c r="E109" s="10">
        <v>0.03</v>
      </c>
      <c r="F109" s="4">
        <f t="shared" si="8"/>
        <v>129.47</v>
      </c>
    </row>
    <row r="110" spans="1:6" ht="15.75" customHeight="1" x14ac:dyDescent="0.25">
      <c r="A110" s="8" t="s">
        <v>154</v>
      </c>
      <c r="B110" s="54" t="s">
        <v>155</v>
      </c>
      <c r="C110" s="45"/>
      <c r="D110" s="46"/>
      <c r="E110" s="10">
        <v>0.05</v>
      </c>
      <c r="F110" s="4">
        <f t="shared" si="8"/>
        <v>215.78</v>
      </c>
    </row>
    <row r="111" spans="1:6" ht="15.75" customHeight="1" x14ac:dyDescent="0.25">
      <c r="A111" s="47" t="s">
        <v>144</v>
      </c>
      <c r="B111" s="45"/>
      <c r="C111" s="45"/>
      <c r="D111" s="46"/>
      <c r="E111" s="20" t="s">
        <v>95</v>
      </c>
      <c r="F111" s="5">
        <f>TRUNC(SUM(F105:F110),2)</f>
        <v>731.49</v>
      </c>
    </row>
    <row r="112" spans="1:6" ht="15.75" customHeight="1" x14ac:dyDescent="0.25">
      <c r="A112" s="7"/>
      <c r="B112" s="7"/>
      <c r="C112" s="7"/>
      <c r="D112" s="7"/>
      <c r="E112" s="21"/>
      <c r="F112" s="22"/>
    </row>
    <row r="113" spans="1:6" ht="15.75" customHeight="1" x14ac:dyDescent="0.25">
      <c r="A113" s="23" t="s">
        <v>156</v>
      </c>
      <c r="B113" s="70" t="s">
        <v>157</v>
      </c>
      <c r="C113" s="71"/>
      <c r="D113" s="71"/>
      <c r="E113" s="72">
        <v>8.6499999999999994E-2</v>
      </c>
      <c r="F113" s="73"/>
    </row>
    <row r="114" spans="1:6" ht="15.75" customHeight="1" x14ac:dyDescent="0.25">
      <c r="A114" s="24"/>
      <c r="B114" s="25"/>
      <c r="C114" s="25"/>
      <c r="D114" s="25"/>
      <c r="E114" s="26"/>
      <c r="F114" s="27"/>
    </row>
    <row r="115" spans="1:6" ht="15.75" customHeight="1" x14ac:dyDescent="0.25">
      <c r="A115" s="24" t="s">
        <v>158</v>
      </c>
      <c r="B115" s="62" t="s">
        <v>159</v>
      </c>
      <c r="C115" s="52"/>
      <c r="D115" s="52"/>
      <c r="E115" s="63">
        <f>F28+F63+F73+F93+F101+F105+F106</f>
        <v>3942.45</v>
      </c>
      <c r="F115" s="64"/>
    </row>
    <row r="116" spans="1:6" ht="15.75" customHeight="1" x14ac:dyDescent="0.25">
      <c r="A116" s="24"/>
      <c r="B116" s="25"/>
      <c r="C116" s="25"/>
      <c r="D116" s="25"/>
      <c r="E116" s="26"/>
      <c r="F116" s="27"/>
    </row>
    <row r="117" spans="1:6" ht="15.75" customHeight="1" x14ac:dyDescent="0.25">
      <c r="A117" s="24" t="s">
        <v>160</v>
      </c>
      <c r="B117" s="62" t="s">
        <v>161</v>
      </c>
      <c r="C117" s="52"/>
      <c r="D117" s="52"/>
      <c r="E117" s="63">
        <f>E115/(1-E113)</f>
        <v>4315.7635467980299</v>
      </c>
      <c r="F117" s="64"/>
    </row>
    <row r="118" spans="1:6" ht="15.75" customHeight="1" x14ac:dyDescent="0.25">
      <c r="A118" s="24"/>
      <c r="B118" s="25"/>
      <c r="C118" s="25"/>
      <c r="D118" s="25"/>
      <c r="E118" s="26"/>
      <c r="F118" s="27"/>
    </row>
    <row r="119" spans="1:6" ht="15.75" customHeight="1" x14ac:dyDescent="0.25">
      <c r="A119" s="28"/>
      <c r="B119" s="29"/>
      <c r="C119" s="30" t="s">
        <v>162</v>
      </c>
      <c r="D119" s="30"/>
      <c r="E119" s="65">
        <f>E117-E115</f>
        <v>373.31354679803007</v>
      </c>
      <c r="F119" s="66"/>
    </row>
    <row r="120" spans="1:6" ht="15.75" customHeight="1" x14ac:dyDescent="0.25"/>
    <row r="121" spans="1:6" ht="15.75" customHeight="1" x14ac:dyDescent="0.25">
      <c r="A121" s="53" t="s">
        <v>163</v>
      </c>
      <c r="B121" s="45"/>
      <c r="C121" s="45"/>
      <c r="D121" s="45"/>
      <c r="E121" s="45"/>
      <c r="F121" s="46"/>
    </row>
    <row r="122" spans="1:6" ht="15.75" customHeight="1" x14ac:dyDescent="0.25">
      <c r="A122" s="60" t="s">
        <v>164</v>
      </c>
      <c r="B122" s="45"/>
      <c r="C122" s="45"/>
      <c r="D122" s="45"/>
      <c r="E122" s="46"/>
      <c r="F122" s="11" t="s">
        <v>64</v>
      </c>
    </row>
    <row r="123" spans="1:6" ht="15.75" customHeight="1" x14ac:dyDescent="0.25">
      <c r="A123" s="8" t="s">
        <v>39</v>
      </c>
      <c r="B123" s="54" t="s">
        <v>61</v>
      </c>
      <c r="C123" s="45"/>
      <c r="D123" s="45"/>
      <c r="E123" s="46"/>
      <c r="F123" s="4">
        <f>F28</f>
        <v>1809.58</v>
      </c>
    </row>
    <row r="124" spans="1:6" ht="15.75" customHeight="1" x14ac:dyDescent="0.25">
      <c r="A124" s="8" t="s">
        <v>41</v>
      </c>
      <c r="B124" s="54" t="s">
        <v>74</v>
      </c>
      <c r="C124" s="45"/>
      <c r="D124" s="45"/>
      <c r="E124" s="46"/>
      <c r="F124" s="4">
        <f>F63</f>
        <v>1247.4299999999998</v>
      </c>
    </row>
    <row r="125" spans="1:6" ht="15.75" customHeight="1" x14ac:dyDescent="0.25">
      <c r="A125" s="8" t="s">
        <v>43</v>
      </c>
      <c r="B125" s="54" t="s">
        <v>111</v>
      </c>
      <c r="C125" s="45"/>
      <c r="D125" s="45"/>
      <c r="E125" s="46"/>
      <c r="F125" s="4">
        <f>F73</f>
        <v>165.4</v>
      </c>
    </row>
    <row r="126" spans="1:6" ht="15.75" customHeight="1" x14ac:dyDescent="0.25">
      <c r="A126" s="8" t="s">
        <v>46</v>
      </c>
      <c r="B126" s="54" t="s">
        <v>120</v>
      </c>
      <c r="C126" s="45"/>
      <c r="D126" s="45"/>
      <c r="E126" s="46"/>
      <c r="F126" s="4">
        <f>F93</f>
        <v>334.29</v>
      </c>
    </row>
    <row r="127" spans="1:6" ht="15.75" customHeight="1" x14ac:dyDescent="0.25">
      <c r="A127" s="8" t="s">
        <v>69</v>
      </c>
      <c r="B127" s="54" t="s">
        <v>139</v>
      </c>
      <c r="C127" s="45"/>
      <c r="D127" s="45"/>
      <c r="E127" s="46"/>
      <c r="F127" s="4">
        <f>F101</f>
        <v>27.559999999999992</v>
      </c>
    </row>
    <row r="128" spans="1:6" ht="15.75" customHeight="1" x14ac:dyDescent="0.25">
      <c r="A128" s="68" t="s">
        <v>165</v>
      </c>
      <c r="B128" s="45"/>
      <c r="C128" s="45"/>
      <c r="D128" s="45"/>
      <c r="E128" s="46"/>
      <c r="F128" s="31">
        <f>SUM(F123:F127)</f>
        <v>3584.2599999999998</v>
      </c>
    </row>
    <row r="129" spans="1:6" ht="15.75" customHeight="1" x14ac:dyDescent="0.25">
      <c r="A129" s="8" t="s">
        <v>71</v>
      </c>
      <c r="B129" s="54" t="s">
        <v>145</v>
      </c>
      <c r="C129" s="45"/>
      <c r="D129" s="45"/>
      <c r="E129" s="46"/>
      <c r="F129" s="4">
        <f>F111</f>
        <v>731.49</v>
      </c>
    </row>
    <row r="130" spans="1:6" ht="15.75" customHeight="1" x14ac:dyDescent="0.25">
      <c r="A130" s="47" t="s">
        <v>166</v>
      </c>
      <c r="B130" s="45"/>
      <c r="C130" s="45"/>
      <c r="D130" s="45"/>
      <c r="E130" s="46"/>
      <c r="F130" s="5">
        <f>SUM(F128:F129)</f>
        <v>4315.75</v>
      </c>
    </row>
    <row r="131" spans="1:6" ht="15.75" customHeight="1" x14ac:dyDescent="0.25">
      <c r="A131" s="7"/>
      <c r="B131" s="7"/>
      <c r="C131" s="7"/>
      <c r="D131" s="7"/>
      <c r="E131" s="7"/>
      <c r="F131" s="22"/>
    </row>
    <row r="132" spans="1:6" ht="15.75" customHeight="1" x14ac:dyDescent="0.25">
      <c r="A132" s="7"/>
      <c r="B132" s="7"/>
      <c r="C132" s="7"/>
      <c r="D132" s="7"/>
      <c r="E132" s="7"/>
      <c r="F132" s="22"/>
    </row>
    <row r="133" spans="1:6" ht="76.5" customHeight="1" x14ac:dyDescent="0.25">
      <c r="A133" s="67" t="s">
        <v>167</v>
      </c>
      <c r="B133" s="52"/>
      <c r="C133" s="52"/>
      <c r="D133" s="52"/>
      <c r="E133" s="52"/>
      <c r="F133" s="52"/>
    </row>
    <row r="134" spans="1:6" ht="15.75" customHeight="1" x14ac:dyDescent="0.25"/>
    <row r="135" spans="1:6" ht="29.25" customHeight="1" x14ac:dyDescent="0.25">
      <c r="A135" s="67" t="s">
        <v>168</v>
      </c>
      <c r="B135" s="52"/>
      <c r="C135" s="52"/>
      <c r="D135" s="52"/>
      <c r="E135" s="52"/>
      <c r="F135" s="52"/>
    </row>
    <row r="136" spans="1:6" ht="15.75" customHeight="1" x14ac:dyDescent="0.25"/>
    <row r="137" spans="1:6" ht="30" customHeight="1" x14ac:dyDescent="0.25">
      <c r="A137" s="67" t="s">
        <v>169</v>
      </c>
      <c r="B137" s="52"/>
      <c r="C137" s="52"/>
      <c r="D137" s="52"/>
      <c r="E137" s="52"/>
      <c r="F137" s="52"/>
    </row>
    <row r="138" spans="1:6" ht="15.75" customHeight="1" x14ac:dyDescent="0.25"/>
    <row r="139" spans="1:6" ht="15.75" customHeight="1" x14ac:dyDescent="0.25">
      <c r="A139" s="75" t="s">
        <v>203</v>
      </c>
      <c r="B139" s="52"/>
      <c r="C139" s="52"/>
      <c r="D139" s="52"/>
      <c r="E139" s="52"/>
      <c r="F139" s="52"/>
    </row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9">
    <mergeCell ref="B82:D82"/>
    <mergeCell ref="A83:D83"/>
    <mergeCell ref="A85:D85"/>
    <mergeCell ref="B86:D86"/>
    <mergeCell ref="A87:D87"/>
    <mergeCell ref="A89:F89"/>
    <mergeCell ref="A90:E90"/>
    <mergeCell ref="B91:E91"/>
    <mergeCell ref="B92:E92"/>
    <mergeCell ref="B72:D72"/>
    <mergeCell ref="A73:D73"/>
    <mergeCell ref="A75:F75"/>
    <mergeCell ref="A76:D76"/>
    <mergeCell ref="B77:D77"/>
    <mergeCell ref="B78:D78"/>
    <mergeCell ref="B79:D79"/>
    <mergeCell ref="B80:D80"/>
    <mergeCell ref="B81:D81"/>
    <mergeCell ref="B62:E62"/>
    <mergeCell ref="A63:E63"/>
    <mergeCell ref="A65:F65"/>
    <mergeCell ref="B66:D66"/>
    <mergeCell ref="B67:D67"/>
    <mergeCell ref="B68:D68"/>
    <mergeCell ref="B69:D69"/>
    <mergeCell ref="B70:D70"/>
    <mergeCell ref="B71:D71"/>
    <mergeCell ref="E119:F119"/>
    <mergeCell ref="A121:F121"/>
    <mergeCell ref="A122:E122"/>
    <mergeCell ref="B123:E123"/>
    <mergeCell ref="B124:E124"/>
    <mergeCell ref="A135:F135"/>
    <mergeCell ref="A137:F137"/>
    <mergeCell ref="A139:F139"/>
    <mergeCell ref="B125:E125"/>
    <mergeCell ref="B126:E126"/>
    <mergeCell ref="B127:E127"/>
    <mergeCell ref="A128:E128"/>
    <mergeCell ref="B129:E129"/>
    <mergeCell ref="A130:E130"/>
    <mergeCell ref="A133:F133"/>
    <mergeCell ref="A101:D101"/>
    <mergeCell ref="A103:F103"/>
    <mergeCell ref="B104:D104"/>
    <mergeCell ref="B105:D105"/>
    <mergeCell ref="B106:D106"/>
    <mergeCell ref="B107:D107"/>
    <mergeCell ref="B108:D108"/>
    <mergeCell ref="B117:D117"/>
    <mergeCell ref="E117:F117"/>
    <mergeCell ref="B109:D109"/>
    <mergeCell ref="B110:D110"/>
    <mergeCell ref="A111:D111"/>
    <mergeCell ref="B113:D113"/>
    <mergeCell ref="E113:F113"/>
    <mergeCell ref="B115:D115"/>
    <mergeCell ref="E115:F115"/>
    <mergeCell ref="B43:D43"/>
    <mergeCell ref="B44:D44"/>
    <mergeCell ref="A93:E93"/>
    <mergeCell ref="A95:F95"/>
    <mergeCell ref="B96:D96"/>
    <mergeCell ref="B97:D97"/>
    <mergeCell ref="B98:D98"/>
    <mergeCell ref="B99:D99"/>
    <mergeCell ref="B100:D100"/>
    <mergeCell ref="A45:D45"/>
    <mergeCell ref="A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D56"/>
    <mergeCell ref="A58:F58"/>
    <mergeCell ref="A59:E59"/>
    <mergeCell ref="B60:E60"/>
    <mergeCell ref="B61:E61"/>
    <mergeCell ref="B33:D33"/>
    <mergeCell ref="A34:D34"/>
    <mergeCell ref="A36:D36"/>
    <mergeCell ref="B37:D37"/>
    <mergeCell ref="B38:D38"/>
    <mergeCell ref="B39:D39"/>
    <mergeCell ref="B40:D40"/>
    <mergeCell ref="B41:D41"/>
    <mergeCell ref="B42:D42"/>
    <mergeCell ref="B23:D23"/>
    <mergeCell ref="B24:D24"/>
    <mergeCell ref="B25:D25"/>
    <mergeCell ref="B26:D26"/>
    <mergeCell ref="B27:D27"/>
    <mergeCell ref="A28:E28"/>
    <mergeCell ref="A30:F30"/>
    <mergeCell ref="A31:D31"/>
    <mergeCell ref="B32:D32"/>
    <mergeCell ref="E16:F16"/>
    <mergeCell ref="B16:D16"/>
    <mergeCell ref="B17:D17"/>
    <mergeCell ref="E17:F17"/>
    <mergeCell ref="B18:D18"/>
    <mergeCell ref="E18:F18"/>
    <mergeCell ref="A20:F20"/>
    <mergeCell ref="B21:D21"/>
    <mergeCell ref="B22:D22"/>
    <mergeCell ref="A9:F9"/>
    <mergeCell ref="A10:B10"/>
    <mergeCell ref="D10:F10"/>
    <mergeCell ref="A11:B11"/>
    <mergeCell ref="D11:F11"/>
    <mergeCell ref="A13:F13"/>
    <mergeCell ref="B14:D14"/>
    <mergeCell ref="E14:F14"/>
    <mergeCell ref="B15:D15"/>
    <mergeCell ref="E15:F15"/>
    <mergeCell ref="A1:F1"/>
    <mergeCell ref="A3:F3"/>
    <mergeCell ref="B4:D4"/>
    <mergeCell ref="E4:F4"/>
    <mergeCell ref="B5:D5"/>
    <mergeCell ref="E5:F5"/>
    <mergeCell ref="E6:F6"/>
    <mergeCell ref="B6:D6"/>
    <mergeCell ref="B7:D7"/>
    <mergeCell ref="E7:F7"/>
  </mergeCells>
  <pageMargins left="0.511811024" right="0.511811024" top="0.78740157499999996" bottom="0.78740157499999996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000"/>
  <sheetViews>
    <sheetView workbookViewId="0"/>
  </sheetViews>
  <sheetFormatPr defaultColWidth="14.42578125" defaultRowHeight="15" customHeight="1" x14ac:dyDescent="0.25"/>
  <cols>
    <col min="1" max="1" width="5.140625" customWidth="1"/>
    <col min="2" max="2" width="20.7109375" customWidth="1"/>
    <col min="3" max="3" width="8.5703125" customWidth="1"/>
    <col min="4" max="4" width="9.7109375" customWidth="1"/>
    <col min="5" max="5" width="8.7109375" customWidth="1"/>
    <col min="6" max="7" width="15.7109375" customWidth="1"/>
    <col min="8" max="8" width="20.7109375" customWidth="1"/>
    <col min="9" max="26" width="8.7109375" customWidth="1"/>
  </cols>
  <sheetData>
    <row r="1" spans="1:8" ht="18.75" x14ac:dyDescent="0.3">
      <c r="A1" s="76" t="s">
        <v>204</v>
      </c>
      <c r="B1" s="45"/>
      <c r="C1" s="45"/>
      <c r="D1" s="45"/>
      <c r="E1" s="45"/>
      <c r="F1" s="45"/>
      <c r="G1" s="45"/>
      <c r="H1" s="46"/>
    </row>
    <row r="2" spans="1:8" x14ac:dyDescent="0.25">
      <c r="A2" s="9" t="s">
        <v>3</v>
      </c>
      <c r="B2" s="9" t="s">
        <v>4</v>
      </c>
      <c r="C2" s="9" t="s">
        <v>205</v>
      </c>
      <c r="D2" s="9" t="s">
        <v>206</v>
      </c>
      <c r="E2" s="9" t="s">
        <v>207</v>
      </c>
      <c r="F2" s="9" t="s">
        <v>208</v>
      </c>
      <c r="G2" s="9" t="s">
        <v>209</v>
      </c>
      <c r="H2" s="9" t="s">
        <v>210</v>
      </c>
    </row>
    <row r="3" spans="1:8" x14ac:dyDescent="0.25">
      <c r="A3" s="8">
        <v>1</v>
      </c>
      <c r="B3" s="8" t="s">
        <v>211</v>
      </c>
      <c r="C3" s="8">
        <v>601192</v>
      </c>
      <c r="D3" s="8" t="s">
        <v>206</v>
      </c>
      <c r="E3" s="8">
        <v>4</v>
      </c>
      <c r="F3" s="14">
        <v>54.33</v>
      </c>
      <c r="G3" s="14">
        <f t="shared" ref="G3:G7" si="0">E3*F3</f>
        <v>217.32</v>
      </c>
      <c r="H3" s="8" t="s">
        <v>212</v>
      </c>
    </row>
    <row r="4" spans="1:8" x14ac:dyDescent="0.25">
      <c r="A4" s="8">
        <v>2</v>
      </c>
      <c r="B4" s="8" t="s">
        <v>213</v>
      </c>
      <c r="C4" s="8">
        <v>610982</v>
      </c>
      <c r="D4" s="8" t="s">
        <v>206</v>
      </c>
      <c r="E4" s="8">
        <v>8</v>
      </c>
      <c r="F4" s="14">
        <v>37</v>
      </c>
      <c r="G4" s="14">
        <f t="shared" si="0"/>
        <v>296</v>
      </c>
      <c r="H4" s="8" t="s">
        <v>212</v>
      </c>
    </row>
    <row r="5" spans="1:8" x14ac:dyDescent="0.25">
      <c r="A5" s="8">
        <v>3</v>
      </c>
      <c r="B5" s="8" t="s">
        <v>214</v>
      </c>
      <c r="C5" s="8">
        <v>273753</v>
      </c>
      <c r="D5" s="8" t="s">
        <v>215</v>
      </c>
      <c r="E5" s="8">
        <v>8</v>
      </c>
      <c r="F5" s="14">
        <v>4.9400000000000004</v>
      </c>
      <c r="G5" s="14">
        <f t="shared" si="0"/>
        <v>39.520000000000003</v>
      </c>
      <c r="H5" s="8" t="s">
        <v>212</v>
      </c>
    </row>
    <row r="6" spans="1:8" x14ac:dyDescent="0.25">
      <c r="A6" s="8">
        <v>4</v>
      </c>
      <c r="B6" s="8" t="s">
        <v>216</v>
      </c>
      <c r="C6" s="8">
        <v>230000</v>
      </c>
      <c r="D6" s="8" t="s">
        <v>215</v>
      </c>
      <c r="E6" s="8">
        <v>2</v>
      </c>
      <c r="F6" s="14">
        <v>52.9</v>
      </c>
      <c r="G6" s="14">
        <f t="shared" si="0"/>
        <v>105.8</v>
      </c>
      <c r="H6" s="8" t="s">
        <v>212</v>
      </c>
    </row>
    <row r="7" spans="1:8" x14ac:dyDescent="0.25">
      <c r="A7" s="8">
        <v>9</v>
      </c>
      <c r="B7" s="8" t="s">
        <v>217</v>
      </c>
      <c r="C7" s="8">
        <v>479976</v>
      </c>
      <c r="D7" s="8" t="s">
        <v>206</v>
      </c>
      <c r="E7" s="8">
        <v>2</v>
      </c>
      <c r="F7" s="14">
        <v>1.4</v>
      </c>
      <c r="G7" s="14">
        <f t="shared" si="0"/>
        <v>2.8</v>
      </c>
      <c r="H7" s="8" t="s">
        <v>212</v>
      </c>
    </row>
    <row r="8" spans="1:8" x14ac:dyDescent="0.25">
      <c r="A8" s="47" t="s">
        <v>218</v>
      </c>
      <c r="B8" s="45"/>
      <c r="C8" s="45"/>
      <c r="D8" s="45"/>
      <c r="E8" s="45"/>
      <c r="F8" s="46"/>
      <c r="G8" s="5">
        <f>SUM(G3:G7)</f>
        <v>661.43999999999983</v>
      </c>
    </row>
    <row r="10" spans="1:8" x14ac:dyDescent="0.25">
      <c r="A10" s="47" t="s">
        <v>219</v>
      </c>
      <c r="B10" s="45"/>
      <c r="C10" s="45"/>
      <c r="D10" s="45"/>
      <c r="E10" s="45"/>
      <c r="F10" s="46"/>
      <c r="G10" s="5">
        <f>G8/24</f>
        <v>27.559999999999992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H1"/>
    <mergeCell ref="A8:F8"/>
    <mergeCell ref="A10:F10"/>
  </mergeCells>
  <pageMargins left="0.511811024" right="0.511811024" top="0.78740157499999996" bottom="0.7874015749999999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/>
  </sheetViews>
  <sheetFormatPr defaultColWidth="14.42578125" defaultRowHeight="15" customHeight="1" x14ac:dyDescent="0.25"/>
  <cols>
    <col min="1" max="1" width="5.140625" customWidth="1"/>
    <col min="2" max="2" width="36.5703125" customWidth="1"/>
    <col min="3" max="3" width="8.5703125" customWidth="1"/>
    <col min="4" max="4" width="9.7109375" customWidth="1"/>
    <col min="5" max="5" width="8.7109375" customWidth="1"/>
    <col min="6" max="7" width="15.7109375" customWidth="1"/>
    <col min="8" max="8" width="20.7109375" customWidth="1"/>
    <col min="9" max="26" width="8.7109375" customWidth="1"/>
  </cols>
  <sheetData>
    <row r="1" spans="1:26" ht="18.75" x14ac:dyDescent="0.25">
      <c r="A1" s="77" t="s">
        <v>220</v>
      </c>
      <c r="B1" s="45"/>
      <c r="C1" s="45"/>
      <c r="D1" s="45"/>
      <c r="E1" s="45"/>
      <c r="F1" s="45"/>
      <c r="G1" s="45"/>
      <c r="H1" s="46"/>
    </row>
    <row r="2" spans="1:26" x14ac:dyDescent="0.25">
      <c r="A2" s="78" t="s">
        <v>59</v>
      </c>
      <c r="B2" s="45"/>
      <c r="C2" s="45"/>
      <c r="D2" s="45"/>
      <c r="E2" s="45"/>
      <c r="F2" s="45"/>
      <c r="G2" s="45"/>
      <c r="H2" s="46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x14ac:dyDescent="0.25">
      <c r="A3" s="34" t="s">
        <v>3</v>
      </c>
      <c r="B3" s="1" t="s">
        <v>4</v>
      </c>
      <c r="C3" s="34" t="s">
        <v>205</v>
      </c>
      <c r="D3" s="34" t="s">
        <v>206</v>
      </c>
      <c r="E3" s="34" t="s">
        <v>207</v>
      </c>
      <c r="F3" s="34" t="s">
        <v>208</v>
      </c>
      <c r="G3" s="34" t="s">
        <v>209</v>
      </c>
      <c r="H3" s="34" t="s">
        <v>210</v>
      </c>
    </row>
    <row r="4" spans="1:26" x14ac:dyDescent="0.25">
      <c r="A4" s="3">
        <v>1</v>
      </c>
      <c r="B4" s="35" t="s">
        <v>221</v>
      </c>
      <c r="C4" s="3">
        <v>235792</v>
      </c>
      <c r="D4" s="3" t="s">
        <v>215</v>
      </c>
      <c r="E4" s="3">
        <v>24</v>
      </c>
      <c r="F4" s="36">
        <v>3.31</v>
      </c>
      <c r="G4" s="36">
        <f t="shared" ref="G4:G8" si="0">E4*F4</f>
        <v>79.44</v>
      </c>
      <c r="H4" s="3" t="s">
        <v>212</v>
      </c>
    </row>
    <row r="5" spans="1:26" x14ac:dyDescent="0.25">
      <c r="A5" s="3">
        <v>2</v>
      </c>
      <c r="B5" s="35" t="s">
        <v>222</v>
      </c>
      <c r="C5" s="3">
        <v>450458</v>
      </c>
      <c r="D5" s="3" t="s">
        <v>223</v>
      </c>
      <c r="E5" s="3">
        <v>4</v>
      </c>
      <c r="F5" s="36">
        <v>19.88</v>
      </c>
      <c r="G5" s="36">
        <f t="shared" si="0"/>
        <v>79.52</v>
      </c>
      <c r="H5" s="3" t="s">
        <v>212</v>
      </c>
    </row>
    <row r="6" spans="1:26" x14ac:dyDescent="0.25">
      <c r="A6" s="3">
        <v>3</v>
      </c>
      <c r="B6" s="35" t="s">
        <v>224</v>
      </c>
      <c r="C6" s="3">
        <v>369561</v>
      </c>
      <c r="D6" s="3" t="s">
        <v>223</v>
      </c>
      <c r="E6" s="3">
        <v>4</v>
      </c>
      <c r="F6" s="36">
        <v>9.9499999999999993</v>
      </c>
      <c r="G6" s="36">
        <f t="shared" si="0"/>
        <v>39.799999999999997</v>
      </c>
      <c r="H6" s="3" t="s">
        <v>212</v>
      </c>
    </row>
    <row r="7" spans="1:26" x14ac:dyDescent="0.25">
      <c r="A7" s="3">
        <v>4</v>
      </c>
      <c r="B7" s="35" t="s">
        <v>225</v>
      </c>
      <c r="C7" s="3">
        <v>483888</v>
      </c>
      <c r="D7" s="3" t="s">
        <v>226</v>
      </c>
      <c r="E7" s="3">
        <v>8</v>
      </c>
      <c r="F7" s="36">
        <v>7.62</v>
      </c>
      <c r="G7" s="36">
        <f t="shared" si="0"/>
        <v>60.96</v>
      </c>
      <c r="H7" s="3" t="s">
        <v>212</v>
      </c>
    </row>
    <row r="8" spans="1:26" x14ac:dyDescent="0.25">
      <c r="A8" s="3">
        <v>5</v>
      </c>
      <c r="B8" s="35" t="s">
        <v>227</v>
      </c>
      <c r="C8" s="3">
        <v>481400</v>
      </c>
      <c r="D8" s="3" t="s">
        <v>206</v>
      </c>
      <c r="E8" s="3">
        <v>12</v>
      </c>
      <c r="F8" s="36">
        <v>10.9</v>
      </c>
      <c r="G8" s="36">
        <f t="shared" si="0"/>
        <v>130.80000000000001</v>
      </c>
      <c r="H8" s="3" t="s">
        <v>212</v>
      </c>
    </row>
    <row r="9" spans="1:26" x14ac:dyDescent="0.25">
      <c r="A9" s="78" t="s">
        <v>218</v>
      </c>
      <c r="B9" s="45"/>
      <c r="C9" s="45"/>
      <c r="D9" s="45"/>
      <c r="E9" s="45"/>
      <c r="F9" s="46"/>
      <c r="G9" s="37">
        <f>SUM(G4:G8)</f>
        <v>390.52</v>
      </c>
      <c r="H9" s="38"/>
    </row>
    <row r="10" spans="1:26" x14ac:dyDescent="0.25">
      <c r="A10" s="78" t="s">
        <v>219</v>
      </c>
      <c r="B10" s="45"/>
      <c r="C10" s="45"/>
      <c r="D10" s="45"/>
      <c r="E10" s="45"/>
      <c r="F10" s="46"/>
      <c r="G10" s="37">
        <f>G9/24</f>
        <v>16.271666666666665</v>
      </c>
      <c r="H10" s="38"/>
    </row>
    <row r="11" spans="1:26" x14ac:dyDescent="0.25">
      <c r="A11" s="38"/>
      <c r="B11" s="39"/>
      <c r="C11" s="38"/>
      <c r="D11" s="38"/>
      <c r="E11" s="38"/>
      <c r="F11" s="38"/>
      <c r="G11" s="38"/>
      <c r="H11" s="38"/>
    </row>
    <row r="12" spans="1:26" x14ac:dyDescent="0.25">
      <c r="A12" s="78" t="s">
        <v>173</v>
      </c>
      <c r="B12" s="45"/>
      <c r="C12" s="45"/>
      <c r="D12" s="45"/>
      <c r="E12" s="45"/>
      <c r="F12" s="45"/>
      <c r="G12" s="45"/>
      <c r="H12" s="46"/>
    </row>
    <row r="13" spans="1:26" x14ac:dyDescent="0.25">
      <c r="A13" s="34" t="s">
        <v>3</v>
      </c>
      <c r="B13" s="1" t="s">
        <v>4</v>
      </c>
      <c r="C13" s="34" t="s">
        <v>205</v>
      </c>
      <c r="D13" s="34" t="s">
        <v>206</v>
      </c>
      <c r="E13" s="34" t="s">
        <v>207</v>
      </c>
      <c r="F13" s="34" t="s">
        <v>208</v>
      </c>
      <c r="G13" s="34" t="s">
        <v>209</v>
      </c>
      <c r="H13" s="34" t="s">
        <v>210</v>
      </c>
    </row>
    <row r="14" spans="1:26" x14ac:dyDescent="0.25">
      <c r="A14" s="3">
        <v>1</v>
      </c>
      <c r="B14" s="35" t="s">
        <v>228</v>
      </c>
      <c r="C14" s="3">
        <v>343207</v>
      </c>
      <c r="D14" s="3" t="s">
        <v>206</v>
      </c>
      <c r="E14" s="3">
        <v>1</v>
      </c>
      <c r="F14" s="36">
        <v>26.7</v>
      </c>
      <c r="G14" s="36">
        <f t="shared" ref="G14:G22" si="1">E14*F14</f>
        <v>26.7</v>
      </c>
      <c r="H14" s="3" t="s">
        <v>212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x14ac:dyDescent="0.25">
      <c r="A15" s="3">
        <v>2</v>
      </c>
      <c r="B15" s="35" t="s">
        <v>229</v>
      </c>
      <c r="C15" s="3">
        <v>618293</v>
      </c>
      <c r="D15" s="3" t="s">
        <v>206</v>
      </c>
      <c r="E15" s="3">
        <v>4</v>
      </c>
      <c r="F15" s="36">
        <v>5.67</v>
      </c>
      <c r="G15" s="36">
        <f t="shared" si="1"/>
        <v>22.68</v>
      </c>
      <c r="H15" s="3" t="s">
        <v>212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5">
      <c r="A16" s="3">
        <v>3</v>
      </c>
      <c r="B16" s="35" t="s">
        <v>230</v>
      </c>
      <c r="C16" s="3">
        <v>601716</v>
      </c>
      <c r="D16" s="3" t="s">
        <v>206</v>
      </c>
      <c r="E16" s="3">
        <v>4</v>
      </c>
      <c r="F16" s="36">
        <v>4.55</v>
      </c>
      <c r="G16" s="36">
        <f t="shared" si="1"/>
        <v>18.2</v>
      </c>
      <c r="H16" s="3" t="s">
        <v>212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25">
      <c r="A17" s="3">
        <v>4</v>
      </c>
      <c r="B17" s="35" t="s">
        <v>231</v>
      </c>
      <c r="C17" s="3">
        <v>234413</v>
      </c>
      <c r="D17" s="3" t="s">
        <v>206</v>
      </c>
      <c r="E17" s="3">
        <v>24</v>
      </c>
      <c r="F17" s="36">
        <v>1.23</v>
      </c>
      <c r="G17" s="36">
        <f t="shared" si="1"/>
        <v>29.52</v>
      </c>
      <c r="H17" s="3" t="s">
        <v>212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25">
      <c r="A18" s="3">
        <v>5</v>
      </c>
      <c r="B18" s="35" t="s">
        <v>232</v>
      </c>
      <c r="C18" s="3">
        <v>606268</v>
      </c>
      <c r="D18" s="3" t="s">
        <v>206</v>
      </c>
      <c r="E18" s="3">
        <v>2</v>
      </c>
      <c r="F18" s="36">
        <v>36.28</v>
      </c>
      <c r="G18" s="36">
        <f t="shared" si="1"/>
        <v>72.56</v>
      </c>
      <c r="H18" s="3" t="s">
        <v>212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25">
      <c r="A19" s="3">
        <v>6</v>
      </c>
      <c r="B19" s="35" t="s">
        <v>233</v>
      </c>
      <c r="C19" s="3">
        <v>616761</v>
      </c>
      <c r="D19" s="3" t="s">
        <v>206</v>
      </c>
      <c r="E19" s="3">
        <v>48</v>
      </c>
      <c r="F19" s="36">
        <v>0.85</v>
      </c>
      <c r="G19" s="36">
        <f t="shared" si="1"/>
        <v>40.799999999999997</v>
      </c>
      <c r="H19" s="3" t="s">
        <v>212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25">
      <c r="A20" s="3">
        <v>7</v>
      </c>
      <c r="B20" s="35" t="s">
        <v>234</v>
      </c>
      <c r="C20" s="3" t="s">
        <v>235</v>
      </c>
      <c r="D20" s="3" t="s">
        <v>215</v>
      </c>
      <c r="E20" s="3">
        <v>2</v>
      </c>
      <c r="F20" s="36">
        <v>9.27</v>
      </c>
      <c r="G20" s="36">
        <f t="shared" si="1"/>
        <v>18.54</v>
      </c>
      <c r="H20" s="3" t="s">
        <v>236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5.75" customHeight="1" x14ac:dyDescent="0.25">
      <c r="A21" s="3">
        <v>8</v>
      </c>
      <c r="B21" s="35" t="s">
        <v>237</v>
      </c>
      <c r="C21" s="3">
        <v>486637</v>
      </c>
      <c r="D21" s="3" t="s">
        <v>215</v>
      </c>
      <c r="E21" s="3">
        <v>12</v>
      </c>
      <c r="F21" s="36">
        <v>3.85</v>
      </c>
      <c r="G21" s="36">
        <f t="shared" si="1"/>
        <v>46.2</v>
      </c>
      <c r="H21" s="3" t="s">
        <v>212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5.75" customHeight="1" x14ac:dyDescent="0.25">
      <c r="A22" s="3">
        <v>9</v>
      </c>
      <c r="B22" s="35" t="s">
        <v>238</v>
      </c>
      <c r="C22" s="3">
        <v>405890</v>
      </c>
      <c r="D22" s="3" t="s">
        <v>206</v>
      </c>
      <c r="E22" s="3">
        <v>4</v>
      </c>
      <c r="F22" s="36">
        <v>14.67</v>
      </c>
      <c r="G22" s="36">
        <f t="shared" si="1"/>
        <v>58.68</v>
      </c>
      <c r="H22" s="3" t="s">
        <v>212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5.75" customHeight="1" x14ac:dyDescent="0.25">
      <c r="A23" s="78" t="s">
        <v>218</v>
      </c>
      <c r="B23" s="45"/>
      <c r="C23" s="45"/>
      <c r="D23" s="45"/>
      <c r="E23" s="45"/>
      <c r="F23" s="46"/>
      <c r="G23" s="37">
        <f>SUM(G14:G22)</f>
        <v>333.88</v>
      </c>
      <c r="H23" s="38"/>
    </row>
    <row r="24" spans="1:26" ht="15.75" customHeight="1" x14ac:dyDescent="0.25">
      <c r="A24" s="78" t="s">
        <v>219</v>
      </c>
      <c r="B24" s="45"/>
      <c r="C24" s="45"/>
      <c r="D24" s="45"/>
      <c r="E24" s="45"/>
      <c r="F24" s="46"/>
      <c r="G24" s="37">
        <f>G23/24</f>
        <v>13.911666666666667</v>
      </c>
      <c r="H24" s="38"/>
    </row>
    <row r="25" spans="1:26" ht="15.75" customHeight="1" x14ac:dyDescent="0.25">
      <c r="A25" s="38"/>
      <c r="B25" s="39"/>
      <c r="C25" s="38"/>
      <c r="D25" s="38"/>
      <c r="E25" s="38"/>
      <c r="F25" s="38"/>
      <c r="G25" s="38"/>
      <c r="H25" s="38"/>
    </row>
    <row r="26" spans="1:26" ht="15.75" customHeight="1" x14ac:dyDescent="0.25">
      <c r="A26" s="78" t="s">
        <v>177</v>
      </c>
      <c r="B26" s="45"/>
      <c r="C26" s="45"/>
      <c r="D26" s="45"/>
      <c r="E26" s="45"/>
      <c r="F26" s="45"/>
      <c r="G26" s="45"/>
      <c r="H26" s="46"/>
    </row>
    <row r="27" spans="1:26" ht="15.75" customHeight="1" x14ac:dyDescent="0.25">
      <c r="A27" s="34" t="s">
        <v>3</v>
      </c>
      <c r="B27" s="1" t="s">
        <v>4</v>
      </c>
      <c r="C27" s="34" t="s">
        <v>205</v>
      </c>
      <c r="D27" s="34" t="s">
        <v>206</v>
      </c>
      <c r="E27" s="34" t="s">
        <v>207</v>
      </c>
      <c r="F27" s="34" t="s">
        <v>208</v>
      </c>
      <c r="G27" s="34" t="s">
        <v>209</v>
      </c>
      <c r="H27" s="34" t="s">
        <v>210</v>
      </c>
    </row>
    <row r="28" spans="1:26" ht="15.75" customHeight="1" x14ac:dyDescent="0.25">
      <c r="A28" s="3">
        <v>1</v>
      </c>
      <c r="B28" s="35" t="s">
        <v>228</v>
      </c>
      <c r="C28" s="3">
        <v>343207</v>
      </c>
      <c r="D28" s="3" t="s">
        <v>206</v>
      </c>
      <c r="E28" s="3">
        <v>1</v>
      </c>
      <c r="F28" s="36">
        <v>26.7</v>
      </c>
      <c r="G28" s="36">
        <f t="shared" ref="G28:G36" si="2">E28*F28</f>
        <v>26.7</v>
      </c>
      <c r="H28" s="3" t="s">
        <v>212</v>
      </c>
    </row>
    <row r="29" spans="1:26" ht="15.75" customHeight="1" x14ac:dyDescent="0.25">
      <c r="A29" s="3">
        <v>2</v>
      </c>
      <c r="B29" s="35" t="s">
        <v>229</v>
      </c>
      <c r="C29" s="3">
        <v>618293</v>
      </c>
      <c r="D29" s="3" t="s">
        <v>206</v>
      </c>
      <c r="E29" s="3">
        <v>4</v>
      </c>
      <c r="F29" s="36">
        <v>5.67</v>
      </c>
      <c r="G29" s="36">
        <f t="shared" si="2"/>
        <v>22.68</v>
      </c>
      <c r="H29" s="3" t="s">
        <v>212</v>
      </c>
    </row>
    <row r="30" spans="1:26" ht="15.75" customHeight="1" x14ac:dyDescent="0.25">
      <c r="A30" s="3">
        <v>3</v>
      </c>
      <c r="B30" s="35" t="s">
        <v>230</v>
      </c>
      <c r="C30" s="3">
        <v>601716</v>
      </c>
      <c r="D30" s="3" t="s">
        <v>206</v>
      </c>
      <c r="E30" s="3">
        <v>4</v>
      </c>
      <c r="F30" s="36">
        <v>4.55</v>
      </c>
      <c r="G30" s="36">
        <f t="shared" si="2"/>
        <v>18.2</v>
      </c>
      <c r="H30" s="3" t="s">
        <v>212</v>
      </c>
    </row>
    <row r="31" spans="1:26" ht="15.75" customHeight="1" x14ac:dyDescent="0.25">
      <c r="A31" s="3">
        <v>4</v>
      </c>
      <c r="B31" s="35" t="s">
        <v>231</v>
      </c>
      <c r="C31" s="3">
        <v>234413</v>
      </c>
      <c r="D31" s="3" t="s">
        <v>206</v>
      </c>
      <c r="E31" s="3">
        <v>24</v>
      </c>
      <c r="F31" s="36">
        <v>1.23</v>
      </c>
      <c r="G31" s="36">
        <f t="shared" si="2"/>
        <v>29.52</v>
      </c>
      <c r="H31" s="3" t="s">
        <v>212</v>
      </c>
    </row>
    <row r="32" spans="1:26" ht="15.75" customHeight="1" x14ac:dyDescent="0.25">
      <c r="A32" s="3">
        <v>5</v>
      </c>
      <c r="B32" s="35" t="s">
        <v>232</v>
      </c>
      <c r="C32" s="3">
        <v>606268</v>
      </c>
      <c r="D32" s="3" t="s">
        <v>206</v>
      </c>
      <c r="E32" s="3">
        <v>2</v>
      </c>
      <c r="F32" s="36">
        <v>36.28</v>
      </c>
      <c r="G32" s="36">
        <f t="shared" si="2"/>
        <v>72.56</v>
      </c>
      <c r="H32" s="3" t="s">
        <v>212</v>
      </c>
    </row>
    <row r="33" spans="1:8" ht="15.75" customHeight="1" x14ac:dyDescent="0.25">
      <c r="A33" s="3">
        <v>6</v>
      </c>
      <c r="B33" s="35" t="s">
        <v>233</v>
      </c>
      <c r="C33" s="3">
        <v>616761</v>
      </c>
      <c r="D33" s="3" t="s">
        <v>206</v>
      </c>
      <c r="E33" s="3">
        <v>48</v>
      </c>
      <c r="F33" s="36">
        <v>0.85</v>
      </c>
      <c r="G33" s="36">
        <f t="shared" si="2"/>
        <v>40.799999999999997</v>
      </c>
      <c r="H33" s="3" t="s">
        <v>212</v>
      </c>
    </row>
    <row r="34" spans="1:8" ht="15.75" customHeight="1" x14ac:dyDescent="0.25">
      <c r="A34" s="3">
        <v>7</v>
      </c>
      <c r="B34" s="35" t="s">
        <v>234</v>
      </c>
      <c r="C34" s="3" t="s">
        <v>235</v>
      </c>
      <c r="D34" s="3" t="s">
        <v>215</v>
      </c>
      <c r="E34" s="3">
        <v>2</v>
      </c>
      <c r="F34" s="36">
        <v>9.27</v>
      </c>
      <c r="G34" s="36">
        <f t="shared" si="2"/>
        <v>18.54</v>
      </c>
      <c r="H34" s="3" t="s">
        <v>236</v>
      </c>
    </row>
    <row r="35" spans="1:8" ht="15.75" customHeight="1" x14ac:dyDescent="0.25">
      <c r="A35" s="3">
        <v>8</v>
      </c>
      <c r="B35" s="35" t="s">
        <v>237</v>
      </c>
      <c r="C35" s="3">
        <v>486637</v>
      </c>
      <c r="D35" s="3" t="s">
        <v>215</v>
      </c>
      <c r="E35" s="3">
        <v>12</v>
      </c>
      <c r="F35" s="36">
        <v>3.85</v>
      </c>
      <c r="G35" s="36">
        <f t="shared" si="2"/>
        <v>46.2</v>
      </c>
      <c r="H35" s="3" t="s">
        <v>212</v>
      </c>
    </row>
    <row r="36" spans="1:8" ht="15.75" customHeight="1" x14ac:dyDescent="0.25">
      <c r="A36" s="3">
        <v>9</v>
      </c>
      <c r="B36" s="35" t="s">
        <v>238</v>
      </c>
      <c r="C36" s="3">
        <v>405890</v>
      </c>
      <c r="D36" s="3" t="s">
        <v>206</v>
      </c>
      <c r="E36" s="3">
        <v>4</v>
      </c>
      <c r="F36" s="36">
        <v>14.67</v>
      </c>
      <c r="G36" s="36">
        <f t="shared" si="2"/>
        <v>58.68</v>
      </c>
      <c r="H36" s="3" t="s">
        <v>212</v>
      </c>
    </row>
    <row r="37" spans="1:8" ht="15.75" customHeight="1" x14ac:dyDescent="0.25">
      <c r="A37" s="78" t="s">
        <v>218</v>
      </c>
      <c r="B37" s="45"/>
      <c r="C37" s="45"/>
      <c r="D37" s="45"/>
      <c r="E37" s="45"/>
      <c r="F37" s="46"/>
      <c r="G37" s="37">
        <f>SUM(G28:G36)</f>
        <v>333.88</v>
      </c>
      <c r="H37" s="38"/>
    </row>
    <row r="38" spans="1:8" ht="15.75" customHeight="1" x14ac:dyDescent="0.25">
      <c r="A38" s="78" t="s">
        <v>219</v>
      </c>
      <c r="B38" s="45"/>
      <c r="C38" s="45"/>
      <c r="D38" s="45"/>
      <c r="E38" s="45"/>
      <c r="F38" s="46"/>
      <c r="G38" s="37">
        <f>G37/24</f>
        <v>13.911666666666667</v>
      </c>
      <c r="H38" s="38"/>
    </row>
    <row r="39" spans="1:8" ht="15.75" customHeight="1" x14ac:dyDescent="0.25">
      <c r="A39" s="38"/>
      <c r="B39" s="39"/>
      <c r="C39" s="38"/>
      <c r="D39" s="38"/>
      <c r="E39" s="38"/>
      <c r="F39" s="38"/>
      <c r="G39" s="38"/>
      <c r="H39" s="38"/>
    </row>
    <row r="40" spans="1:8" ht="15.75" customHeight="1" x14ac:dyDescent="0.25">
      <c r="A40" s="78" t="s">
        <v>180</v>
      </c>
      <c r="B40" s="45"/>
      <c r="C40" s="45"/>
      <c r="D40" s="45"/>
      <c r="E40" s="45"/>
      <c r="F40" s="45"/>
      <c r="G40" s="45"/>
      <c r="H40" s="46"/>
    </row>
    <row r="41" spans="1:8" ht="15.75" customHeight="1" x14ac:dyDescent="0.25">
      <c r="A41" s="34" t="s">
        <v>3</v>
      </c>
      <c r="B41" s="1" t="s">
        <v>4</v>
      </c>
      <c r="C41" s="34" t="s">
        <v>205</v>
      </c>
      <c r="D41" s="34" t="s">
        <v>206</v>
      </c>
      <c r="E41" s="34" t="s">
        <v>207</v>
      </c>
      <c r="F41" s="34" t="s">
        <v>208</v>
      </c>
      <c r="G41" s="34" t="s">
        <v>209</v>
      </c>
      <c r="H41" s="34" t="s">
        <v>210</v>
      </c>
    </row>
    <row r="42" spans="1:8" ht="15.75" customHeight="1" x14ac:dyDescent="0.25">
      <c r="A42" s="3">
        <v>1</v>
      </c>
      <c r="B42" s="35" t="s">
        <v>221</v>
      </c>
      <c r="C42" s="3">
        <v>235792</v>
      </c>
      <c r="D42" s="3" t="s">
        <v>215</v>
      </c>
      <c r="E42" s="3">
        <v>24</v>
      </c>
      <c r="F42" s="36">
        <v>3.31</v>
      </c>
      <c r="G42" s="36">
        <f t="shared" ref="G42:G46" si="3">E42*F42</f>
        <v>79.44</v>
      </c>
      <c r="H42" s="3" t="s">
        <v>212</v>
      </c>
    </row>
    <row r="43" spans="1:8" ht="15.75" customHeight="1" x14ac:dyDescent="0.25">
      <c r="A43" s="3">
        <v>2</v>
      </c>
      <c r="B43" s="35" t="s">
        <v>222</v>
      </c>
      <c r="C43" s="3">
        <v>450458</v>
      </c>
      <c r="D43" s="3" t="s">
        <v>223</v>
      </c>
      <c r="E43" s="3">
        <v>4</v>
      </c>
      <c r="F43" s="36">
        <v>19.88</v>
      </c>
      <c r="G43" s="36">
        <f t="shared" si="3"/>
        <v>79.52</v>
      </c>
      <c r="H43" s="3" t="s">
        <v>212</v>
      </c>
    </row>
    <row r="44" spans="1:8" ht="15.75" customHeight="1" x14ac:dyDescent="0.25">
      <c r="A44" s="3">
        <v>3</v>
      </c>
      <c r="B44" s="35" t="s">
        <v>224</v>
      </c>
      <c r="C44" s="3">
        <v>369561</v>
      </c>
      <c r="D44" s="3" t="s">
        <v>223</v>
      </c>
      <c r="E44" s="3">
        <v>4</v>
      </c>
      <c r="F44" s="36">
        <v>9.9499999999999993</v>
      </c>
      <c r="G44" s="36">
        <f t="shared" si="3"/>
        <v>39.799999999999997</v>
      </c>
      <c r="H44" s="3" t="s">
        <v>212</v>
      </c>
    </row>
    <row r="45" spans="1:8" ht="15.75" customHeight="1" x14ac:dyDescent="0.25">
      <c r="A45" s="3">
        <v>4</v>
      </c>
      <c r="B45" s="35" t="s">
        <v>225</v>
      </c>
      <c r="C45" s="3">
        <v>483888</v>
      </c>
      <c r="D45" s="3" t="s">
        <v>226</v>
      </c>
      <c r="E45" s="3">
        <v>8</v>
      </c>
      <c r="F45" s="36">
        <v>7.62</v>
      </c>
      <c r="G45" s="36">
        <f t="shared" si="3"/>
        <v>60.96</v>
      </c>
      <c r="H45" s="3" t="s">
        <v>212</v>
      </c>
    </row>
    <row r="46" spans="1:8" ht="15.75" customHeight="1" x14ac:dyDescent="0.25">
      <c r="A46" s="3">
        <v>5</v>
      </c>
      <c r="B46" s="35" t="s">
        <v>227</v>
      </c>
      <c r="C46" s="3">
        <v>481400</v>
      </c>
      <c r="D46" s="3" t="s">
        <v>206</v>
      </c>
      <c r="E46" s="3">
        <v>12</v>
      </c>
      <c r="F46" s="36">
        <v>10.9</v>
      </c>
      <c r="G46" s="36">
        <f t="shared" si="3"/>
        <v>130.80000000000001</v>
      </c>
      <c r="H46" s="3" t="s">
        <v>212</v>
      </c>
    </row>
    <row r="47" spans="1:8" ht="15.75" customHeight="1" x14ac:dyDescent="0.25">
      <c r="A47" s="78" t="s">
        <v>218</v>
      </c>
      <c r="B47" s="45"/>
      <c r="C47" s="45"/>
      <c r="D47" s="45"/>
      <c r="E47" s="45"/>
      <c r="F47" s="46"/>
      <c r="G47" s="37">
        <f>SUM(G42:G46)</f>
        <v>390.52</v>
      </c>
      <c r="H47" s="38"/>
    </row>
    <row r="48" spans="1:8" ht="15.75" customHeight="1" x14ac:dyDescent="0.25">
      <c r="A48" s="78" t="s">
        <v>219</v>
      </c>
      <c r="B48" s="45"/>
      <c r="C48" s="45"/>
      <c r="D48" s="45"/>
      <c r="E48" s="45"/>
      <c r="F48" s="46"/>
      <c r="G48" s="37">
        <f>G47/24</f>
        <v>16.271666666666665</v>
      </c>
      <c r="H48" s="38"/>
    </row>
    <row r="49" spans="1:8" ht="15.75" customHeight="1" x14ac:dyDescent="0.25">
      <c r="A49" s="38"/>
      <c r="B49" s="39"/>
      <c r="C49" s="38"/>
      <c r="D49" s="38"/>
      <c r="E49" s="38"/>
      <c r="F49" s="38"/>
      <c r="G49" s="38"/>
      <c r="H49" s="38"/>
    </row>
    <row r="50" spans="1:8" ht="15.75" customHeight="1" x14ac:dyDescent="0.25">
      <c r="A50" s="78" t="s">
        <v>190</v>
      </c>
      <c r="B50" s="45"/>
      <c r="C50" s="45"/>
      <c r="D50" s="45"/>
      <c r="E50" s="45"/>
      <c r="F50" s="45"/>
      <c r="G50" s="45"/>
      <c r="H50" s="46"/>
    </row>
    <row r="51" spans="1:8" ht="15.75" customHeight="1" x14ac:dyDescent="0.25">
      <c r="A51" s="34" t="s">
        <v>3</v>
      </c>
      <c r="B51" s="1" t="s">
        <v>4</v>
      </c>
      <c r="C51" s="34" t="s">
        <v>205</v>
      </c>
      <c r="D51" s="34" t="s">
        <v>206</v>
      </c>
      <c r="E51" s="34" t="s">
        <v>207</v>
      </c>
      <c r="F51" s="34" t="s">
        <v>208</v>
      </c>
      <c r="G51" s="34" t="s">
        <v>209</v>
      </c>
      <c r="H51" s="34" t="s">
        <v>210</v>
      </c>
    </row>
    <row r="52" spans="1:8" ht="15.75" customHeight="1" x14ac:dyDescent="0.25">
      <c r="A52" s="3">
        <v>1</v>
      </c>
      <c r="B52" s="35" t="s">
        <v>221</v>
      </c>
      <c r="C52" s="3">
        <v>235792</v>
      </c>
      <c r="D52" s="3" t="s">
        <v>215</v>
      </c>
      <c r="E52" s="3">
        <v>24</v>
      </c>
      <c r="F52" s="36">
        <v>3.31</v>
      </c>
      <c r="G52" s="36">
        <f t="shared" ref="G52:G56" si="4">E52*F52</f>
        <v>79.44</v>
      </c>
      <c r="H52" s="3" t="s">
        <v>212</v>
      </c>
    </row>
    <row r="53" spans="1:8" ht="15.75" customHeight="1" x14ac:dyDescent="0.25">
      <c r="A53" s="3">
        <v>2</v>
      </c>
      <c r="B53" s="35" t="s">
        <v>222</v>
      </c>
      <c r="C53" s="3">
        <v>450458</v>
      </c>
      <c r="D53" s="3" t="s">
        <v>223</v>
      </c>
      <c r="E53" s="3">
        <v>4</v>
      </c>
      <c r="F53" s="36">
        <v>19.88</v>
      </c>
      <c r="G53" s="36">
        <f t="shared" si="4"/>
        <v>79.52</v>
      </c>
      <c r="H53" s="3" t="s">
        <v>212</v>
      </c>
    </row>
    <row r="54" spans="1:8" ht="15.75" customHeight="1" x14ac:dyDescent="0.25">
      <c r="A54" s="3">
        <v>3</v>
      </c>
      <c r="B54" s="35" t="s">
        <v>224</v>
      </c>
      <c r="C54" s="3">
        <v>369561</v>
      </c>
      <c r="D54" s="3" t="s">
        <v>223</v>
      </c>
      <c r="E54" s="3">
        <v>4</v>
      </c>
      <c r="F54" s="36">
        <v>9.9499999999999993</v>
      </c>
      <c r="G54" s="36">
        <f t="shared" si="4"/>
        <v>39.799999999999997</v>
      </c>
      <c r="H54" s="3" t="s">
        <v>212</v>
      </c>
    </row>
    <row r="55" spans="1:8" ht="15.75" customHeight="1" x14ac:dyDescent="0.25">
      <c r="A55" s="3">
        <v>4</v>
      </c>
      <c r="B55" s="35" t="s">
        <v>225</v>
      </c>
      <c r="C55" s="3">
        <v>483888</v>
      </c>
      <c r="D55" s="3" t="s">
        <v>226</v>
      </c>
      <c r="E55" s="3">
        <v>8</v>
      </c>
      <c r="F55" s="36">
        <v>7.62</v>
      </c>
      <c r="G55" s="36">
        <f t="shared" si="4"/>
        <v>60.96</v>
      </c>
      <c r="H55" s="3" t="s">
        <v>212</v>
      </c>
    </row>
    <row r="56" spans="1:8" ht="15.75" customHeight="1" x14ac:dyDescent="0.25">
      <c r="A56" s="3">
        <v>5</v>
      </c>
      <c r="B56" s="35" t="s">
        <v>227</v>
      </c>
      <c r="C56" s="3">
        <v>481400</v>
      </c>
      <c r="D56" s="3" t="s">
        <v>206</v>
      </c>
      <c r="E56" s="3">
        <v>12</v>
      </c>
      <c r="F56" s="36">
        <v>10.9</v>
      </c>
      <c r="G56" s="36">
        <f t="shared" si="4"/>
        <v>130.80000000000001</v>
      </c>
      <c r="H56" s="3" t="s">
        <v>212</v>
      </c>
    </row>
    <row r="57" spans="1:8" ht="15.75" customHeight="1" x14ac:dyDescent="0.25">
      <c r="A57" s="78" t="s">
        <v>218</v>
      </c>
      <c r="B57" s="45"/>
      <c r="C57" s="45"/>
      <c r="D57" s="45"/>
      <c r="E57" s="45"/>
      <c r="F57" s="46"/>
      <c r="G57" s="37">
        <f>SUM(G52:G56)</f>
        <v>390.52</v>
      </c>
      <c r="H57" s="38"/>
    </row>
    <row r="58" spans="1:8" ht="15.75" customHeight="1" x14ac:dyDescent="0.25">
      <c r="A58" s="78" t="s">
        <v>219</v>
      </c>
      <c r="B58" s="45"/>
      <c r="C58" s="45"/>
      <c r="D58" s="45"/>
      <c r="E58" s="45"/>
      <c r="F58" s="46"/>
      <c r="G58" s="37">
        <f>G57/24</f>
        <v>16.271666666666665</v>
      </c>
      <c r="H58" s="38"/>
    </row>
    <row r="59" spans="1:8" ht="15.75" customHeight="1" x14ac:dyDescent="0.25">
      <c r="A59" s="38"/>
      <c r="B59" s="39"/>
      <c r="C59" s="38"/>
      <c r="D59" s="38"/>
      <c r="E59" s="38"/>
      <c r="F59" s="38"/>
      <c r="G59" s="38"/>
      <c r="H59" s="38"/>
    </row>
    <row r="60" spans="1:8" ht="15.75" customHeight="1" x14ac:dyDescent="0.25">
      <c r="A60" s="78" t="s">
        <v>184</v>
      </c>
      <c r="B60" s="45"/>
      <c r="C60" s="45"/>
      <c r="D60" s="45"/>
      <c r="E60" s="45"/>
      <c r="F60" s="45"/>
      <c r="G60" s="45"/>
      <c r="H60" s="46"/>
    </row>
    <row r="61" spans="1:8" ht="15.75" customHeight="1" x14ac:dyDescent="0.25">
      <c r="A61" s="34" t="s">
        <v>3</v>
      </c>
      <c r="B61" s="1" t="s">
        <v>4</v>
      </c>
      <c r="C61" s="34" t="s">
        <v>205</v>
      </c>
      <c r="D61" s="34" t="s">
        <v>206</v>
      </c>
      <c r="E61" s="34" t="s">
        <v>207</v>
      </c>
      <c r="F61" s="34" t="s">
        <v>208</v>
      </c>
      <c r="G61" s="34" t="s">
        <v>209</v>
      </c>
      <c r="H61" s="34" t="s">
        <v>210</v>
      </c>
    </row>
    <row r="62" spans="1:8" ht="15.75" customHeight="1" x14ac:dyDescent="0.25">
      <c r="A62" s="3">
        <v>1</v>
      </c>
      <c r="B62" s="35" t="s">
        <v>239</v>
      </c>
      <c r="C62" s="3">
        <v>418455</v>
      </c>
      <c r="D62" s="3" t="s">
        <v>206</v>
      </c>
      <c r="E62" s="3">
        <v>1</v>
      </c>
      <c r="F62" s="36">
        <v>297.92</v>
      </c>
      <c r="G62" s="36">
        <f t="shared" ref="G62:G71" si="5">E62*F62</f>
        <v>297.92</v>
      </c>
      <c r="H62" s="3" t="s">
        <v>212</v>
      </c>
    </row>
    <row r="63" spans="1:8" ht="15.75" customHeight="1" x14ac:dyDescent="0.25">
      <c r="A63" s="3">
        <v>2</v>
      </c>
      <c r="B63" s="35" t="s">
        <v>228</v>
      </c>
      <c r="C63" s="3">
        <v>343207</v>
      </c>
      <c r="D63" s="3" t="s">
        <v>206</v>
      </c>
      <c r="E63" s="3">
        <v>1</v>
      </c>
      <c r="F63" s="36">
        <v>26.7</v>
      </c>
      <c r="G63" s="36">
        <f t="shared" si="5"/>
        <v>26.7</v>
      </c>
      <c r="H63" s="3" t="s">
        <v>212</v>
      </c>
    </row>
    <row r="64" spans="1:8" ht="15.75" customHeight="1" x14ac:dyDescent="0.25">
      <c r="A64" s="3">
        <v>3</v>
      </c>
      <c r="B64" s="35" t="s">
        <v>229</v>
      </c>
      <c r="C64" s="3">
        <v>618293</v>
      </c>
      <c r="D64" s="3" t="s">
        <v>206</v>
      </c>
      <c r="E64" s="3">
        <v>4</v>
      </c>
      <c r="F64" s="36">
        <v>5.67</v>
      </c>
      <c r="G64" s="36">
        <f t="shared" si="5"/>
        <v>22.68</v>
      </c>
      <c r="H64" s="3" t="s">
        <v>212</v>
      </c>
    </row>
    <row r="65" spans="1:26" ht="15.75" customHeight="1" x14ac:dyDescent="0.25">
      <c r="A65" s="3">
        <v>4</v>
      </c>
      <c r="B65" s="35" t="s">
        <v>230</v>
      </c>
      <c r="C65" s="3">
        <v>601716</v>
      </c>
      <c r="D65" s="3" t="s">
        <v>206</v>
      </c>
      <c r="E65" s="3">
        <v>4</v>
      </c>
      <c r="F65" s="36">
        <v>4.55</v>
      </c>
      <c r="G65" s="36">
        <f t="shared" si="5"/>
        <v>18.2</v>
      </c>
      <c r="H65" s="3" t="s">
        <v>212</v>
      </c>
    </row>
    <row r="66" spans="1:26" ht="15.75" customHeight="1" x14ac:dyDescent="0.25">
      <c r="A66" s="3">
        <v>5</v>
      </c>
      <c r="B66" s="35" t="s">
        <v>240</v>
      </c>
      <c r="C66" s="3">
        <v>234413</v>
      </c>
      <c r="D66" s="3" t="s">
        <v>206</v>
      </c>
      <c r="E66" s="3">
        <v>24</v>
      </c>
      <c r="F66" s="36">
        <v>1.23</v>
      </c>
      <c r="G66" s="36">
        <f t="shared" si="5"/>
        <v>29.52</v>
      </c>
      <c r="H66" s="3" t="s">
        <v>212</v>
      </c>
    </row>
    <row r="67" spans="1:26" ht="15.75" customHeight="1" x14ac:dyDescent="0.25">
      <c r="A67" s="3">
        <v>6</v>
      </c>
      <c r="B67" s="35" t="s">
        <v>232</v>
      </c>
      <c r="C67" s="3">
        <v>606268</v>
      </c>
      <c r="D67" s="3" t="s">
        <v>206</v>
      </c>
      <c r="E67" s="3">
        <v>2</v>
      </c>
      <c r="F67" s="36">
        <v>36.28</v>
      </c>
      <c r="G67" s="36">
        <f t="shared" si="5"/>
        <v>72.56</v>
      </c>
      <c r="H67" s="3" t="s">
        <v>212</v>
      </c>
    </row>
    <row r="68" spans="1:26" ht="15.75" customHeight="1" x14ac:dyDescent="0.25">
      <c r="A68" s="3">
        <v>7</v>
      </c>
      <c r="B68" s="35" t="s">
        <v>241</v>
      </c>
      <c r="C68" s="3">
        <v>602436</v>
      </c>
      <c r="D68" s="3" t="s">
        <v>206</v>
      </c>
      <c r="E68" s="3">
        <v>1</v>
      </c>
      <c r="F68" s="36">
        <v>431.5</v>
      </c>
      <c r="G68" s="36">
        <f t="shared" si="5"/>
        <v>431.5</v>
      </c>
      <c r="H68" s="3" t="s">
        <v>212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.75" customHeight="1" x14ac:dyDescent="0.25">
      <c r="A69" s="3">
        <v>8</v>
      </c>
      <c r="B69" s="35" t="s">
        <v>242</v>
      </c>
      <c r="C69" s="3">
        <v>486640</v>
      </c>
      <c r="D69" s="3" t="s">
        <v>215</v>
      </c>
      <c r="E69" s="3">
        <v>2</v>
      </c>
      <c r="F69" s="36">
        <v>178</v>
      </c>
      <c r="G69" s="36">
        <f t="shared" si="5"/>
        <v>356</v>
      </c>
      <c r="H69" s="3" t="s">
        <v>212</v>
      </c>
    </row>
    <row r="70" spans="1:26" ht="15.75" customHeight="1" x14ac:dyDescent="0.25">
      <c r="A70" s="3">
        <v>9</v>
      </c>
      <c r="B70" s="35" t="s">
        <v>243</v>
      </c>
      <c r="C70" s="3">
        <v>615041</v>
      </c>
      <c r="D70" s="3" t="s">
        <v>215</v>
      </c>
      <c r="E70" s="3">
        <v>2</v>
      </c>
      <c r="F70" s="36">
        <v>16.93</v>
      </c>
      <c r="G70" s="36">
        <f t="shared" si="5"/>
        <v>33.86</v>
      </c>
      <c r="H70" s="3" t="s">
        <v>212</v>
      </c>
    </row>
    <row r="71" spans="1:26" ht="15.75" customHeight="1" x14ac:dyDescent="0.25">
      <c r="A71" s="3">
        <v>10</v>
      </c>
      <c r="B71" s="35" t="s">
        <v>238</v>
      </c>
      <c r="C71" s="3">
        <v>405890</v>
      </c>
      <c r="D71" s="3" t="s">
        <v>206</v>
      </c>
      <c r="E71" s="3">
        <v>4</v>
      </c>
      <c r="F71" s="36">
        <v>14.67</v>
      </c>
      <c r="G71" s="36">
        <f t="shared" si="5"/>
        <v>58.68</v>
      </c>
      <c r="H71" s="3" t="s">
        <v>212</v>
      </c>
    </row>
    <row r="72" spans="1:26" ht="15.75" customHeight="1" x14ac:dyDescent="0.25">
      <c r="A72" s="78" t="s">
        <v>218</v>
      </c>
      <c r="B72" s="45"/>
      <c r="C72" s="45"/>
      <c r="D72" s="45"/>
      <c r="E72" s="45"/>
      <c r="F72" s="46"/>
      <c r="G72" s="37">
        <f>SUM(G62:G71)</f>
        <v>1347.62</v>
      </c>
      <c r="H72" s="38"/>
    </row>
    <row r="73" spans="1:26" ht="15.75" customHeight="1" x14ac:dyDescent="0.25">
      <c r="A73" s="78" t="s">
        <v>219</v>
      </c>
      <c r="B73" s="45"/>
      <c r="C73" s="45"/>
      <c r="D73" s="45"/>
      <c r="E73" s="45"/>
      <c r="F73" s="46"/>
      <c r="G73" s="37">
        <f>G72/24</f>
        <v>56.150833333333331</v>
      </c>
      <c r="H73" s="38"/>
    </row>
    <row r="74" spans="1:26" ht="15.75" customHeight="1" x14ac:dyDescent="0.25">
      <c r="A74" s="38"/>
      <c r="B74" s="39"/>
      <c r="C74" s="38"/>
      <c r="D74" s="38"/>
      <c r="E74" s="38"/>
      <c r="F74" s="38"/>
      <c r="G74" s="38"/>
      <c r="H74" s="38"/>
    </row>
    <row r="75" spans="1:26" ht="15.75" customHeight="1" x14ac:dyDescent="0.25">
      <c r="A75" s="78" t="s">
        <v>187</v>
      </c>
      <c r="B75" s="45"/>
      <c r="C75" s="45"/>
      <c r="D75" s="45"/>
      <c r="E75" s="45"/>
      <c r="F75" s="45"/>
      <c r="G75" s="45"/>
      <c r="H75" s="46"/>
    </row>
    <row r="76" spans="1:26" ht="15.75" customHeight="1" x14ac:dyDescent="0.25">
      <c r="A76" s="34" t="s">
        <v>3</v>
      </c>
      <c r="B76" s="1" t="s">
        <v>4</v>
      </c>
      <c r="C76" s="34" t="s">
        <v>205</v>
      </c>
      <c r="D76" s="34" t="s">
        <v>206</v>
      </c>
      <c r="E76" s="34" t="s">
        <v>207</v>
      </c>
      <c r="F76" s="34" t="s">
        <v>208</v>
      </c>
      <c r="G76" s="34" t="s">
        <v>209</v>
      </c>
      <c r="H76" s="34" t="s">
        <v>210</v>
      </c>
    </row>
    <row r="77" spans="1:26" ht="15.75" customHeight="1" x14ac:dyDescent="0.25">
      <c r="A77" s="3">
        <v>1</v>
      </c>
      <c r="B77" s="35" t="s">
        <v>228</v>
      </c>
      <c r="C77" s="3">
        <v>343207</v>
      </c>
      <c r="D77" s="3" t="s">
        <v>206</v>
      </c>
      <c r="E77" s="3">
        <v>1</v>
      </c>
      <c r="F77" s="36">
        <v>26.7</v>
      </c>
      <c r="G77" s="36">
        <f t="shared" ref="G77:G86" si="6">E77*F77</f>
        <v>26.7</v>
      </c>
      <c r="H77" s="3" t="s">
        <v>212</v>
      </c>
    </row>
    <row r="78" spans="1:26" ht="15.75" customHeight="1" x14ac:dyDescent="0.25">
      <c r="A78" s="3">
        <v>2</v>
      </c>
      <c r="B78" s="35" t="s">
        <v>229</v>
      </c>
      <c r="C78" s="3">
        <v>618293</v>
      </c>
      <c r="D78" s="3" t="s">
        <v>206</v>
      </c>
      <c r="E78" s="3">
        <v>4</v>
      </c>
      <c r="F78" s="36">
        <v>5.67</v>
      </c>
      <c r="G78" s="36">
        <f t="shared" si="6"/>
        <v>22.68</v>
      </c>
      <c r="H78" s="3" t="s">
        <v>212</v>
      </c>
    </row>
    <row r="79" spans="1:26" ht="15.75" customHeight="1" x14ac:dyDescent="0.25">
      <c r="A79" s="3">
        <v>3</v>
      </c>
      <c r="B79" s="35" t="s">
        <v>230</v>
      </c>
      <c r="C79" s="3">
        <v>601716</v>
      </c>
      <c r="D79" s="3" t="s">
        <v>206</v>
      </c>
      <c r="E79" s="3">
        <v>4</v>
      </c>
      <c r="F79" s="36">
        <v>4.55</v>
      </c>
      <c r="G79" s="36">
        <f t="shared" si="6"/>
        <v>18.2</v>
      </c>
      <c r="H79" s="3" t="s">
        <v>212</v>
      </c>
    </row>
    <row r="80" spans="1:26" ht="15.75" customHeight="1" x14ac:dyDescent="0.25">
      <c r="A80" s="3">
        <v>4</v>
      </c>
      <c r="B80" s="35" t="s">
        <v>244</v>
      </c>
      <c r="C80" s="3">
        <v>308648</v>
      </c>
      <c r="D80" s="3" t="s">
        <v>206</v>
      </c>
      <c r="E80" s="3">
        <v>2</v>
      </c>
      <c r="F80" s="36">
        <v>29.39</v>
      </c>
      <c r="G80" s="36">
        <f t="shared" si="6"/>
        <v>58.78</v>
      </c>
      <c r="H80" s="3" t="s">
        <v>212</v>
      </c>
    </row>
    <row r="81" spans="1:8" ht="15.75" customHeight="1" x14ac:dyDescent="0.25">
      <c r="A81" s="3">
        <v>5</v>
      </c>
      <c r="B81" s="35" t="s">
        <v>245</v>
      </c>
      <c r="C81" s="3">
        <v>614949</v>
      </c>
      <c r="D81" s="3" t="s">
        <v>206</v>
      </c>
      <c r="E81" s="3">
        <v>4</v>
      </c>
      <c r="F81" s="36">
        <v>18.47</v>
      </c>
      <c r="G81" s="36">
        <f t="shared" si="6"/>
        <v>73.88</v>
      </c>
      <c r="H81" s="3" t="s">
        <v>212</v>
      </c>
    </row>
    <row r="82" spans="1:8" ht="15.75" customHeight="1" x14ac:dyDescent="0.25">
      <c r="A82" s="3">
        <v>6</v>
      </c>
      <c r="B82" s="35" t="s">
        <v>232</v>
      </c>
      <c r="C82" s="3">
        <v>606268</v>
      </c>
      <c r="D82" s="3" t="s">
        <v>206</v>
      </c>
      <c r="E82" s="3">
        <v>2</v>
      </c>
      <c r="F82" s="36">
        <v>36.28</v>
      </c>
      <c r="G82" s="36">
        <f t="shared" si="6"/>
        <v>72.56</v>
      </c>
      <c r="H82" s="3" t="s">
        <v>212</v>
      </c>
    </row>
    <row r="83" spans="1:8" ht="15.75" customHeight="1" x14ac:dyDescent="0.25">
      <c r="A83" s="3">
        <v>7</v>
      </c>
      <c r="B83" s="35" t="s">
        <v>233</v>
      </c>
      <c r="C83" s="3">
        <v>616761</v>
      </c>
      <c r="D83" s="3" t="s">
        <v>206</v>
      </c>
      <c r="E83" s="3">
        <v>48</v>
      </c>
      <c r="F83" s="36">
        <v>0.85</v>
      </c>
      <c r="G83" s="36">
        <f t="shared" si="6"/>
        <v>40.799999999999997</v>
      </c>
      <c r="H83" s="3" t="s">
        <v>212</v>
      </c>
    </row>
    <row r="84" spans="1:8" ht="15.75" customHeight="1" x14ac:dyDescent="0.25">
      <c r="A84" s="3">
        <v>8</v>
      </c>
      <c r="B84" s="35" t="s">
        <v>234</v>
      </c>
      <c r="C84" s="3" t="s">
        <v>235</v>
      </c>
      <c r="D84" s="3" t="s">
        <v>215</v>
      </c>
      <c r="E84" s="3">
        <v>2</v>
      </c>
      <c r="F84" s="36">
        <v>9.27</v>
      </c>
      <c r="G84" s="36">
        <f t="shared" si="6"/>
        <v>18.54</v>
      </c>
      <c r="H84" s="3" t="s">
        <v>236</v>
      </c>
    </row>
    <row r="85" spans="1:8" ht="15.75" customHeight="1" x14ac:dyDescent="0.25">
      <c r="A85" s="3">
        <v>9</v>
      </c>
      <c r="B85" s="35" t="s">
        <v>237</v>
      </c>
      <c r="C85" s="3">
        <v>486637</v>
      </c>
      <c r="D85" s="3" t="s">
        <v>215</v>
      </c>
      <c r="E85" s="3">
        <v>12</v>
      </c>
      <c r="F85" s="36">
        <v>3.85</v>
      </c>
      <c r="G85" s="36">
        <f t="shared" si="6"/>
        <v>46.2</v>
      </c>
      <c r="H85" s="3" t="s">
        <v>212</v>
      </c>
    </row>
    <row r="86" spans="1:8" ht="15.75" customHeight="1" x14ac:dyDescent="0.25">
      <c r="A86" s="3">
        <v>10</v>
      </c>
      <c r="B86" s="35" t="s">
        <v>238</v>
      </c>
      <c r="C86" s="3">
        <v>405890</v>
      </c>
      <c r="D86" s="3" t="s">
        <v>206</v>
      </c>
      <c r="E86" s="3">
        <v>4</v>
      </c>
      <c r="F86" s="36">
        <v>14.67</v>
      </c>
      <c r="G86" s="36">
        <f t="shared" si="6"/>
        <v>58.68</v>
      </c>
      <c r="H86" s="3" t="s">
        <v>212</v>
      </c>
    </row>
    <row r="87" spans="1:8" ht="15.75" customHeight="1" x14ac:dyDescent="0.25">
      <c r="A87" s="78" t="s">
        <v>218</v>
      </c>
      <c r="B87" s="45"/>
      <c r="C87" s="45"/>
      <c r="D87" s="45"/>
      <c r="E87" s="45"/>
      <c r="F87" s="46"/>
      <c r="G87" s="37">
        <f>SUM(G77:G86)</f>
        <v>437.02000000000004</v>
      </c>
      <c r="H87" s="38"/>
    </row>
    <row r="88" spans="1:8" ht="15.75" customHeight="1" x14ac:dyDescent="0.25">
      <c r="A88" s="78" t="s">
        <v>219</v>
      </c>
      <c r="B88" s="45"/>
      <c r="C88" s="45"/>
      <c r="D88" s="45"/>
      <c r="E88" s="45"/>
      <c r="F88" s="46"/>
      <c r="G88" s="37">
        <f>G87/24</f>
        <v>18.209166666666668</v>
      </c>
      <c r="H88" s="38"/>
    </row>
    <row r="89" spans="1:8" ht="15.75" customHeight="1" x14ac:dyDescent="0.25">
      <c r="A89" s="38"/>
      <c r="B89" s="39"/>
      <c r="C89" s="38"/>
      <c r="D89" s="38"/>
      <c r="E89" s="38"/>
      <c r="F89" s="38"/>
      <c r="G89" s="38"/>
      <c r="H89" s="38"/>
    </row>
    <row r="90" spans="1:8" ht="15.75" customHeight="1" x14ac:dyDescent="0.25">
      <c r="A90" s="78" t="s">
        <v>193</v>
      </c>
      <c r="B90" s="45"/>
      <c r="C90" s="45"/>
      <c r="D90" s="45"/>
      <c r="E90" s="45"/>
      <c r="F90" s="45"/>
      <c r="G90" s="45"/>
      <c r="H90" s="46"/>
    </row>
    <row r="91" spans="1:8" ht="15.75" customHeight="1" x14ac:dyDescent="0.25">
      <c r="A91" s="34" t="s">
        <v>3</v>
      </c>
      <c r="B91" s="1" t="s">
        <v>4</v>
      </c>
      <c r="C91" s="34" t="s">
        <v>205</v>
      </c>
      <c r="D91" s="34" t="s">
        <v>206</v>
      </c>
      <c r="E91" s="34" t="s">
        <v>207</v>
      </c>
      <c r="F91" s="34" t="s">
        <v>208</v>
      </c>
      <c r="G91" s="34" t="s">
        <v>209</v>
      </c>
      <c r="H91" s="34" t="s">
        <v>210</v>
      </c>
    </row>
    <row r="92" spans="1:8" ht="15.75" customHeight="1" x14ac:dyDescent="0.25">
      <c r="A92" s="3">
        <v>1</v>
      </c>
      <c r="B92" s="35" t="s">
        <v>228</v>
      </c>
      <c r="C92" s="3">
        <v>343207</v>
      </c>
      <c r="D92" s="3" t="s">
        <v>206</v>
      </c>
      <c r="E92" s="3">
        <v>1</v>
      </c>
      <c r="F92" s="36">
        <v>26.7</v>
      </c>
      <c r="G92" s="36">
        <f t="shared" ref="G92:G103" si="7">E92*F92</f>
        <v>26.7</v>
      </c>
      <c r="H92" s="3" t="s">
        <v>212</v>
      </c>
    </row>
    <row r="93" spans="1:8" ht="15.75" customHeight="1" x14ac:dyDescent="0.25">
      <c r="A93" s="3">
        <v>2</v>
      </c>
      <c r="B93" s="35" t="s">
        <v>229</v>
      </c>
      <c r="C93" s="3">
        <v>618293</v>
      </c>
      <c r="D93" s="3" t="s">
        <v>206</v>
      </c>
      <c r="E93" s="3">
        <v>4</v>
      </c>
      <c r="F93" s="36">
        <v>5.67</v>
      </c>
      <c r="G93" s="36">
        <f t="shared" si="7"/>
        <v>22.68</v>
      </c>
      <c r="H93" s="3" t="s">
        <v>212</v>
      </c>
    </row>
    <row r="94" spans="1:8" ht="15.75" customHeight="1" x14ac:dyDescent="0.25">
      <c r="A94" s="3">
        <v>3</v>
      </c>
      <c r="B94" s="35" t="s">
        <v>230</v>
      </c>
      <c r="C94" s="3">
        <v>601716</v>
      </c>
      <c r="D94" s="3" t="s">
        <v>206</v>
      </c>
      <c r="E94" s="3">
        <v>4</v>
      </c>
      <c r="F94" s="36">
        <v>4.55</v>
      </c>
      <c r="G94" s="36">
        <f t="shared" si="7"/>
        <v>18.2</v>
      </c>
      <c r="H94" s="3" t="s">
        <v>212</v>
      </c>
    </row>
    <row r="95" spans="1:8" ht="15.75" customHeight="1" x14ac:dyDescent="0.25">
      <c r="A95" s="3">
        <v>4</v>
      </c>
      <c r="B95" s="35" t="s">
        <v>231</v>
      </c>
      <c r="C95" s="3">
        <v>234413</v>
      </c>
      <c r="D95" s="3" t="s">
        <v>206</v>
      </c>
      <c r="E95" s="3">
        <v>24</v>
      </c>
      <c r="F95" s="36">
        <v>1.23</v>
      </c>
      <c r="G95" s="36">
        <f t="shared" si="7"/>
        <v>29.52</v>
      </c>
      <c r="H95" s="3" t="s">
        <v>212</v>
      </c>
    </row>
    <row r="96" spans="1:8" ht="15.75" customHeight="1" x14ac:dyDescent="0.25">
      <c r="A96" s="3">
        <v>5</v>
      </c>
      <c r="B96" s="35" t="s">
        <v>232</v>
      </c>
      <c r="C96" s="3">
        <v>606268</v>
      </c>
      <c r="D96" s="3" t="s">
        <v>206</v>
      </c>
      <c r="E96" s="3">
        <v>2</v>
      </c>
      <c r="F96" s="36">
        <v>36.28</v>
      </c>
      <c r="G96" s="36">
        <f t="shared" si="7"/>
        <v>72.56</v>
      </c>
      <c r="H96" s="3" t="s">
        <v>212</v>
      </c>
    </row>
    <row r="97" spans="1:26" ht="15.75" customHeight="1" x14ac:dyDescent="0.25">
      <c r="A97" s="3">
        <v>6</v>
      </c>
      <c r="B97" s="35" t="s">
        <v>233</v>
      </c>
      <c r="C97" s="3">
        <v>616761</v>
      </c>
      <c r="D97" s="3" t="s">
        <v>206</v>
      </c>
      <c r="E97" s="3">
        <v>48</v>
      </c>
      <c r="F97" s="36">
        <v>0.85</v>
      </c>
      <c r="G97" s="36">
        <f t="shared" si="7"/>
        <v>40.799999999999997</v>
      </c>
      <c r="H97" s="3" t="s">
        <v>212</v>
      </c>
    </row>
    <row r="98" spans="1:26" ht="15.75" customHeight="1" x14ac:dyDescent="0.25">
      <c r="A98" s="3">
        <v>7</v>
      </c>
      <c r="B98" s="35" t="s">
        <v>234</v>
      </c>
      <c r="C98" s="3" t="s">
        <v>235</v>
      </c>
      <c r="D98" s="3" t="s">
        <v>215</v>
      </c>
      <c r="E98" s="3">
        <v>2</v>
      </c>
      <c r="F98" s="36">
        <v>9.27</v>
      </c>
      <c r="G98" s="36">
        <f t="shared" si="7"/>
        <v>18.54</v>
      </c>
      <c r="H98" s="3" t="s">
        <v>236</v>
      </c>
    </row>
    <row r="99" spans="1:26" ht="15.75" customHeight="1" x14ac:dyDescent="0.25">
      <c r="A99" s="3">
        <v>8</v>
      </c>
      <c r="B99" s="35" t="s">
        <v>246</v>
      </c>
      <c r="C99" s="3">
        <v>615041</v>
      </c>
      <c r="D99" s="3" t="s">
        <v>215</v>
      </c>
      <c r="E99" s="3">
        <v>2</v>
      </c>
      <c r="F99" s="36">
        <v>16.93</v>
      </c>
      <c r="G99" s="36">
        <f t="shared" si="7"/>
        <v>33.86</v>
      </c>
      <c r="H99" s="3" t="s">
        <v>212</v>
      </c>
    </row>
    <row r="100" spans="1:26" ht="15.75" customHeight="1" x14ac:dyDescent="0.25">
      <c r="A100" s="3">
        <v>9</v>
      </c>
      <c r="B100" s="35" t="s">
        <v>247</v>
      </c>
      <c r="C100" s="3">
        <v>235792</v>
      </c>
      <c r="D100" s="3" t="s">
        <v>215</v>
      </c>
      <c r="E100" s="3">
        <v>24</v>
      </c>
      <c r="F100" s="36">
        <v>3.31</v>
      </c>
      <c r="G100" s="36">
        <f t="shared" si="7"/>
        <v>79.44</v>
      </c>
      <c r="H100" s="3" t="s">
        <v>212</v>
      </c>
    </row>
    <row r="101" spans="1:26" ht="15.75" customHeight="1" x14ac:dyDescent="0.25">
      <c r="A101" s="3">
        <v>10</v>
      </c>
      <c r="B101" s="35" t="s">
        <v>237</v>
      </c>
      <c r="C101" s="3">
        <v>486637</v>
      </c>
      <c r="D101" s="3" t="s">
        <v>215</v>
      </c>
      <c r="E101" s="3">
        <v>12</v>
      </c>
      <c r="F101" s="36">
        <v>8</v>
      </c>
      <c r="G101" s="36">
        <f t="shared" si="7"/>
        <v>96</v>
      </c>
      <c r="H101" s="3" t="s">
        <v>212</v>
      </c>
    </row>
    <row r="102" spans="1:26" ht="15.75" customHeight="1" x14ac:dyDescent="0.25">
      <c r="A102" s="3">
        <v>11</v>
      </c>
      <c r="B102" s="35" t="s">
        <v>241</v>
      </c>
      <c r="C102" s="3">
        <v>602436</v>
      </c>
      <c r="D102" s="3" t="s">
        <v>206</v>
      </c>
      <c r="E102" s="3">
        <v>1</v>
      </c>
      <c r="F102" s="36">
        <v>431.5</v>
      </c>
      <c r="G102" s="36">
        <f t="shared" si="7"/>
        <v>431.5</v>
      </c>
      <c r="H102" s="3" t="s">
        <v>212</v>
      </c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5.75" customHeight="1" x14ac:dyDescent="0.25">
      <c r="A103" s="3">
        <v>12</v>
      </c>
      <c r="B103" s="35" t="s">
        <v>238</v>
      </c>
      <c r="C103" s="3">
        <v>405890</v>
      </c>
      <c r="D103" s="3" t="s">
        <v>206</v>
      </c>
      <c r="E103" s="3">
        <v>4</v>
      </c>
      <c r="F103" s="36">
        <v>14.67</v>
      </c>
      <c r="G103" s="36">
        <f t="shared" si="7"/>
        <v>58.68</v>
      </c>
      <c r="H103" s="3" t="s">
        <v>212</v>
      </c>
    </row>
    <row r="104" spans="1:26" ht="15.75" customHeight="1" x14ac:dyDescent="0.25">
      <c r="A104" s="78" t="s">
        <v>218</v>
      </c>
      <c r="B104" s="45"/>
      <c r="C104" s="45"/>
      <c r="D104" s="45"/>
      <c r="E104" s="45"/>
      <c r="F104" s="46"/>
      <c r="G104" s="37">
        <f>SUM(G92:G103)</f>
        <v>928.4799999999999</v>
      </c>
      <c r="H104" s="38"/>
    </row>
    <row r="105" spans="1:26" ht="15.75" customHeight="1" x14ac:dyDescent="0.25">
      <c r="A105" s="78" t="s">
        <v>219</v>
      </c>
      <c r="B105" s="45"/>
      <c r="C105" s="45"/>
      <c r="D105" s="45"/>
      <c r="E105" s="45"/>
      <c r="F105" s="46"/>
      <c r="G105" s="37">
        <f>G104/24</f>
        <v>38.68666666666666</v>
      </c>
      <c r="H105" s="38"/>
    </row>
    <row r="106" spans="1:26" ht="15.75" customHeight="1" x14ac:dyDescent="0.25">
      <c r="B106" s="40"/>
      <c r="F106" s="33"/>
    </row>
    <row r="107" spans="1:26" ht="15.75" customHeight="1" x14ac:dyDescent="0.25">
      <c r="B107" s="40"/>
      <c r="F107" s="33"/>
    </row>
    <row r="108" spans="1:26" ht="15.75" customHeight="1" x14ac:dyDescent="0.25">
      <c r="B108" s="40"/>
      <c r="F108" s="33"/>
    </row>
    <row r="109" spans="1:26" ht="15.75" customHeight="1" x14ac:dyDescent="0.25">
      <c r="B109" s="40"/>
      <c r="F109" s="33"/>
    </row>
    <row r="110" spans="1:26" ht="15.75" customHeight="1" x14ac:dyDescent="0.25">
      <c r="B110" s="40"/>
      <c r="F110" s="33"/>
    </row>
    <row r="111" spans="1:26" ht="15.75" customHeight="1" x14ac:dyDescent="0.25">
      <c r="B111" s="40"/>
      <c r="F111" s="33"/>
    </row>
    <row r="112" spans="1:26" ht="15.75" customHeight="1" x14ac:dyDescent="0.25">
      <c r="B112" s="40"/>
      <c r="F112" s="33"/>
    </row>
    <row r="113" spans="2:6" ht="15.75" customHeight="1" x14ac:dyDescent="0.25">
      <c r="B113" s="40"/>
      <c r="F113" s="33"/>
    </row>
    <row r="114" spans="2:6" ht="15.75" customHeight="1" x14ac:dyDescent="0.25">
      <c r="B114" s="40"/>
      <c r="F114" s="33"/>
    </row>
    <row r="115" spans="2:6" ht="15.75" customHeight="1" x14ac:dyDescent="0.25">
      <c r="B115" s="40"/>
      <c r="F115" s="33"/>
    </row>
    <row r="116" spans="2:6" ht="15.75" customHeight="1" x14ac:dyDescent="0.25">
      <c r="B116" s="40"/>
      <c r="F116" s="33"/>
    </row>
    <row r="117" spans="2:6" ht="15.75" customHeight="1" x14ac:dyDescent="0.25">
      <c r="B117" s="40"/>
      <c r="F117" s="33"/>
    </row>
    <row r="118" spans="2:6" ht="15.75" customHeight="1" x14ac:dyDescent="0.25">
      <c r="B118" s="40"/>
      <c r="F118" s="33"/>
    </row>
    <row r="119" spans="2:6" ht="15.75" customHeight="1" x14ac:dyDescent="0.25">
      <c r="B119" s="40"/>
      <c r="F119" s="33"/>
    </row>
    <row r="120" spans="2:6" ht="15.75" customHeight="1" x14ac:dyDescent="0.25">
      <c r="B120" s="40"/>
      <c r="F120" s="33"/>
    </row>
    <row r="121" spans="2:6" ht="15.75" customHeight="1" x14ac:dyDescent="0.25">
      <c r="B121" s="40"/>
      <c r="F121" s="33"/>
    </row>
    <row r="122" spans="2:6" ht="15.75" customHeight="1" x14ac:dyDescent="0.25">
      <c r="B122" s="40"/>
      <c r="F122" s="33"/>
    </row>
    <row r="123" spans="2:6" ht="15.75" customHeight="1" x14ac:dyDescent="0.25">
      <c r="B123" s="40"/>
      <c r="F123" s="33"/>
    </row>
    <row r="124" spans="2:6" ht="15.75" customHeight="1" x14ac:dyDescent="0.25">
      <c r="B124" s="40"/>
      <c r="F124" s="33"/>
    </row>
    <row r="125" spans="2:6" ht="15.75" customHeight="1" x14ac:dyDescent="0.25">
      <c r="B125" s="40"/>
      <c r="F125" s="33"/>
    </row>
    <row r="126" spans="2:6" ht="15.75" customHeight="1" x14ac:dyDescent="0.25">
      <c r="B126" s="40"/>
      <c r="F126" s="33"/>
    </row>
    <row r="127" spans="2:6" ht="15.75" customHeight="1" x14ac:dyDescent="0.25">
      <c r="B127" s="40"/>
      <c r="F127" s="33"/>
    </row>
    <row r="128" spans="2:6" ht="15.75" customHeight="1" x14ac:dyDescent="0.25">
      <c r="B128" s="40"/>
      <c r="F128" s="33"/>
    </row>
    <row r="129" spans="2:6" ht="15.75" customHeight="1" x14ac:dyDescent="0.25">
      <c r="B129" s="40"/>
      <c r="F129" s="33"/>
    </row>
    <row r="130" spans="2:6" ht="15.75" customHeight="1" x14ac:dyDescent="0.25">
      <c r="B130" s="40"/>
      <c r="F130" s="33"/>
    </row>
    <row r="131" spans="2:6" ht="15.75" customHeight="1" x14ac:dyDescent="0.25">
      <c r="B131" s="40"/>
      <c r="F131" s="33"/>
    </row>
    <row r="132" spans="2:6" ht="15.75" customHeight="1" x14ac:dyDescent="0.25">
      <c r="B132" s="40"/>
      <c r="F132" s="33"/>
    </row>
    <row r="133" spans="2:6" ht="15.75" customHeight="1" x14ac:dyDescent="0.25">
      <c r="B133" s="40"/>
      <c r="F133" s="33"/>
    </row>
    <row r="134" spans="2:6" ht="15.75" customHeight="1" x14ac:dyDescent="0.25">
      <c r="B134" s="40"/>
      <c r="F134" s="33"/>
    </row>
    <row r="135" spans="2:6" ht="15.75" customHeight="1" x14ac:dyDescent="0.25">
      <c r="B135" s="40"/>
      <c r="F135" s="33"/>
    </row>
    <row r="136" spans="2:6" ht="15.75" customHeight="1" x14ac:dyDescent="0.25">
      <c r="B136" s="40"/>
      <c r="F136" s="33"/>
    </row>
    <row r="137" spans="2:6" ht="15.75" customHeight="1" x14ac:dyDescent="0.25">
      <c r="B137" s="40"/>
      <c r="F137" s="33"/>
    </row>
    <row r="138" spans="2:6" ht="15.75" customHeight="1" x14ac:dyDescent="0.25">
      <c r="B138" s="40"/>
      <c r="F138" s="33"/>
    </row>
    <row r="139" spans="2:6" ht="15.75" customHeight="1" x14ac:dyDescent="0.25">
      <c r="B139" s="40"/>
      <c r="F139" s="33"/>
    </row>
    <row r="140" spans="2:6" ht="15.75" customHeight="1" x14ac:dyDescent="0.25">
      <c r="B140" s="40"/>
      <c r="F140" s="33"/>
    </row>
    <row r="141" spans="2:6" ht="15.75" customHeight="1" x14ac:dyDescent="0.25">
      <c r="B141" s="40"/>
      <c r="F141" s="33"/>
    </row>
    <row r="142" spans="2:6" ht="15.75" customHeight="1" x14ac:dyDescent="0.25">
      <c r="B142" s="40"/>
      <c r="F142" s="33"/>
    </row>
    <row r="143" spans="2:6" ht="15.75" customHeight="1" x14ac:dyDescent="0.25">
      <c r="B143" s="40"/>
      <c r="F143" s="33"/>
    </row>
    <row r="144" spans="2:6" ht="15.75" customHeight="1" x14ac:dyDescent="0.25">
      <c r="B144" s="40"/>
      <c r="F144" s="33"/>
    </row>
    <row r="145" spans="2:6" ht="15.75" customHeight="1" x14ac:dyDescent="0.25">
      <c r="B145" s="40"/>
      <c r="F145" s="33"/>
    </row>
    <row r="146" spans="2:6" ht="15.75" customHeight="1" x14ac:dyDescent="0.25">
      <c r="B146" s="40"/>
      <c r="F146" s="33"/>
    </row>
    <row r="147" spans="2:6" ht="15.75" customHeight="1" x14ac:dyDescent="0.25">
      <c r="B147" s="40"/>
      <c r="F147" s="33"/>
    </row>
    <row r="148" spans="2:6" ht="15.75" customHeight="1" x14ac:dyDescent="0.25">
      <c r="B148" s="40"/>
      <c r="F148" s="33"/>
    </row>
    <row r="149" spans="2:6" ht="15.75" customHeight="1" x14ac:dyDescent="0.25">
      <c r="B149" s="40"/>
      <c r="F149" s="33"/>
    </row>
    <row r="150" spans="2:6" ht="15.75" customHeight="1" x14ac:dyDescent="0.25">
      <c r="B150" s="40"/>
      <c r="F150" s="33"/>
    </row>
    <row r="151" spans="2:6" ht="15.75" customHeight="1" x14ac:dyDescent="0.25">
      <c r="B151" s="40"/>
      <c r="F151" s="33"/>
    </row>
    <row r="152" spans="2:6" ht="15.75" customHeight="1" x14ac:dyDescent="0.25">
      <c r="B152" s="40"/>
      <c r="F152" s="33"/>
    </row>
    <row r="153" spans="2:6" ht="15.75" customHeight="1" x14ac:dyDescent="0.25">
      <c r="B153" s="40"/>
      <c r="F153" s="33"/>
    </row>
    <row r="154" spans="2:6" ht="15.75" customHeight="1" x14ac:dyDescent="0.25">
      <c r="B154" s="40"/>
      <c r="F154" s="33"/>
    </row>
    <row r="155" spans="2:6" ht="15.75" customHeight="1" x14ac:dyDescent="0.25">
      <c r="B155" s="40"/>
      <c r="F155" s="33"/>
    </row>
    <row r="156" spans="2:6" ht="15.75" customHeight="1" x14ac:dyDescent="0.25">
      <c r="B156" s="40"/>
      <c r="F156" s="33"/>
    </row>
    <row r="157" spans="2:6" ht="15.75" customHeight="1" x14ac:dyDescent="0.25">
      <c r="B157" s="40"/>
      <c r="F157" s="33"/>
    </row>
    <row r="158" spans="2:6" ht="15.75" customHeight="1" x14ac:dyDescent="0.25">
      <c r="B158" s="40"/>
      <c r="F158" s="33"/>
    </row>
    <row r="159" spans="2:6" ht="15.75" customHeight="1" x14ac:dyDescent="0.25">
      <c r="B159" s="40"/>
      <c r="F159" s="33"/>
    </row>
    <row r="160" spans="2:6" ht="15.75" customHeight="1" x14ac:dyDescent="0.25">
      <c r="B160" s="40"/>
      <c r="F160" s="33"/>
    </row>
    <row r="161" spans="2:6" ht="15.75" customHeight="1" x14ac:dyDescent="0.25">
      <c r="B161" s="40"/>
      <c r="F161" s="33"/>
    </row>
    <row r="162" spans="2:6" ht="15.75" customHeight="1" x14ac:dyDescent="0.25">
      <c r="B162" s="40"/>
      <c r="F162" s="33"/>
    </row>
    <row r="163" spans="2:6" ht="15.75" customHeight="1" x14ac:dyDescent="0.25">
      <c r="B163" s="40"/>
      <c r="F163" s="33"/>
    </row>
    <row r="164" spans="2:6" ht="15.75" customHeight="1" x14ac:dyDescent="0.25">
      <c r="B164" s="40"/>
      <c r="F164" s="33"/>
    </row>
    <row r="165" spans="2:6" ht="15.75" customHeight="1" x14ac:dyDescent="0.25">
      <c r="B165" s="40"/>
      <c r="F165" s="33"/>
    </row>
    <row r="166" spans="2:6" ht="15.75" customHeight="1" x14ac:dyDescent="0.25">
      <c r="B166" s="40"/>
      <c r="F166" s="33"/>
    </row>
    <row r="167" spans="2:6" ht="15.75" customHeight="1" x14ac:dyDescent="0.25">
      <c r="B167" s="40"/>
      <c r="F167" s="33"/>
    </row>
    <row r="168" spans="2:6" ht="15.75" customHeight="1" x14ac:dyDescent="0.25">
      <c r="B168" s="40"/>
      <c r="F168" s="33"/>
    </row>
    <row r="169" spans="2:6" ht="15.75" customHeight="1" x14ac:dyDescent="0.25">
      <c r="B169" s="40"/>
      <c r="F169" s="33"/>
    </row>
    <row r="170" spans="2:6" ht="15.75" customHeight="1" x14ac:dyDescent="0.25">
      <c r="B170" s="40"/>
      <c r="F170" s="33"/>
    </row>
    <row r="171" spans="2:6" ht="15.75" customHeight="1" x14ac:dyDescent="0.25">
      <c r="B171" s="40"/>
      <c r="F171" s="33"/>
    </row>
    <row r="172" spans="2:6" ht="15.75" customHeight="1" x14ac:dyDescent="0.25">
      <c r="B172" s="40"/>
      <c r="F172" s="33"/>
    </row>
    <row r="173" spans="2:6" ht="15.75" customHeight="1" x14ac:dyDescent="0.25">
      <c r="B173" s="40"/>
      <c r="F173" s="33"/>
    </row>
    <row r="174" spans="2:6" ht="15.75" customHeight="1" x14ac:dyDescent="0.25">
      <c r="B174" s="40"/>
      <c r="F174" s="33"/>
    </row>
    <row r="175" spans="2:6" ht="15.75" customHeight="1" x14ac:dyDescent="0.25">
      <c r="B175" s="40"/>
      <c r="F175" s="33"/>
    </row>
    <row r="176" spans="2:6" ht="15.75" customHeight="1" x14ac:dyDescent="0.25">
      <c r="B176" s="40"/>
      <c r="F176" s="33"/>
    </row>
    <row r="177" spans="2:6" ht="15.75" customHeight="1" x14ac:dyDescent="0.25">
      <c r="B177" s="40"/>
      <c r="F177" s="33"/>
    </row>
    <row r="178" spans="2:6" ht="15.75" customHeight="1" x14ac:dyDescent="0.25">
      <c r="B178" s="40"/>
      <c r="F178" s="33"/>
    </row>
    <row r="179" spans="2:6" ht="15.75" customHeight="1" x14ac:dyDescent="0.25">
      <c r="B179" s="40"/>
      <c r="F179" s="33"/>
    </row>
    <row r="180" spans="2:6" ht="15.75" customHeight="1" x14ac:dyDescent="0.25">
      <c r="B180" s="40"/>
      <c r="F180" s="33"/>
    </row>
    <row r="181" spans="2:6" ht="15.75" customHeight="1" x14ac:dyDescent="0.25">
      <c r="B181" s="40"/>
      <c r="F181" s="33"/>
    </row>
    <row r="182" spans="2:6" ht="15.75" customHeight="1" x14ac:dyDescent="0.25">
      <c r="B182" s="40"/>
      <c r="F182" s="33"/>
    </row>
    <row r="183" spans="2:6" ht="15.75" customHeight="1" x14ac:dyDescent="0.25">
      <c r="B183" s="40"/>
      <c r="F183" s="33"/>
    </row>
    <row r="184" spans="2:6" ht="15.75" customHeight="1" x14ac:dyDescent="0.25">
      <c r="B184" s="40"/>
      <c r="F184" s="33"/>
    </row>
    <row r="185" spans="2:6" ht="15.75" customHeight="1" x14ac:dyDescent="0.25">
      <c r="B185" s="40"/>
      <c r="F185" s="33"/>
    </row>
    <row r="186" spans="2:6" ht="15.75" customHeight="1" x14ac:dyDescent="0.25">
      <c r="B186" s="40"/>
      <c r="F186" s="33"/>
    </row>
    <row r="187" spans="2:6" ht="15.75" customHeight="1" x14ac:dyDescent="0.25">
      <c r="B187" s="40"/>
      <c r="F187" s="33"/>
    </row>
    <row r="188" spans="2:6" ht="15.75" customHeight="1" x14ac:dyDescent="0.25">
      <c r="B188" s="40"/>
      <c r="F188" s="33"/>
    </row>
    <row r="189" spans="2:6" ht="15.75" customHeight="1" x14ac:dyDescent="0.25">
      <c r="B189" s="40"/>
      <c r="F189" s="33"/>
    </row>
    <row r="190" spans="2:6" ht="15.75" customHeight="1" x14ac:dyDescent="0.25">
      <c r="B190" s="40"/>
      <c r="F190" s="33"/>
    </row>
    <row r="191" spans="2:6" ht="15.75" customHeight="1" x14ac:dyDescent="0.25">
      <c r="B191" s="40"/>
      <c r="F191" s="33"/>
    </row>
    <row r="192" spans="2:6" ht="15.75" customHeight="1" x14ac:dyDescent="0.25">
      <c r="B192" s="40"/>
      <c r="F192" s="33"/>
    </row>
    <row r="193" spans="2:6" ht="15.75" customHeight="1" x14ac:dyDescent="0.25">
      <c r="B193" s="40"/>
      <c r="F193" s="33"/>
    </row>
    <row r="194" spans="2:6" ht="15.75" customHeight="1" x14ac:dyDescent="0.25">
      <c r="B194" s="40"/>
      <c r="F194" s="33"/>
    </row>
    <row r="195" spans="2:6" ht="15.75" customHeight="1" x14ac:dyDescent="0.25">
      <c r="B195" s="40"/>
      <c r="F195" s="33"/>
    </row>
    <row r="196" spans="2:6" ht="15.75" customHeight="1" x14ac:dyDescent="0.25">
      <c r="B196" s="40"/>
      <c r="F196" s="33"/>
    </row>
    <row r="197" spans="2:6" ht="15.75" customHeight="1" x14ac:dyDescent="0.25">
      <c r="B197" s="40"/>
      <c r="F197" s="33"/>
    </row>
    <row r="198" spans="2:6" ht="15.75" customHeight="1" x14ac:dyDescent="0.25">
      <c r="B198" s="40"/>
      <c r="F198" s="33"/>
    </row>
    <row r="199" spans="2:6" ht="15.75" customHeight="1" x14ac:dyDescent="0.25">
      <c r="B199" s="40"/>
      <c r="F199" s="33"/>
    </row>
    <row r="200" spans="2:6" ht="15.75" customHeight="1" x14ac:dyDescent="0.25">
      <c r="B200" s="40"/>
      <c r="F200" s="33"/>
    </row>
    <row r="201" spans="2:6" ht="15.75" customHeight="1" x14ac:dyDescent="0.25">
      <c r="B201" s="40"/>
      <c r="F201" s="33"/>
    </row>
    <row r="202" spans="2:6" ht="15.75" customHeight="1" x14ac:dyDescent="0.25">
      <c r="B202" s="40"/>
      <c r="F202" s="33"/>
    </row>
    <row r="203" spans="2:6" ht="15.75" customHeight="1" x14ac:dyDescent="0.25">
      <c r="B203" s="40"/>
      <c r="F203" s="33"/>
    </row>
    <row r="204" spans="2:6" ht="15.75" customHeight="1" x14ac:dyDescent="0.25">
      <c r="B204" s="40"/>
      <c r="F204" s="33"/>
    </row>
    <row r="205" spans="2:6" ht="15.75" customHeight="1" x14ac:dyDescent="0.25">
      <c r="B205" s="40"/>
      <c r="F205" s="33"/>
    </row>
    <row r="206" spans="2:6" ht="15.75" customHeight="1" x14ac:dyDescent="0.25">
      <c r="B206" s="40"/>
      <c r="F206" s="33"/>
    </row>
    <row r="207" spans="2:6" ht="15.75" customHeight="1" x14ac:dyDescent="0.25">
      <c r="B207" s="40"/>
      <c r="F207" s="33"/>
    </row>
    <row r="208" spans="2:6" ht="15.75" customHeight="1" x14ac:dyDescent="0.25">
      <c r="B208" s="40"/>
      <c r="F208" s="33"/>
    </row>
    <row r="209" spans="2:6" ht="15.75" customHeight="1" x14ac:dyDescent="0.25">
      <c r="B209" s="40"/>
      <c r="F209" s="33"/>
    </row>
    <row r="210" spans="2:6" ht="15.75" customHeight="1" x14ac:dyDescent="0.25">
      <c r="B210" s="40"/>
      <c r="F210" s="33"/>
    </row>
    <row r="211" spans="2:6" ht="15.75" customHeight="1" x14ac:dyDescent="0.25">
      <c r="B211" s="40"/>
      <c r="F211" s="33"/>
    </row>
    <row r="212" spans="2:6" ht="15.75" customHeight="1" x14ac:dyDescent="0.25">
      <c r="B212" s="40"/>
      <c r="F212" s="33"/>
    </row>
    <row r="213" spans="2:6" ht="15.75" customHeight="1" x14ac:dyDescent="0.25">
      <c r="B213" s="40"/>
      <c r="F213" s="33"/>
    </row>
    <row r="214" spans="2:6" ht="15.75" customHeight="1" x14ac:dyDescent="0.25">
      <c r="B214" s="40"/>
      <c r="F214" s="33"/>
    </row>
    <row r="215" spans="2:6" ht="15.75" customHeight="1" x14ac:dyDescent="0.25">
      <c r="B215" s="40"/>
      <c r="F215" s="33"/>
    </row>
    <row r="216" spans="2:6" ht="15.75" customHeight="1" x14ac:dyDescent="0.25">
      <c r="B216" s="40"/>
      <c r="F216" s="33"/>
    </row>
    <row r="217" spans="2:6" ht="15.75" customHeight="1" x14ac:dyDescent="0.25">
      <c r="B217" s="40"/>
      <c r="F217" s="33"/>
    </row>
    <row r="218" spans="2:6" ht="15.75" customHeight="1" x14ac:dyDescent="0.25">
      <c r="B218" s="40"/>
      <c r="F218" s="33"/>
    </row>
    <row r="219" spans="2:6" ht="15.75" customHeight="1" x14ac:dyDescent="0.25">
      <c r="B219" s="40"/>
      <c r="F219" s="33"/>
    </row>
    <row r="220" spans="2:6" ht="15.75" customHeight="1" x14ac:dyDescent="0.25">
      <c r="B220" s="40"/>
      <c r="F220" s="33"/>
    </row>
    <row r="221" spans="2:6" ht="15.75" customHeight="1" x14ac:dyDescent="0.25">
      <c r="B221" s="40"/>
      <c r="F221" s="33"/>
    </row>
    <row r="222" spans="2:6" ht="15.75" customHeight="1" x14ac:dyDescent="0.25">
      <c r="B222" s="40"/>
      <c r="F222" s="33"/>
    </row>
    <row r="223" spans="2:6" ht="15.75" customHeight="1" x14ac:dyDescent="0.25">
      <c r="B223" s="40"/>
      <c r="F223" s="33"/>
    </row>
    <row r="224" spans="2:6" ht="15.75" customHeight="1" x14ac:dyDescent="0.25">
      <c r="B224" s="40"/>
      <c r="F224" s="33"/>
    </row>
    <row r="225" spans="2:6" ht="15.75" customHeight="1" x14ac:dyDescent="0.25">
      <c r="B225" s="40"/>
      <c r="F225" s="33"/>
    </row>
    <row r="226" spans="2:6" ht="15.75" customHeight="1" x14ac:dyDescent="0.25">
      <c r="B226" s="40"/>
      <c r="F226" s="33"/>
    </row>
    <row r="227" spans="2:6" ht="15.75" customHeight="1" x14ac:dyDescent="0.25">
      <c r="B227" s="40"/>
      <c r="F227" s="33"/>
    </row>
    <row r="228" spans="2:6" ht="15.75" customHeight="1" x14ac:dyDescent="0.25">
      <c r="B228" s="40"/>
      <c r="F228" s="33"/>
    </row>
    <row r="229" spans="2:6" ht="15.75" customHeight="1" x14ac:dyDescent="0.25">
      <c r="B229" s="40"/>
      <c r="F229" s="33"/>
    </row>
    <row r="230" spans="2:6" ht="15.75" customHeight="1" x14ac:dyDescent="0.25">
      <c r="B230" s="40"/>
      <c r="F230" s="33"/>
    </row>
    <row r="231" spans="2:6" ht="15.75" customHeight="1" x14ac:dyDescent="0.25">
      <c r="B231" s="40"/>
      <c r="F231" s="33"/>
    </row>
    <row r="232" spans="2:6" ht="15.75" customHeight="1" x14ac:dyDescent="0.25">
      <c r="B232" s="40"/>
      <c r="F232" s="33"/>
    </row>
    <row r="233" spans="2:6" ht="15.75" customHeight="1" x14ac:dyDescent="0.25">
      <c r="B233" s="40"/>
      <c r="F233" s="33"/>
    </row>
    <row r="234" spans="2:6" ht="15.75" customHeight="1" x14ac:dyDescent="0.25">
      <c r="B234" s="40"/>
      <c r="F234" s="33"/>
    </row>
    <row r="235" spans="2:6" ht="15.75" customHeight="1" x14ac:dyDescent="0.25">
      <c r="B235" s="40"/>
      <c r="F235" s="33"/>
    </row>
    <row r="236" spans="2:6" ht="15.75" customHeight="1" x14ac:dyDescent="0.25">
      <c r="B236" s="40"/>
      <c r="F236" s="33"/>
    </row>
    <row r="237" spans="2:6" ht="15.75" customHeight="1" x14ac:dyDescent="0.25">
      <c r="B237" s="40"/>
      <c r="F237" s="33"/>
    </row>
    <row r="238" spans="2:6" ht="15.75" customHeight="1" x14ac:dyDescent="0.25">
      <c r="B238" s="40"/>
      <c r="F238" s="33"/>
    </row>
    <row r="239" spans="2:6" ht="15.75" customHeight="1" x14ac:dyDescent="0.25">
      <c r="B239" s="40"/>
      <c r="F239" s="33"/>
    </row>
    <row r="240" spans="2:6" ht="15.75" customHeight="1" x14ac:dyDescent="0.25">
      <c r="B240" s="40"/>
      <c r="F240" s="33"/>
    </row>
    <row r="241" spans="2:6" ht="15.75" customHeight="1" x14ac:dyDescent="0.25">
      <c r="B241" s="40"/>
      <c r="F241" s="33"/>
    </row>
    <row r="242" spans="2:6" ht="15.75" customHeight="1" x14ac:dyDescent="0.25">
      <c r="B242" s="40"/>
      <c r="F242" s="33"/>
    </row>
    <row r="243" spans="2:6" ht="15.75" customHeight="1" x14ac:dyDescent="0.25">
      <c r="B243" s="40"/>
      <c r="F243" s="33"/>
    </row>
    <row r="244" spans="2:6" ht="15.75" customHeight="1" x14ac:dyDescent="0.25">
      <c r="B244" s="40"/>
      <c r="F244" s="33"/>
    </row>
    <row r="245" spans="2:6" ht="15.75" customHeight="1" x14ac:dyDescent="0.25">
      <c r="B245" s="40"/>
      <c r="F245" s="33"/>
    </row>
    <row r="246" spans="2:6" ht="15.75" customHeight="1" x14ac:dyDescent="0.25">
      <c r="B246" s="40"/>
      <c r="F246" s="33"/>
    </row>
    <row r="247" spans="2:6" ht="15.75" customHeight="1" x14ac:dyDescent="0.25">
      <c r="B247" s="40"/>
      <c r="F247" s="33"/>
    </row>
    <row r="248" spans="2:6" ht="15.75" customHeight="1" x14ac:dyDescent="0.25">
      <c r="B248" s="40"/>
      <c r="F248" s="33"/>
    </row>
    <row r="249" spans="2:6" ht="15.75" customHeight="1" x14ac:dyDescent="0.25">
      <c r="B249" s="40"/>
      <c r="F249" s="33"/>
    </row>
    <row r="250" spans="2:6" ht="15.75" customHeight="1" x14ac:dyDescent="0.25">
      <c r="B250" s="40"/>
      <c r="F250" s="33"/>
    </row>
    <row r="251" spans="2:6" ht="15.75" customHeight="1" x14ac:dyDescent="0.25">
      <c r="B251" s="40"/>
      <c r="F251" s="33"/>
    </row>
    <row r="252" spans="2:6" ht="15.75" customHeight="1" x14ac:dyDescent="0.25">
      <c r="B252" s="40"/>
      <c r="F252" s="33"/>
    </row>
    <row r="253" spans="2:6" ht="15.75" customHeight="1" x14ac:dyDescent="0.25">
      <c r="B253" s="40"/>
      <c r="F253" s="33"/>
    </row>
    <row r="254" spans="2:6" ht="15.75" customHeight="1" x14ac:dyDescent="0.25">
      <c r="B254" s="40"/>
      <c r="F254" s="33"/>
    </row>
    <row r="255" spans="2:6" ht="15.75" customHeight="1" x14ac:dyDescent="0.25">
      <c r="B255" s="40"/>
      <c r="F255" s="33"/>
    </row>
    <row r="256" spans="2:6" ht="15.75" customHeight="1" x14ac:dyDescent="0.25">
      <c r="B256" s="40"/>
      <c r="F256" s="33"/>
    </row>
    <row r="257" spans="2:6" ht="15.75" customHeight="1" x14ac:dyDescent="0.25">
      <c r="B257" s="40"/>
      <c r="F257" s="33"/>
    </row>
    <row r="258" spans="2:6" ht="15.75" customHeight="1" x14ac:dyDescent="0.25">
      <c r="B258" s="40"/>
      <c r="F258" s="33"/>
    </row>
    <row r="259" spans="2:6" ht="15.75" customHeight="1" x14ac:dyDescent="0.25">
      <c r="B259" s="40"/>
      <c r="F259" s="33"/>
    </row>
    <row r="260" spans="2:6" ht="15.75" customHeight="1" x14ac:dyDescent="0.25">
      <c r="B260" s="40"/>
      <c r="F260" s="33"/>
    </row>
    <row r="261" spans="2:6" ht="15.75" customHeight="1" x14ac:dyDescent="0.25">
      <c r="B261" s="40"/>
      <c r="F261" s="33"/>
    </row>
    <row r="262" spans="2:6" ht="15.75" customHeight="1" x14ac:dyDescent="0.25">
      <c r="B262" s="40"/>
      <c r="F262" s="33"/>
    </row>
    <row r="263" spans="2:6" ht="15.75" customHeight="1" x14ac:dyDescent="0.25">
      <c r="B263" s="40"/>
      <c r="F263" s="33"/>
    </row>
    <row r="264" spans="2:6" ht="15.75" customHeight="1" x14ac:dyDescent="0.25">
      <c r="B264" s="40"/>
      <c r="F264" s="33"/>
    </row>
    <row r="265" spans="2:6" ht="15.75" customHeight="1" x14ac:dyDescent="0.25">
      <c r="B265" s="40"/>
      <c r="F265" s="33"/>
    </row>
    <row r="266" spans="2:6" ht="15.75" customHeight="1" x14ac:dyDescent="0.25">
      <c r="B266" s="40"/>
      <c r="F266" s="33"/>
    </row>
    <row r="267" spans="2:6" ht="15.75" customHeight="1" x14ac:dyDescent="0.25">
      <c r="B267" s="40"/>
      <c r="F267" s="33"/>
    </row>
    <row r="268" spans="2:6" ht="15.75" customHeight="1" x14ac:dyDescent="0.25">
      <c r="B268" s="40"/>
      <c r="F268" s="33"/>
    </row>
    <row r="269" spans="2:6" ht="15.75" customHeight="1" x14ac:dyDescent="0.25">
      <c r="B269" s="40"/>
      <c r="F269" s="33"/>
    </row>
    <row r="270" spans="2:6" ht="15.75" customHeight="1" x14ac:dyDescent="0.25">
      <c r="B270" s="40"/>
      <c r="F270" s="33"/>
    </row>
    <row r="271" spans="2:6" ht="15.75" customHeight="1" x14ac:dyDescent="0.25">
      <c r="B271" s="40"/>
      <c r="F271" s="33"/>
    </row>
    <row r="272" spans="2:6" ht="15.75" customHeight="1" x14ac:dyDescent="0.25">
      <c r="B272" s="40"/>
      <c r="F272" s="33"/>
    </row>
    <row r="273" spans="2:6" ht="15.75" customHeight="1" x14ac:dyDescent="0.25">
      <c r="B273" s="40"/>
      <c r="F273" s="33"/>
    </row>
    <row r="274" spans="2:6" ht="15.75" customHeight="1" x14ac:dyDescent="0.25">
      <c r="B274" s="40"/>
      <c r="F274" s="33"/>
    </row>
    <row r="275" spans="2:6" ht="15.75" customHeight="1" x14ac:dyDescent="0.25">
      <c r="B275" s="40"/>
      <c r="F275" s="33"/>
    </row>
    <row r="276" spans="2:6" ht="15.75" customHeight="1" x14ac:dyDescent="0.25">
      <c r="B276" s="40"/>
      <c r="F276" s="33"/>
    </row>
    <row r="277" spans="2:6" ht="15.75" customHeight="1" x14ac:dyDescent="0.25">
      <c r="B277" s="40"/>
      <c r="F277" s="33"/>
    </row>
    <row r="278" spans="2:6" ht="15.75" customHeight="1" x14ac:dyDescent="0.25">
      <c r="B278" s="40"/>
      <c r="F278" s="33"/>
    </row>
    <row r="279" spans="2:6" ht="15.75" customHeight="1" x14ac:dyDescent="0.25">
      <c r="B279" s="40"/>
      <c r="F279" s="33"/>
    </row>
    <row r="280" spans="2:6" ht="15.75" customHeight="1" x14ac:dyDescent="0.25">
      <c r="B280" s="40"/>
      <c r="F280" s="33"/>
    </row>
    <row r="281" spans="2:6" ht="15.75" customHeight="1" x14ac:dyDescent="0.25">
      <c r="B281" s="40"/>
      <c r="F281" s="33"/>
    </row>
    <row r="282" spans="2:6" ht="15.75" customHeight="1" x14ac:dyDescent="0.25">
      <c r="B282" s="40"/>
      <c r="F282" s="33"/>
    </row>
    <row r="283" spans="2:6" ht="15.75" customHeight="1" x14ac:dyDescent="0.25">
      <c r="B283" s="40"/>
      <c r="F283" s="33"/>
    </row>
    <row r="284" spans="2:6" ht="15.75" customHeight="1" x14ac:dyDescent="0.25">
      <c r="B284" s="40"/>
      <c r="F284" s="33"/>
    </row>
    <row r="285" spans="2:6" ht="15.75" customHeight="1" x14ac:dyDescent="0.25">
      <c r="B285" s="40"/>
      <c r="F285" s="33"/>
    </row>
    <row r="286" spans="2:6" ht="15.75" customHeight="1" x14ac:dyDescent="0.25">
      <c r="B286" s="40"/>
      <c r="F286" s="33"/>
    </row>
    <row r="287" spans="2:6" ht="15.75" customHeight="1" x14ac:dyDescent="0.25">
      <c r="B287" s="40"/>
      <c r="F287" s="33"/>
    </row>
    <row r="288" spans="2:6" ht="15.75" customHeight="1" x14ac:dyDescent="0.25">
      <c r="B288" s="40"/>
      <c r="F288" s="33"/>
    </row>
    <row r="289" spans="2:6" ht="15.75" customHeight="1" x14ac:dyDescent="0.25">
      <c r="B289" s="40"/>
      <c r="F289" s="33"/>
    </row>
    <row r="290" spans="2:6" ht="15.75" customHeight="1" x14ac:dyDescent="0.25">
      <c r="B290" s="40"/>
      <c r="F290" s="33"/>
    </row>
    <row r="291" spans="2:6" ht="15.75" customHeight="1" x14ac:dyDescent="0.25">
      <c r="B291" s="40"/>
      <c r="F291" s="33"/>
    </row>
    <row r="292" spans="2:6" ht="15.75" customHeight="1" x14ac:dyDescent="0.25">
      <c r="B292" s="40"/>
      <c r="F292" s="33"/>
    </row>
    <row r="293" spans="2:6" ht="15.75" customHeight="1" x14ac:dyDescent="0.25">
      <c r="B293" s="40"/>
      <c r="F293" s="33"/>
    </row>
    <row r="294" spans="2:6" ht="15.75" customHeight="1" x14ac:dyDescent="0.25">
      <c r="B294" s="40"/>
      <c r="F294" s="33"/>
    </row>
    <row r="295" spans="2:6" ht="15.75" customHeight="1" x14ac:dyDescent="0.25">
      <c r="B295" s="40"/>
      <c r="F295" s="33"/>
    </row>
    <row r="296" spans="2:6" ht="15.75" customHeight="1" x14ac:dyDescent="0.25">
      <c r="B296" s="40"/>
      <c r="F296" s="33"/>
    </row>
    <row r="297" spans="2:6" ht="15.75" customHeight="1" x14ac:dyDescent="0.25">
      <c r="B297" s="40"/>
      <c r="F297" s="33"/>
    </row>
    <row r="298" spans="2:6" ht="15.75" customHeight="1" x14ac:dyDescent="0.25">
      <c r="B298" s="40"/>
      <c r="F298" s="33"/>
    </row>
    <row r="299" spans="2:6" ht="15.75" customHeight="1" x14ac:dyDescent="0.25">
      <c r="B299" s="40"/>
      <c r="F299" s="33"/>
    </row>
    <row r="300" spans="2:6" ht="15.75" customHeight="1" x14ac:dyDescent="0.25">
      <c r="B300" s="40"/>
      <c r="F300" s="33"/>
    </row>
    <row r="301" spans="2:6" ht="15.75" customHeight="1" x14ac:dyDescent="0.25">
      <c r="B301" s="40"/>
      <c r="F301" s="33"/>
    </row>
    <row r="302" spans="2:6" ht="15.75" customHeight="1" x14ac:dyDescent="0.25">
      <c r="B302" s="40"/>
      <c r="F302" s="33"/>
    </row>
    <row r="303" spans="2:6" ht="15.75" customHeight="1" x14ac:dyDescent="0.25">
      <c r="B303" s="40"/>
      <c r="F303" s="33"/>
    </row>
    <row r="304" spans="2:6" ht="15.75" customHeight="1" x14ac:dyDescent="0.25">
      <c r="B304" s="40"/>
      <c r="F304" s="33"/>
    </row>
    <row r="305" spans="2:6" ht="15.75" customHeight="1" x14ac:dyDescent="0.25">
      <c r="B305" s="40"/>
      <c r="F305" s="33"/>
    </row>
    <row r="306" spans="2:6" ht="15.75" customHeight="1" x14ac:dyDescent="0.25">
      <c r="B306" s="40"/>
      <c r="F306" s="33"/>
    </row>
    <row r="307" spans="2:6" ht="15.75" customHeight="1" x14ac:dyDescent="0.25">
      <c r="B307" s="40"/>
      <c r="F307" s="33"/>
    </row>
    <row r="308" spans="2:6" ht="15.75" customHeight="1" x14ac:dyDescent="0.25">
      <c r="B308" s="40"/>
      <c r="F308" s="33"/>
    </row>
    <row r="309" spans="2:6" ht="15.75" customHeight="1" x14ac:dyDescent="0.25">
      <c r="B309" s="40"/>
      <c r="F309" s="33"/>
    </row>
    <row r="310" spans="2:6" ht="15.75" customHeight="1" x14ac:dyDescent="0.25">
      <c r="B310" s="40"/>
      <c r="F310" s="33"/>
    </row>
    <row r="311" spans="2:6" ht="15.75" customHeight="1" x14ac:dyDescent="0.25">
      <c r="B311" s="40"/>
      <c r="F311" s="33"/>
    </row>
    <row r="312" spans="2:6" ht="15.75" customHeight="1" x14ac:dyDescent="0.25">
      <c r="B312" s="40"/>
      <c r="F312" s="33"/>
    </row>
    <row r="313" spans="2:6" ht="15.75" customHeight="1" x14ac:dyDescent="0.25">
      <c r="B313" s="40"/>
      <c r="F313" s="33"/>
    </row>
    <row r="314" spans="2:6" ht="15.75" customHeight="1" x14ac:dyDescent="0.25">
      <c r="B314" s="40"/>
      <c r="F314" s="33"/>
    </row>
    <row r="315" spans="2:6" ht="15.75" customHeight="1" x14ac:dyDescent="0.25">
      <c r="B315" s="40"/>
      <c r="F315" s="33"/>
    </row>
    <row r="316" spans="2:6" ht="15.75" customHeight="1" x14ac:dyDescent="0.25">
      <c r="B316" s="40"/>
      <c r="F316" s="33"/>
    </row>
    <row r="317" spans="2:6" ht="15.75" customHeight="1" x14ac:dyDescent="0.25">
      <c r="B317" s="40"/>
      <c r="F317" s="33"/>
    </row>
    <row r="318" spans="2:6" ht="15.75" customHeight="1" x14ac:dyDescent="0.25">
      <c r="B318" s="40"/>
      <c r="F318" s="33"/>
    </row>
    <row r="319" spans="2:6" ht="15.75" customHeight="1" x14ac:dyDescent="0.25">
      <c r="B319" s="40"/>
      <c r="F319" s="33"/>
    </row>
    <row r="320" spans="2:6" ht="15.75" customHeight="1" x14ac:dyDescent="0.25">
      <c r="B320" s="40"/>
      <c r="F320" s="33"/>
    </row>
    <row r="321" spans="2:6" ht="15.75" customHeight="1" x14ac:dyDescent="0.25">
      <c r="B321" s="40"/>
      <c r="F321" s="33"/>
    </row>
    <row r="322" spans="2:6" ht="15.75" customHeight="1" x14ac:dyDescent="0.25">
      <c r="B322" s="40"/>
      <c r="F322" s="33"/>
    </row>
    <row r="323" spans="2:6" ht="15.75" customHeight="1" x14ac:dyDescent="0.25">
      <c r="B323" s="40"/>
      <c r="F323" s="33"/>
    </row>
    <row r="324" spans="2:6" ht="15.75" customHeight="1" x14ac:dyDescent="0.25">
      <c r="B324" s="40"/>
      <c r="F324" s="33"/>
    </row>
    <row r="325" spans="2:6" ht="15.75" customHeight="1" x14ac:dyDescent="0.25">
      <c r="B325" s="40"/>
      <c r="F325" s="33"/>
    </row>
    <row r="326" spans="2:6" ht="15.75" customHeight="1" x14ac:dyDescent="0.25">
      <c r="B326" s="40"/>
      <c r="F326" s="33"/>
    </row>
    <row r="327" spans="2:6" ht="15.75" customHeight="1" x14ac:dyDescent="0.25">
      <c r="B327" s="40"/>
      <c r="F327" s="33"/>
    </row>
    <row r="328" spans="2:6" ht="15.75" customHeight="1" x14ac:dyDescent="0.25">
      <c r="B328" s="40"/>
      <c r="F328" s="33"/>
    </row>
    <row r="329" spans="2:6" ht="15.75" customHeight="1" x14ac:dyDescent="0.25">
      <c r="B329" s="40"/>
      <c r="F329" s="33"/>
    </row>
    <row r="330" spans="2:6" ht="15.75" customHeight="1" x14ac:dyDescent="0.25">
      <c r="B330" s="40"/>
      <c r="F330" s="33"/>
    </row>
    <row r="331" spans="2:6" ht="15.75" customHeight="1" x14ac:dyDescent="0.25">
      <c r="B331" s="40"/>
      <c r="F331" s="33"/>
    </row>
    <row r="332" spans="2:6" ht="15.75" customHeight="1" x14ac:dyDescent="0.25">
      <c r="B332" s="40"/>
      <c r="F332" s="33"/>
    </row>
    <row r="333" spans="2:6" ht="15.75" customHeight="1" x14ac:dyDescent="0.25">
      <c r="B333" s="40"/>
      <c r="F333" s="33"/>
    </row>
    <row r="334" spans="2:6" ht="15.75" customHeight="1" x14ac:dyDescent="0.25">
      <c r="B334" s="40"/>
      <c r="F334" s="33"/>
    </row>
    <row r="335" spans="2:6" ht="15.75" customHeight="1" x14ac:dyDescent="0.25">
      <c r="B335" s="40"/>
      <c r="F335" s="33"/>
    </row>
    <row r="336" spans="2:6" ht="15.75" customHeight="1" x14ac:dyDescent="0.25">
      <c r="B336" s="40"/>
      <c r="F336" s="33"/>
    </row>
    <row r="337" spans="2:6" ht="15.75" customHeight="1" x14ac:dyDescent="0.25">
      <c r="B337" s="40"/>
      <c r="F337" s="33"/>
    </row>
    <row r="338" spans="2:6" ht="15.75" customHeight="1" x14ac:dyDescent="0.25">
      <c r="B338" s="40"/>
      <c r="F338" s="33"/>
    </row>
    <row r="339" spans="2:6" ht="15.75" customHeight="1" x14ac:dyDescent="0.25">
      <c r="B339" s="40"/>
      <c r="F339" s="33"/>
    </row>
    <row r="340" spans="2:6" ht="15.75" customHeight="1" x14ac:dyDescent="0.25">
      <c r="B340" s="40"/>
      <c r="F340" s="33"/>
    </row>
    <row r="341" spans="2:6" ht="15.75" customHeight="1" x14ac:dyDescent="0.25">
      <c r="B341" s="40"/>
      <c r="F341" s="33"/>
    </row>
    <row r="342" spans="2:6" ht="15.75" customHeight="1" x14ac:dyDescent="0.25">
      <c r="B342" s="40"/>
      <c r="F342" s="33"/>
    </row>
    <row r="343" spans="2:6" ht="15.75" customHeight="1" x14ac:dyDescent="0.25">
      <c r="B343" s="40"/>
      <c r="F343" s="33"/>
    </row>
    <row r="344" spans="2:6" ht="15.75" customHeight="1" x14ac:dyDescent="0.25">
      <c r="B344" s="40"/>
      <c r="F344" s="33"/>
    </row>
    <row r="345" spans="2:6" ht="15.75" customHeight="1" x14ac:dyDescent="0.25">
      <c r="B345" s="40"/>
      <c r="F345" s="33"/>
    </row>
    <row r="346" spans="2:6" ht="15.75" customHeight="1" x14ac:dyDescent="0.25">
      <c r="B346" s="40"/>
      <c r="F346" s="33"/>
    </row>
    <row r="347" spans="2:6" ht="15.75" customHeight="1" x14ac:dyDescent="0.25">
      <c r="B347" s="40"/>
      <c r="F347" s="33"/>
    </row>
    <row r="348" spans="2:6" ht="15.75" customHeight="1" x14ac:dyDescent="0.25">
      <c r="B348" s="40"/>
      <c r="F348" s="33"/>
    </row>
    <row r="349" spans="2:6" ht="15.75" customHeight="1" x14ac:dyDescent="0.25">
      <c r="B349" s="40"/>
      <c r="F349" s="33"/>
    </row>
    <row r="350" spans="2:6" ht="15.75" customHeight="1" x14ac:dyDescent="0.25">
      <c r="B350" s="40"/>
      <c r="F350" s="33"/>
    </row>
    <row r="351" spans="2:6" ht="15.75" customHeight="1" x14ac:dyDescent="0.25">
      <c r="B351" s="40"/>
      <c r="F351" s="33"/>
    </row>
    <row r="352" spans="2:6" ht="15.75" customHeight="1" x14ac:dyDescent="0.25">
      <c r="B352" s="40"/>
      <c r="F352" s="33"/>
    </row>
    <row r="353" spans="2:6" ht="15.75" customHeight="1" x14ac:dyDescent="0.25">
      <c r="B353" s="40"/>
      <c r="F353" s="33"/>
    </row>
    <row r="354" spans="2:6" ht="15.75" customHeight="1" x14ac:dyDescent="0.25">
      <c r="B354" s="40"/>
      <c r="F354" s="33"/>
    </row>
    <row r="355" spans="2:6" ht="15.75" customHeight="1" x14ac:dyDescent="0.25">
      <c r="B355" s="40"/>
      <c r="F355" s="33"/>
    </row>
    <row r="356" spans="2:6" ht="15.75" customHeight="1" x14ac:dyDescent="0.25">
      <c r="B356" s="40"/>
      <c r="F356" s="33"/>
    </row>
    <row r="357" spans="2:6" ht="15.75" customHeight="1" x14ac:dyDescent="0.25">
      <c r="B357" s="40"/>
      <c r="F357" s="33"/>
    </row>
    <row r="358" spans="2:6" ht="15.75" customHeight="1" x14ac:dyDescent="0.25">
      <c r="B358" s="40"/>
      <c r="F358" s="33"/>
    </row>
    <row r="359" spans="2:6" ht="15.75" customHeight="1" x14ac:dyDescent="0.25">
      <c r="B359" s="40"/>
      <c r="F359" s="33"/>
    </row>
    <row r="360" spans="2:6" ht="15.75" customHeight="1" x14ac:dyDescent="0.25">
      <c r="B360" s="40"/>
      <c r="F360" s="33"/>
    </row>
    <row r="361" spans="2:6" ht="15.75" customHeight="1" x14ac:dyDescent="0.25">
      <c r="B361" s="40"/>
      <c r="F361" s="33"/>
    </row>
    <row r="362" spans="2:6" ht="15.75" customHeight="1" x14ac:dyDescent="0.25">
      <c r="B362" s="40"/>
      <c r="F362" s="33"/>
    </row>
    <row r="363" spans="2:6" ht="15.75" customHeight="1" x14ac:dyDescent="0.25">
      <c r="B363" s="40"/>
      <c r="F363" s="33"/>
    </row>
    <row r="364" spans="2:6" ht="15.75" customHeight="1" x14ac:dyDescent="0.25">
      <c r="B364" s="40"/>
      <c r="F364" s="33"/>
    </row>
    <row r="365" spans="2:6" ht="15.75" customHeight="1" x14ac:dyDescent="0.25">
      <c r="B365" s="40"/>
      <c r="F365" s="33"/>
    </row>
    <row r="366" spans="2:6" ht="15.75" customHeight="1" x14ac:dyDescent="0.25">
      <c r="B366" s="40"/>
      <c r="F366" s="33"/>
    </row>
    <row r="367" spans="2:6" ht="15.75" customHeight="1" x14ac:dyDescent="0.25">
      <c r="B367" s="40"/>
      <c r="F367" s="33"/>
    </row>
    <row r="368" spans="2:6" ht="15.75" customHeight="1" x14ac:dyDescent="0.25">
      <c r="B368" s="40"/>
      <c r="F368" s="33"/>
    </row>
    <row r="369" spans="2:6" ht="15.75" customHeight="1" x14ac:dyDescent="0.25">
      <c r="B369" s="40"/>
      <c r="F369" s="33"/>
    </row>
    <row r="370" spans="2:6" ht="15.75" customHeight="1" x14ac:dyDescent="0.25">
      <c r="B370" s="40"/>
      <c r="F370" s="33"/>
    </row>
    <row r="371" spans="2:6" ht="15.75" customHeight="1" x14ac:dyDescent="0.25">
      <c r="B371" s="40"/>
      <c r="F371" s="33"/>
    </row>
    <row r="372" spans="2:6" ht="15.75" customHeight="1" x14ac:dyDescent="0.25">
      <c r="B372" s="40"/>
      <c r="F372" s="33"/>
    </row>
    <row r="373" spans="2:6" ht="15.75" customHeight="1" x14ac:dyDescent="0.25">
      <c r="B373" s="40"/>
      <c r="F373" s="33"/>
    </row>
    <row r="374" spans="2:6" ht="15.75" customHeight="1" x14ac:dyDescent="0.25">
      <c r="B374" s="40"/>
      <c r="F374" s="33"/>
    </row>
    <row r="375" spans="2:6" ht="15.75" customHeight="1" x14ac:dyDescent="0.25">
      <c r="B375" s="40"/>
      <c r="F375" s="33"/>
    </row>
    <row r="376" spans="2:6" ht="15.75" customHeight="1" x14ac:dyDescent="0.25">
      <c r="B376" s="40"/>
      <c r="F376" s="33"/>
    </row>
    <row r="377" spans="2:6" ht="15.75" customHeight="1" x14ac:dyDescent="0.25">
      <c r="B377" s="40"/>
      <c r="F377" s="33"/>
    </row>
    <row r="378" spans="2:6" ht="15.75" customHeight="1" x14ac:dyDescent="0.25">
      <c r="B378" s="40"/>
      <c r="F378" s="33"/>
    </row>
    <row r="379" spans="2:6" ht="15.75" customHeight="1" x14ac:dyDescent="0.25">
      <c r="B379" s="40"/>
      <c r="F379" s="33"/>
    </row>
    <row r="380" spans="2:6" ht="15.75" customHeight="1" x14ac:dyDescent="0.25">
      <c r="B380" s="40"/>
      <c r="F380" s="33"/>
    </row>
    <row r="381" spans="2:6" ht="15.75" customHeight="1" x14ac:dyDescent="0.25">
      <c r="B381" s="40"/>
      <c r="F381" s="33"/>
    </row>
    <row r="382" spans="2:6" ht="15.75" customHeight="1" x14ac:dyDescent="0.25">
      <c r="B382" s="40"/>
      <c r="F382" s="33"/>
    </row>
    <row r="383" spans="2:6" ht="15.75" customHeight="1" x14ac:dyDescent="0.25">
      <c r="B383" s="40"/>
      <c r="F383" s="33"/>
    </row>
    <row r="384" spans="2:6" ht="15.75" customHeight="1" x14ac:dyDescent="0.25">
      <c r="B384" s="40"/>
      <c r="F384" s="33"/>
    </row>
    <row r="385" spans="2:6" ht="15.75" customHeight="1" x14ac:dyDescent="0.25">
      <c r="B385" s="40"/>
      <c r="F385" s="33"/>
    </row>
    <row r="386" spans="2:6" ht="15.75" customHeight="1" x14ac:dyDescent="0.25">
      <c r="B386" s="40"/>
      <c r="F386" s="33"/>
    </row>
    <row r="387" spans="2:6" ht="15.75" customHeight="1" x14ac:dyDescent="0.25">
      <c r="B387" s="40"/>
      <c r="F387" s="33"/>
    </row>
    <row r="388" spans="2:6" ht="15.75" customHeight="1" x14ac:dyDescent="0.25">
      <c r="B388" s="40"/>
      <c r="F388" s="33"/>
    </row>
    <row r="389" spans="2:6" ht="15.75" customHeight="1" x14ac:dyDescent="0.25">
      <c r="B389" s="40"/>
      <c r="F389" s="33"/>
    </row>
    <row r="390" spans="2:6" ht="15.75" customHeight="1" x14ac:dyDescent="0.25">
      <c r="B390" s="40"/>
      <c r="F390" s="33"/>
    </row>
    <row r="391" spans="2:6" ht="15.75" customHeight="1" x14ac:dyDescent="0.25">
      <c r="B391" s="40"/>
      <c r="F391" s="33"/>
    </row>
    <row r="392" spans="2:6" ht="15.75" customHeight="1" x14ac:dyDescent="0.25">
      <c r="B392" s="40"/>
      <c r="F392" s="33"/>
    </row>
    <row r="393" spans="2:6" ht="15.75" customHeight="1" x14ac:dyDescent="0.25">
      <c r="B393" s="40"/>
      <c r="F393" s="33"/>
    </row>
    <row r="394" spans="2:6" ht="15.75" customHeight="1" x14ac:dyDescent="0.25">
      <c r="B394" s="40"/>
      <c r="F394" s="33"/>
    </row>
    <row r="395" spans="2:6" ht="15.75" customHeight="1" x14ac:dyDescent="0.25">
      <c r="B395" s="40"/>
      <c r="F395" s="33"/>
    </row>
    <row r="396" spans="2:6" ht="15.75" customHeight="1" x14ac:dyDescent="0.25">
      <c r="B396" s="40"/>
      <c r="F396" s="33"/>
    </row>
    <row r="397" spans="2:6" ht="15.75" customHeight="1" x14ac:dyDescent="0.25">
      <c r="B397" s="40"/>
      <c r="F397" s="33"/>
    </row>
    <row r="398" spans="2:6" ht="15.75" customHeight="1" x14ac:dyDescent="0.25">
      <c r="B398" s="40"/>
      <c r="F398" s="33"/>
    </row>
    <row r="399" spans="2:6" ht="15.75" customHeight="1" x14ac:dyDescent="0.25">
      <c r="B399" s="40"/>
      <c r="F399" s="33"/>
    </row>
    <row r="400" spans="2:6" ht="15.75" customHeight="1" x14ac:dyDescent="0.25">
      <c r="B400" s="40"/>
      <c r="F400" s="33"/>
    </row>
    <row r="401" spans="2:6" ht="15.75" customHeight="1" x14ac:dyDescent="0.25">
      <c r="B401" s="40"/>
      <c r="F401" s="33"/>
    </row>
    <row r="402" spans="2:6" ht="15.75" customHeight="1" x14ac:dyDescent="0.25">
      <c r="B402" s="40"/>
      <c r="F402" s="33"/>
    </row>
    <row r="403" spans="2:6" ht="15.75" customHeight="1" x14ac:dyDescent="0.25">
      <c r="B403" s="40"/>
      <c r="F403" s="33"/>
    </row>
    <row r="404" spans="2:6" ht="15.75" customHeight="1" x14ac:dyDescent="0.25">
      <c r="B404" s="40"/>
      <c r="F404" s="33"/>
    </row>
    <row r="405" spans="2:6" ht="15.75" customHeight="1" x14ac:dyDescent="0.25">
      <c r="B405" s="40"/>
      <c r="F405" s="33"/>
    </row>
    <row r="406" spans="2:6" ht="15.75" customHeight="1" x14ac:dyDescent="0.25">
      <c r="B406" s="40"/>
      <c r="F406" s="33"/>
    </row>
    <row r="407" spans="2:6" ht="15.75" customHeight="1" x14ac:dyDescent="0.25">
      <c r="B407" s="40"/>
      <c r="F407" s="33"/>
    </row>
    <row r="408" spans="2:6" ht="15.75" customHeight="1" x14ac:dyDescent="0.25">
      <c r="B408" s="40"/>
      <c r="F408" s="33"/>
    </row>
    <row r="409" spans="2:6" ht="15.75" customHeight="1" x14ac:dyDescent="0.25">
      <c r="B409" s="40"/>
      <c r="F409" s="33"/>
    </row>
    <row r="410" spans="2:6" ht="15.75" customHeight="1" x14ac:dyDescent="0.25">
      <c r="B410" s="40"/>
      <c r="F410" s="33"/>
    </row>
    <row r="411" spans="2:6" ht="15.75" customHeight="1" x14ac:dyDescent="0.25">
      <c r="B411" s="40"/>
      <c r="F411" s="33"/>
    </row>
    <row r="412" spans="2:6" ht="15.75" customHeight="1" x14ac:dyDescent="0.25">
      <c r="B412" s="40"/>
      <c r="F412" s="33"/>
    </row>
    <row r="413" spans="2:6" ht="15.75" customHeight="1" x14ac:dyDescent="0.25">
      <c r="B413" s="40"/>
      <c r="F413" s="33"/>
    </row>
    <row r="414" spans="2:6" ht="15.75" customHeight="1" x14ac:dyDescent="0.25">
      <c r="B414" s="40"/>
      <c r="F414" s="33"/>
    </row>
    <row r="415" spans="2:6" ht="15.75" customHeight="1" x14ac:dyDescent="0.25">
      <c r="B415" s="40"/>
      <c r="F415" s="33"/>
    </row>
    <row r="416" spans="2:6" ht="15.75" customHeight="1" x14ac:dyDescent="0.25">
      <c r="B416" s="40"/>
      <c r="F416" s="33"/>
    </row>
    <row r="417" spans="2:6" ht="15.75" customHeight="1" x14ac:dyDescent="0.25">
      <c r="B417" s="40"/>
      <c r="F417" s="33"/>
    </row>
    <row r="418" spans="2:6" ht="15.75" customHeight="1" x14ac:dyDescent="0.25">
      <c r="B418" s="40"/>
      <c r="F418" s="33"/>
    </row>
    <row r="419" spans="2:6" ht="15.75" customHeight="1" x14ac:dyDescent="0.25">
      <c r="B419" s="40"/>
      <c r="F419" s="33"/>
    </row>
    <row r="420" spans="2:6" ht="15.75" customHeight="1" x14ac:dyDescent="0.25">
      <c r="B420" s="40"/>
      <c r="F420" s="33"/>
    </row>
    <row r="421" spans="2:6" ht="15.75" customHeight="1" x14ac:dyDescent="0.25">
      <c r="B421" s="40"/>
      <c r="F421" s="33"/>
    </row>
    <row r="422" spans="2:6" ht="15.75" customHeight="1" x14ac:dyDescent="0.25">
      <c r="B422" s="40"/>
      <c r="F422" s="33"/>
    </row>
    <row r="423" spans="2:6" ht="15.75" customHeight="1" x14ac:dyDescent="0.25">
      <c r="B423" s="40"/>
      <c r="F423" s="33"/>
    </row>
    <row r="424" spans="2:6" ht="15.75" customHeight="1" x14ac:dyDescent="0.25">
      <c r="B424" s="40"/>
      <c r="F424" s="33"/>
    </row>
    <row r="425" spans="2:6" ht="15.75" customHeight="1" x14ac:dyDescent="0.25">
      <c r="B425" s="40"/>
      <c r="F425" s="33"/>
    </row>
    <row r="426" spans="2:6" ht="15.75" customHeight="1" x14ac:dyDescent="0.25">
      <c r="B426" s="40"/>
      <c r="F426" s="33"/>
    </row>
    <row r="427" spans="2:6" ht="15.75" customHeight="1" x14ac:dyDescent="0.25">
      <c r="B427" s="40"/>
      <c r="F427" s="33"/>
    </row>
    <row r="428" spans="2:6" ht="15.75" customHeight="1" x14ac:dyDescent="0.25">
      <c r="B428" s="40"/>
      <c r="F428" s="33"/>
    </row>
    <row r="429" spans="2:6" ht="15.75" customHeight="1" x14ac:dyDescent="0.25">
      <c r="B429" s="40"/>
      <c r="F429" s="33"/>
    </row>
    <row r="430" spans="2:6" ht="15.75" customHeight="1" x14ac:dyDescent="0.25">
      <c r="B430" s="40"/>
      <c r="F430" s="33"/>
    </row>
    <row r="431" spans="2:6" ht="15.75" customHeight="1" x14ac:dyDescent="0.25">
      <c r="B431" s="40"/>
      <c r="F431" s="33"/>
    </row>
    <row r="432" spans="2:6" ht="15.75" customHeight="1" x14ac:dyDescent="0.25">
      <c r="B432" s="40"/>
      <c r="F432" s="33"/>
    </row>
    <row r="433" spans="2:6" ht="15.75" customHeight="1" x14ac:dyDescent="0.25">
      <c r="B433" s="40"/>
      <c r="F433" s="33"/>
    </row>
    <row r="434" spans="2:6" ht="15.75" customHeight="1" x14ac:dyDescent="0.25">
      <c r="B434" s="40"/>
      <c r="F434" s="33"/>
    </row>
    <row r="435" spans="2:6" ht="15.75" customHeight="1" x14ac:dyDescent="0.25">
      <c r="B435" s="40"/>
      <c r="F435" s="33"/>
    </row>
    <row r="436" spans="2:6" ht="15.75" customHeight="1" x14ac:dyDescent="0.25">
      <c r="B436" s="40"/>
      <c r="F436" s="33"/>
    </row>
    <row r="437" spans="2:6" ht="15.75" customHeight="1" x14ac:dyDescent="0.25">
      <c r="B437" s="40"/>
      <c r="F437" s="33"/>
    </row>
    <row r="438" spans="2:6" ht="15.75" customHeight="1" x14ac:dyDescent="0.25">
      <c r="B438" s="40"/>
      <c r="F438" s="33"/>
    </row>
    <row r="439" spans="2:6" ht="15.75" customHeight="1" x14ac:dyDescent="0.25">
      <c r="B439" s="40"/>
      <c r="F439" s="33"/>
    </row>
    <row r="440" spans="2:6" ht="15.75" customHeight="1" x14ac:dyDescent="0.25">
      <c r="B440" s="40"/>
      <c r="F440" s="33"/>
    </row>
    <row r="441" spans="2:6" ht="15.75" customHeight="1" x14ac:dyDescent="0.25">
      <c r="B441" s="40"/>
      <c r="F441" s="33"/>
    </row>
    <row r="442" spans="2:6" ht="15.75" customHeight="1" x14ac:dyDescent="0.25">
      <c r="B442" s="40"/>
      <c r="F442" s="33"/>
    </row>
    <row r="443" spans="2:6" ht="15.75" customHeight="1" x14ac:dyDescent="0.25">
      <c r="B443" s="40"/>
      <c r="F443" s="33"/>
    </row>
    <row r="444" spans="2:6" ht="15.75" customHeight="1" x14ac:dyDescent="0.25">
      <c r="B444" s="40"/>
      <c r="F444" s="33"/>
    </row>
    <row r="445" spans="2:6" ht="15.75" customHeight="1" x14ac:dyDescent="0.25">
      <c r="B445" s="40"/>
      <c r="F445" s="33"/>
    </row>
    <row r="446" spans="2:6" ht="15.75" customHeight="1" x14ac:dyDescent="0.25">
      <c r="B446" s="40"/>
      <c r="F446" s="33"/>
    </row>
    <row r="447" spans="2:6" ht="15.75" customHeight="1" x14ac:dyDescent="0.25">
      <c r="B447" s="40"/>
      <c r="F447" s="33"/>
    </row>
    <row r="448" spans="2:6" ht="15.75" customHeight="1" x14ac:dyDescent="0.25">
      <c r="B448" s="40"/>
      <c r="F448" s="33"/>
    </row>
    <row r="449" spans="2:6" ht="15.75" customHeight="1" x14ac:dyDescent="0.25">
      <c r="B449" s="40"/>
      <c r="F449" s="33"/>
    </row>
    <row r="450" spans="2:6" ht="15.75" customHeight="1" x14ac:dyDescent="0.25">
      <c r="B450" s="40"/>
      <c r="F450" s="33"/>
    </row>
    <row r="451" spans="2:6" ht="15.75" customHeight="1" x14ac:dyDescent="0.25">
      <c r="B451" s="40"/>
      <c r="F451" s="33"/>
    </row>
    <row r="452" spans="2:6" ht="15.75" customHeight="1" x14ac:dyDescent="0.25">
      <c r="B452" s="40"/>
      <c r="F452" s="33"/>
    </row>
    <row r="453" spans="2:6" ht="15.75" customHeight="1" x14ac:dyDescent="0.25">
      <c r="B453" s="40"/>
      <c r="F453" s="33"/>
    </row>
    <row r="454" spans="2:6" ht="15.75" customHeight="1" x14ac:dyDescent="0.25">
      <c r="B454" s="40"/>
      <c r="F454" s="33"/>
    </row>
    <row r="455" spans="2:6" ht="15.75" customHeight="1" x14ac:dyDescent="0.25">
      <c r="B455" s="40"/>
      <c r="F455" s="33"/>
    </row>
    <row r="456" spans="2:6" ht="15.75" customHeight="1" x14ac:dyDescent="0.25">
      <c r="B456" s="40"/>
      <c r="F456" s="33"/>
    </row>
    <row r="457" spans="2:6" ht="15.75" customHeight="1" x14ac:dyDescent="0.25">
      <c r="B457" s="40"/>
      <c r="F457" s="33"/>
    </row>
    <row r="458" spans="2:6" ht="15.75" customHeight="1" x14ac:dyDescent="0.25">
      <c r="B458" s="40"/>
      <c r="F458" s="33"/>
    </row>
    <row r="459" spans="2:6" ht="15.75" customHeight="1" x14ac:dyDescent="0.25">
      <c r="B459" s="40"/>
      <c r="F459" s="33"/>
    </row>
    <row r="460" spans="2:6" ht="15.75" customHeight="1" x14ac:dyDescent="0.25">
      <c r="B460" s="40"/>
      <c r="F460" s="33"/>
    </row>
    <row r="461" spans="2:6" ht="15.75" customHeight="1" x14ac:dyDescent="0.25">
      <c r="B461" s="40"/>
      <c r="F461" s="33"/>
    </row>
    <row r="462" spans="2:6" ht="15.75" customHeight="1" x14ac:dyDescent="0.25">
      <c r="B462" s="40"/>
      <c r="F462" s="33"/>
    </row>
    <row r="463" spans="2:6" ht="15.75" customHeight="1" x14ac:dyDescent="0.25">
      <c r="B463" s="40"/>
      <c r="F463" s="33"/>
    </row>
    <row r="464" spans="2:6" ht="15.75" customHeight="1" x14ac:dyDescent="0.25">
      <c r="B464" s="40"/>
      <c r="F464" s="33"/>
    </row>
    <row r="465" spans="2:6" ht="15.75" customHeight="1" x14ac:dyDescent="0.25">
      <c r="B465" s="40"/>
      <c r="F465" s="33"/>
    </row>
    <row r="466" spans="2:6" ht="15.75" customHeight="1" x14ac:dyDescent="0.25">
      <c r="B466" s="40"/>
      <c r="F466" s="33"/>
    </row>
    <row r="467" spans="2:6" ht="15.75" customHeight="1" x14ac:dyDescent="0.25">
      <c r="B467" s="40"/>
      <c r="F467" s="33"/>
    </row>
    <row r="468" spans="2:6" ht="15.75" customHeight="1" x14ac:dyDescent="0.25">
      <c r="B468" s="40"/>
      <c r="F468" s="33"/>
    </row>
    <row r="469" spans="2:6" ht="15.75" customHeight="1" x14ac:dyDescent="0.25">
      <c r="B469" s="40"/>
      <c r="F469" s="33"/>
    </row>
    <row r="470" spans="2:6" ht="15.75" customHeight="1" x14ac:dyDescent="0.25">
      <c r="B470" s="40"/>
      <c r="F470" s="33"/>
    </row>
    <row r="471" spans="2:6" ht="15.75" customHeight="1" x14ac:dyDescent="0.25">
      <c r="B471" s="40"/>
      <c r="F471" s="33"/>
    </row>
    <row r="472" spans="2:6" ht="15.75" customHeight="1" x14ac:dyDescent="0.25">
      <c r="B472" s="40"/>
      <c r="F472" s="33"/>
    </row>
    <row r="473" spans="2:6" ht="15.75" customHeight="1" x14ac:dyDescent="0.25">
      <c r="B473" s="40"/>
      <c r="F473" s="33"/>
    </row>
    <row r="474" spans="2:6" ht="15.75" customHeight="1" x14ac:dyDescent="0.25">
      <c r="B474" s="40"/>
      <c r="F474" s="33"/>
    </row>
    <row r="475" spans="2:6" ht="15.75" customHeight="1" x14ac:dyDescent="0.25">
      <c r="B475" s="40"/>
      <c r="F475" s="33"/>
    </row>
    <row r="476" spans="2:6" ht="15.75" customHeight="1" x14ac:dyDescent="0.25">
      <c r="B476" s="40"/>
      <c r="F476" s="33"/>
    </row>
    <row r="477" spans="2:6" ht="15.75" customHeight="1" x14ac:dyDescent="0.25">
      <c r="B477" s="40"/>
      <c r="F477" s="33"/>
    </row>
    <row r="478" spans="2:6" ht="15.75" customHeight="1" x14ac:dyDescent="0.25">
      <c r="B478" s="40"/>
      <c r="F478" s="33"/>
    </row>
    <row r="479" spans="2:6" ht="15.75" customHeight="1" x14ac:dyDescent="0.25">
      <c r="B479" s="40"/>
      <c r="F479" s="33"/>
    </row>
    <row r="480" spans="2:6" ht="15.75" customHeight="1" x14ac:dyDescent="0.25">
      <c r="B480" s="40"/>
      <c r="F480" s="33"/>
    </row>
    <row r="481" spans="2:6" ht="15.75" customHeight="1" x14ac:dyDescent="0.25">
      <c r="B481" s="40"/>
      <c r="F481" s="33"/>
    </row>
    <row r="482" spans="2:6" ht="15.75" customHeight="1" x14ac:dyDescent="0.25">
      <c r="B482" s="40"/>
      <c r="F482" s="33"/>
    </row>
    <row r="483" spans="2:6" ht="15.75" customHeight="1" x14ac:dyDescent="0.25">
      <c r="B483" s="40"/>
      <c r="F483" s="33"/>
    </row>
    <row r="484" spans="2:6" ht="15.75" customHeight="1" x14ac:dyDescent="0.25">
      <c r="B484" s="40"/>
      <c r="F484" s="33"/>
    </row>
    <row r="485" spans="2:6" ht="15.75" customHeight="1" x14ac:dyDescent="0.25">
      <c r="B485" s="40"/>
      <c r="F485" s="33"/>
    </row>
    <row r="486" spans="2:6" ht="15.75" customHeight="1" x14ac:dyDescent="0.25">
      <c r="B486" s="40"/>
      <c r="F486" s="33"/>
    </row>
    <row r="487" spans="2:6" ht="15.75" customHeight="1" x14ac:dyDescent="0.25">
      <c r="B487" s="40"/>
      <c r="F487" s="33"/>
    </row>
    <row r="488" spans="2:6" ht="15.75" customHeight="1" x14ac:dyDescent="0.25">
      <c r="B488" s="40"/>
      <c r="F488" s="33"/>
    </row>
    <row r="489" spans="2:6" ht="15.75" customHeight="1" x14ac:dyDescent="0.25">
      <c r="B489" s="40"/>
      <c r="F489" s="33"/>
    </row>
    <row r="490" spans="2:6" ht="15.75" customHeight="1" x14ac:dyDescent="0.25">
      <c r="B490" s="40"/>
      <c r="F490" s="33"/>
    </row>
    <row r="491" spans="2:6" ht="15.75" customHeight="1" x14ac:dyDescent="0.25">
      <c r="B491" s="40"/>
      <c r="F491" s="33"/>
    </row>
    <row r="492" spans="2:6" ht="15.75" customHeight="1" x14ac:dyDescent="0.25">
      <c r="B492" s="40"/>
      <c r="F492" s="33"/>
    </row>
    <row r="493" spans="2:6" ht="15.75" customHeight="1" x14ac:dyDescent="0.25">
      <c r="B493" s="40"/>
      <c r="F493" s="33"/>
    </row>
    <row r="494" spans="2:6" ht="15.75" customHeight="1" x14ac:dyDescent="0.25">
      <c r="B494" s="40"/>
      <c r="F494" s="33"/>
    </row>
    <row r="495" spans="2:6" ht="15.75" customHeight="1" x14ac:dyDescent="0.25">
      <c r="B495" s="40"/>
      <c r="F495" s="33"/>
    </row>
    <row r="496" spans="2:6" ht="15.75" customHeight="1" x14ac:dyDescent="0.25">
      <c r="B496" s="40"/>
      <c r="F496" s="33"/>
    </row>
    <row r="497" spans="2:6" ht="15.75" customHeight="1" x14ac:dyDescent="0.25">
      <c r="B497" s="40"/>
      <c r="F497" s="33"/>
    </row>
    <row r="498" spans="2:6" ht="15.75" customHeight="1" x14ac:dyDescent="0.25">
      <c r="B498" s="40"/>
      <c r="F498" s="33"/>
    </row>
    <row r="499" spans="2:6" ht="15.75" customHeight="1" x14ac:dyDescent="0.25">
      <c r="B499" s="40"/>
      <c r="F499" s="33"/>
    </row>
    <row r="500" spans="2:6" ht="15.75" customHeight="1" x14ac:dyDescent="0.25">
      <c r="B500" s="40"/>
      <c r="F500" s="33"/>
    </row>
    <row r="501" spans="2:6" ht="15.75" customHeight="1" x14ac:dyDescent="0.25">
      <c r="B501" s="40"/>
      <c r="F501" s="33"/>
    </row>
    <row r="502" spans="2:6" ht="15.75" customHeight="1" x14ac:dyDescent="0.25">
      <c r="B502" s="40"/>
      <c r="F502" s="33"/>
    </row>
    <row r="503" spans="2:6" ht="15.75" customHeight="1" x14ac:dyDescent="0.25">
      <c r="B503" s="40"/>
      <c r="F503" s="33"/>
    </row>
    <row r="504" spans="2:6" ht="15.75" customHeight="1" x14ac:dyDescent="0.25">
      <c r="B504" s="40"/>
      <c r="F504" s="33"/>
    </row>
    <row r="505" spans="2:6" ht="15.75" customHeight="1" x14ac:dyDescent="0.25">
      <c r="B505" s="40"/>
      <c r="F505" s="33"/>
    </row>
    <row r="506" spans="2:6" ht="15.75" customHeight="1" x14ac:dyDescent="0.25">
      <c r="B506" s="40"/>
      <c r="F506" s="33"/>
    </row>
    <row r="507" spans="2:6" ht="15.75" customHeight="1" x14ac:dyDescent="0.25">
      <c r="B507" s="40"/>
      <c r="F507" s="33"/>
    </row>
    <row r="508" spans="2:6" ht="15.75" customHeight="1" x14ac:dyDescent="0.25">
      <c r="B508" s="40"/>
      <c r="F508" s="33"/>
    </row>
    <row r="509" spans="2:6" ht="15.75" customHeight="1" x14ac:dyDescent="0.25">
      <c r="B509" s="40"/>
      <c r="F509" s="33"/>
    </row>
    <row r="510" spans="2:6" ht="15.75" customHeight="1" x14ac:dyDescent="0.25">
      <c r="B510" s="40"/>
      <c r="F510" s="33"/>
    </row>
    <row r="511" spans="2:6" ht="15.75" customHeight="1" x14ac:dyDescent="0.25">
      <c r="B511" s="40"/>
      <c r="F511" s="33"/>
    </row>
    <row r="512" spans="2:6" ht="15.75" customHeight="1" x14ac:dyDescent="0.25">
      <c r="B512" s="40"/>
      <c r="F512" s="33"/>
    </row>
    <row r="513" spans="2:6" ht="15.75" customHeight="1" x14ac:dyDescent="0.25">
      <c r="B513" s="40"/>
      <c r="F513" s="33"/>
    </row>
    <row r="514" spans="2:6" ht="15.75" customHeight="1" x14ac:dyDescent="0.25">
      <c r="B514" s="40"/>
      <c r="F514" s="33"/>
    </row>
    <row r="515" spans="2:6" ht="15.75" customHeight="1" x14ac:dyDescent="0.25">
      <c r="B515" s="40"/>
      <c r="F515" s="33"/>
    </row>
    <row r="516" spans="2:6" ht="15.75" customHeight="1" x14ac:dyDescent="0.25">
      <c r="B516" s="40"/>
      <c r="F516" s="33"/>
    </row>
    <row r="517" spans="2:6" ht="15.75" customHeight="1" x14ac:dyDescent="0.25">
      <c r="B517" s="40"/>
      <c r="F517" s="33"/>
    </row>
    <row r="518" spans="2:6" ht="15.75" customHeight="1" x14ac:dyDescent="0.25">
      <c r="B518" s="40"/>
      <c r="F518" s="33"/>
    </row>
    <row r="519" spans="2:6" ht="15.75" customHeight="1" x14ac:dyDescent="0.25">
      <c r="B519" s="40"/>
      <c r="F519" s="33"/>
    </row>
    <row r="520" spans="2:6" ht="15.75" customHeight="1" x14ac:dyDescent="0.25">
      <c r="B520" s="40"/>
      <c r="F520" s="33"/>
    </row>
    <row r="521" spans="2:6" ht="15.75" customHeight="1" x14ac:dyDescent="0.25">
      <c r="B521" s="40"/>
      <c r="F521" s="33"/>
    </row>
    <row r="522" spans="2:6" ht="15.75" customHeight="1" x14ac:dyDescent="0.25">
      <c r="B522" s="40"/>
      <c r="F522" s="33"/>
    </row>
    <row r="523" spans="2:6" ht="15.75" customHeight="1" x14ac:dyDescent="0.25">
      <c r="B523" s="40"/>
      <c r="F523" s="33"/>
    </row>
    <row r="524" spans="2:6" ht="15.75" customHeight="1" x14ac:dyDescent="0.25">
      <c r="B524" s="40"/>
      <c r="F524" s="33"/>
    </row>
    <row r="525" spans="2:6" ht="15.75" customHeight="1" x14ac:dyDescent="0.25">
      <c r="B525" s="40"/>
      <c r="F525" s="33"/>
    </row>
    <row r="526" spans="2:6" ht="15.75" customHeight="1" x14ac:dyDescent="0.25">
      <c r="B526" s="40"/>
      <c r="F526" s="33"/>
    </row>
    <row r="527" spans="2:6" ht="15.75" customHeight="1" x14ac:dyDescent="0.25">
      <c r="B527" s="40"/>
      <c r="F527" s="33"/>
    </row>
    <row r="528" spans="2:6" ht="15.75" customHeight="1" x14ac:dyDescent="0.25">
      <c r="B528" s="40"/>
      <c r="F528" s="33"/>
    </row>
    <row r="529" spans="2:6" ht="15.75" customHeight="1" x14ac:dyDescent="0.25">
      <c r="B529" s="40"/>
      <c r="F529" s="33"/>
    </row>
    <row r="530" spans="2:6" ht="15.75" customHeight="1" x14ac:dyDescent="0.25">
      <c r="B530" s="40"/>
      <c r="F530" s="33"/>
    </row>
    <row r="531" spans="2:6" ht="15.75" customHeight="1" x14ac:dyDescent="0.25">
      <c r="B531" s="40"/>
      <c r="F531" s="33"/>
    </row>
    <row r="532" spans="2:6" ht="15.75" customHeight="1" x14ac:dyDescent="0.25">
      <c r="B532" s="40"/>
      <c r="F532" s="33"/>
    </row>
    <row r="533" spans="2:6" ht="15.75" customHeight="1" x14ac:dyDescent="0.25">
      <c r="B533" s="40"/>
      <c r="F533" s="33"/>
    </row>
    <row r="534" spans="2:6" ht="15.75" customHeight="1" x14ac:dyDescent="0.25">
      <c r="B534" s="40"/>
      <c r="F534" s="33"/>
    </row>
    <row r="535" spans="2:6" ht="15.75" customHeight="1" x14ac:dyDescent="0.25">
      <c r="B535" s="40"/>
      <c r="F535" s="33"/>
    </row>
    <row r="536" spans="2:6" ht="15.75" customHeight="1" x14ac:dyDescent="0.25">
      <c r="B536" s="40"/>
      <c r="F536" s="33"/>
    </row>
    <row r="537" spans="2:6" ht="15.75" customHeight="1" x14ac:dyDescent="0.25">
      <c r="B537" s="40"/>
      <c r="F537" s="33"/>
    </row>
    <row r="538" spans="2:6" ht="15.75" customHeight="1" x14ac:dyDescent="0.25">
      <c r="B538" s="40"/>
      <c r="F538" s="33"/>
    </row>
    <row r="539" spans="2:6" ht="15.75" customHeight="1" x14ac:dyDescent="0.25">
      <c r="B539" s="40"/>
      <c r="F539" s="33"/>
    </row>
    <row r="540" spans="2:6" ht="15.75" customHeight="1" x14ac:dyDescent="0.25">
      <c r="B540" s="40"/>
      <c r="F540" s="33"/>
    </row>
    <row r="541" spans="2:6" ht="15.75" customHeight="1" x14ac:dyDescent="0.25">
      <c r="B541" s="40"/>
      <c r="F541" s="33"/>
    </row>
    <row r="542" spans="2:6" ht="15.75" customHeight="1" x14ac:dyDescent="0.25">
      <c r="B542" s="40"/>
      <c r="F542" s="33"/>
    </row>
    <row r="543" spans="2:6" ht="15.75" customHeight="1" x14ac:dyDescent="0.25">
      <c r="B543" s="40"/>
      <c r="F543" s="33"/>
    </row>
    <row r="544" spans="2:6" ht="15.75" customHeight="1" x14ac:dyDescent="0.25">
      <c r="B544" s="40"/>
      <c r="F544" s="33"/>
    </row>
    <row r="545" spans="2:6" ht="15.75" customHeight="1" x14ac:dyDescent="0.25">
      <c r="B545" s="40"/>
      <c r="F545" s="33"/>
    </row>
    <row r="546" spans="2:6" ht="15.75" customHeight="1" x14ac:dyDescent="0.25">
      <c r="B546" s="40"/>
      <c r="F546" s="33"/>
    </row>
    <row r="547" spans="2:6" ht="15.75" customHeight="1" x14ac:dyDescent="0.25">
      <c r="B547" s="40"/>
      <c r="F547" s="33"/>
    </row>
    <row r="548" spans="2:6" ht="15.75" customHeight="1" x14ac:dyDescent="0.25">
      <c r="B548" s="40"/>
      <c r="F548" s="33"/>
    </row>
    <row r="549" spans="2:6" ht="15.75" customHeight="1" x14ac:dyDescent="0.25">
      <c r="B549" s="40"/>
      <c r="F549" s="33"/>
    </row>
    <row r="550" spans="2:6" ht="15.75" customHeight="1" x14ac:dyDescent="0.25">
      <c r="B550" s="40"/>
      <c r="F550" s="33"/>
    </row>
    <row r="551" spans="2:6" ht="15.75" customHeight="1" x14ac:dyDescent="0.25">
      <c r="B551" s="40"/>
      <c r="F551" s="33"/>
    </row>
    <row r="552" spans="2:6" ht="15.75" customHeight="1" x14ac:dyDescent="0.25">
      <c r="B552" s="40"/>
      <c r="F552" s="33"/>
    </row>
    <row r="553" spans="2:6" ht="15.75" customHeight="1" x14ac:dyDescent="0.25">
      <c r="B553" s="40"/>
      <c r="F553" s="33"/>
    </row>
    <row r="554" spans="2:6" ht="15.75" customHeight="1" x14ac:dyDescent="0.25">
      <c r="B554" s="40"/>
      <c r="F554" s="33"/>
    </row>
    <row r="555" spans="2:6" ht="15.75" customHeight="1" x14ac:dyDescent="0.25">
      <c r="B555" s="40"/>
      <c r="F555" s="33"/>
    </row>
    <row r="556" spans="2:6" ht="15.75" customHeight="1" x14ac:dyDescent="0.25">
      <c r="B556" s="40"/>
      <c r="F556" s="33"/>
    </row>
    <row r="557" spans="2:6" ht="15.75" customHeight="1" x14ac:dyDescent="0.25">
      <c r="B557" s="40"/>
      <c r="F557" s="33"/>
    </row>
    <row r="558" spans="2:6" ht="15.75" customHeight="1" x14ac:dyDescent="0.25">
      <c r="B558" s="40"/>
      <c r="F558" s="33"/>
    </row>
    <row r="559" spans="2:6" ht="15.75" customHeight="1" x14ac:dyDescent="0.25">
      <c r="B559" s="40"/>
      <c r="F559" s="33"/>
    </row>
    <row r="560" spans="2:6" ht="15.75" customHeight="1" x14ac:dyDescent="0.25">
      <c r="B560" s="40"/>
      <c r="F560" s="33"/>
    </row>
    <row r="561" spans="2:6" ht="15.75" customHeight="1" x14ac:dyDescent="0.25">
      <c r="B561" s="40"/>
      <c r="F561" s="33"/>
    </row>
    <row r="562" spans="2:6" ht="15.75" customHeight="1" x14ac:dyDescent="0.25">
      <c r="B562" s="40"/>
      <c r="F562" s="33"/>
    </row>
    <row r="563" spans="2:6" ht="15.75" customHeight="1" x14ac:dyDescent="0.25">
      <c r="B563" s="40"/>
      <c r="F563" s="33"/>
    </row>
    <row r="564" spans="2:6" ht="15.75" customHeight="1" x14ac:dyDescent="0.25">
      <c r="B564" s="40"/>
      <c r="F564" s="33"/>
    </row>
    <row r="565" spans="2:6" ht="15.75" customHeight="1" x14ac:dyDescent="0.25">
      <c r="B565" s="40"/>
      <c r="F565" s="33"/>
    </row>
    <row r="566" spans="2:6" ht="15.75" customHeight="1" x14ac:dyDescent="0.25">
      <c r="B566" s="40"/>
      <c r="F566" s="33"/>
    </row>
    <row r="567" spans="2:6" ht="15.75" customHeight="1" x14ac:dyDescent="0.25">
      <c r="B567" s="40"/>
      <c r="F567" s="33"/>
    </row>
    <row r="568" spans="2:6" ht="15.75" customHeight="1" x14ac:dyDescent="0.25">
      <c r="B568" s="40"/>
      <c r="F568" s="33"/>
    </row>
    <row r="569" spans="2:6" ht="15.75" customHeight="1" x14ac:dyDescent="0.25">
      <c r="B569" s="40"/>
      <c r="F569" s="33"/>
    </row>
    <row r="570" spans="2:6" ht="15.75" customHeight="1" x14ac:dyDescent="0.25">
      <c r="B570" s="40"/>
      <c r="F570" s="33"/>
    </row>
    <row r="571" spans="2:6" ht="15.75" customHeight="1" x14ac:dyDescent="0.25">
      <c r="B571" s="40"/>
      <c r="F571" s="33"/>
    </row>
    <row r="572" spans="2:6" ht="15.75" customHeight="1" x14ac:dyDescent="0.25">
      <c r="B572" s="40"/>
      <c r="F572" s="33"/>
    </row>
    <row r="573" spans="2:6" ht="15.75" customHeight="1" x14ac:dyDescent="0.25">
      <c r="B573" s="40"/>
      <c r="F573" s="33"/>
    </row>
    <row r="574" spans="2:6" ht="15.75" customHeight="1" x14ac:dyDescent="0.25">
      <c r="B574" s="40"/>
      <c r="F574" s="33"/>
    </row>
    <row r="575" spans="2:6" ht="15.75" customHeight="1" x14ac:dyDescent="0.25">
      <c r="B575" s="40"/>
      <c r="F575" s="33"/>
    </row>
    <row r="576" spans="2:6" ht="15.75" customHeight="1" x14ac:dyDescent="0.25">
      <c r="B576" s="40"/>
      <c r="F576" s="33"/>
    </row>
    <row r="577" spans="2:6" ht="15.75" customHeight="1" x14ac:dyDescent="0.25">
      <c r="B577" s="40"/>
      <c r="F577" s="33"/>
    </row>
    <row r="578" spans="2:6" ht="15.75" customHeight="1" x14ac:dyDescent="0.25">
      <c r="B578" s="40"/>
      <c r="F578" s="33"/>
    </row>
    <row r="579" spans="2:6" ht="15.75" customHeight="1" x14ac:dyDescent="0.25">
      <c r="B579" s="40"/>
      <c r="F579" s="33"/>
    </row>
    <row r="580" spans="2:6" ht="15.75" customHeight="1" x14ac:dyDescent="0.25">
      <c r="B580" s="40"/>
      <c r="F580" s="33"/>
    </row>
    <row r="581" spans="2:6" ht="15.75" customHeight="1" x14ac:dyDescent="0.25">
      <c r="B581" s="40"/>
      <c r="F581" s="33"/>
    </row>
    <row r="582" spans="2:6" ht="15.75" customHeight="1" x14ac:dyDescent="0.25">
      <c r="B582" s="40"/>
      <c r="F582" s="33"/>
    </row>
    <row r="583" spans="2:6" ht="15.75" customHeight="1" x14ac:dyDescent="0.25">
      <c r="B583" s="40"/>
      <c r="F583" s="33"/>
    </row>
    <row r="584" spans="2:6" ht="15.75" customHeight="1" x14ac:dyDescent="0.25">
      <c r="B584" s="40"/>
      <c r="F584" s="33"/>
    </row>
    <row r="585" spans="2:6" ht="15.75" customHeight="1" x14ac:dyDescent="0.25">
      <c r="B585" s="40"/>
      <c r="F585" s="33"/>
    </row>
    <row r="586" spans="2:6" ht="15.75" customHeight="1" x14ac:dyDescent="0.25">
      <c r="B586" s="40"/>
      <c r="F586" s="33"/>
    </row>
    <row r="587" spans="2:6" ht="15.75" customHeight="1" x14ac:dyDescent="0.25">
      <c r="B587" s="40"/>
      <c r="F587" s="33"/>
    </row>
    <row r="588" spans="2:6" ht="15.75" customHeight="1" x14ac:dyDescent="0.25">
      <c r="B588" s="40"/>
      <c r="F588" s="33"/>
    </row>
    <row r="589" spans="2:6" ht="15.75" customHeight="1" x14ac:dyDescent="0.25">
      <c r="B589" s="40"/>
      <c r="F589" s="33"/>
    </row>
    <row r="590" spans="2:6" ht="15.75" customHeight="1" x14ac:dyDescent="0.25">
      <c r="B590" s="40"/>
      <c r="F590" s="33"/>
    </row>
    <row r="591" spans="2:6" ht="15.75" customHeight="1" x14ac:dyDescent="0.25">
      <c r="B591" s="40"/>
      <c r="F591" s="33"/>
    </row>
    <row r="592" spans="2:6" ht="15.75" customHeight="1" x14ac:dyDescent="0.25">
      <c r="B592" s="40"/>
      <c r="F592" s="33"/>
    </row>
    <row r="593" spans="2:6" ht="15.75" customHeight="1" x14ac:dyDescent="0.25">
      <c r="B593" s="40"/>
      <c r="F593" s="33"/>
    </row>
    <row r="594" spans="2:6" ht="15.75" customHeight="1" x14ac:dyDescent="0.25">
      <c r="B594" s="40"/>
      <c r="F594" s="33"/>
    </row>
    <row r="595" spans="2:6" ht="15.75" customHeight="1" x14ac:dyDescent="0.25">
      <c r="B595" s="40"/>
      <c r="F595" s="33"/>
    </row>
    <row r="596" spans="2:6" ht="15.75" customHeight="1" x14ac:dyDescent="0.25">
      <c r="B596" s="40"/>
      <c r="F596" s="33"/>
    </row>
    <row r="597" spans="2:6" ht="15.75" customHeight="1" x14ac:dyDescent="0.25">
      <c r="B597" s="40"/>
      <c r="F597" s="33"/>
    </row>
    <row r="598" spans="2:6" ht="15.75" customHeight="1" x14ac:dyDescent="0.25">
      <c r="B598" s="40"/>
      <c r="F598" s="33"/>
    </row>
    <row r="599" spans="2:6" ht="15.75" customHeight="1" x14ac:dyDescent="0.25">
      <c r="B599" s="40"/>
      <c r="F599" s="33"/>
    </row>
    <row r="600" spans="2:6" ht="15.75" customHeight="1" x14ac:dyDescent="0.25">
      <c r="B600" s="40"/>
      <c r="F600" s="33"/>
    </row>
    <row r="601" spans="2:6" ht="15.75" customHeight="1" x14ac:dyDescent="0.25">
      <c r="B601" s="40"/>
      <c r="F601" s="33"/>
    </row>
    <row r="602" spans="2:6" ht="15.75" customHeight="1" x14ac:dyDescent="0.25">
      <c r="B602" s="40"/>
      <c r="F602" s="33"/>
    </row>
    <row r="603" spans="2:6" ht="15.75" customHeight="1" x14ac:dyDescent="0.25">
      <c r="B603" s="40"/>
      <c r="F603" s="33"/>
    </row>
    <row r="604" spans="2:6" ht="15.75" customHeight="1" x14ac:dyDescent="0.25">
      <c r="B604" s="40"/>
      <c r="F604" s="33"/>
    </row>
    <row r="605" spans="2:6" ht="15.75" customHeight="1" x14ac:dyDescent="0.25">
      <c r="B605" s="40"/>
      <c r="F605" s="33"/>
    </row>
    <row r="606" spans="2:6" ht="15.75" customHeight="1" x14ac:dyDescent="0.25">
      <c r="B606" s="40"/>
      <c r="F606" s="33"/>
    </row>
    <row r="607" spans="2:6" ht="15.75" customHeight="1" x14ac:dyDescent="0.25">
      <c r="B607" s="40"/>
      <c r="F607" s="33"/>
    </row>
    <row r="608" spans="2:6" ht="15.75" customHeight="1" x14ac:dyDescent="0.25">
      <c r="B608" s="40"/>
      <c r="F608" s="33"/>
    </row>
    <row r="609" spans="2:6" ht="15.75" customHeight="1" x14ac:dyDescent="0.25">
      <c r="B609" s="40"/>
      <c r="F609" s="33"/>
    </row>
    <row r="610" spans="2:6" ht="15.75" customHeight="1" x14ac:dyDescent="0.25">
      <c r="B610" s="40"/>
      <c r="F610" s="33"/>
    </row>
    <row r="611" spans="2:6" ht="15.75" customHeight="1" x14ac:dyDescent="0.25">
      <c r="B611" s="40"/>
      <c r="F611" s="33"/>
    </row>
    <row r="612" spans="2:6" ht="15.75" customHeight="1" x14ac:dyDescent="0.25">
      <c r="B612" s="40"/>
      <c r="F612" s="33"/>
    </row>
    <row r="613" spans="2:6" ht="15.75" customHeight="1" x14ac:dyDescent="0.25">
      <c r="B613" s="40"/>
      <c r="F613" s="33"/>
    </row>
    <row r="614" spans="2:6" ht="15.75" customHeight="1" x14ac:dyDescent="0.25">
      <c r="B614" s="40"/>
      <c r="F614" s="33"/>
    </row>
    <row r="615" spans="2:6" ht="15.75" customHeight="1" x14ac:dyDescent="0.25">
      <c r="B615" s="40"/>
      <c r="F615" s="33"/>
    </row>
    <row r="616" spans="2:6" ht="15.75" customHeight="1" x14ac:dyDescent="0.25">
      <c r="B616" s="40"/>
      <c r="F616" s="33"/>
    </row>
    <row r="617" spans="2:6" ht="15.75" customHeight="1" x14ac:dyDescent="0.25">
      <c r="B617" s="40"/>
      <c r="F617" s="33"/>
    </row>
    <row r="618" spans="2:6" ht="15.75" customHeight="1" x14ac:dyDescent="0.25">
      <c r="B618" s="40"/>
      <c r="F618" s="33"/>
    </row>
    <row r="619" spans="2:6" ht="15.75" customHeight="1" x14ac:dyDescent="0.25">
      <c r="B619" s="40"/>
      <c r="F619" s="33"/>
    </row>
    <row r="620" spans="2:6" ht="15.75" customHeight="1" x14ac:dyDescent="0.25">
      <c r="B620" s="40"/>
      <c r="F620" s="33"/>
    </row>
    <row r="621" spans="2:6" ht="15.75" customHeight="1" x14ac:dyDescent="0.25">
      <c r="B621" s="40"/>
      <c r="F621" s="33"/>
    </row>
    <row r="622" spans="2:6" ht="15.75" customHeight="1" x14ac:dyDescent="0.25">
      <c r="B622" s="40"/>
      <c r="F622" s="33"/>
    </row>
    <row r="623" spans="2:6" ht="15.75" customHeight="1" x14ac:dyDescent="0.25">
      <c r="B623" s="40"/>
      <c r="F623" s="33"/>
    </row>
    <row r="624" spans="2:6" ht="15.75" customHeight="1" x14ac:dyDescent="0.25">
      <c r="B624" s="40"/>
      <c r="F624" s="33"/>
    </row>
    <row r="625" spans="2:6" ht="15.75" customHeight="1" x14ac:dyDescent="0.25">
      <c r="B625" s="40"/>
      <c r="F625" s="33"/>
    </row>
    <row r="626" spans="2:6" ht="15.75" customHeight="1" x14ac:dyDescent="0.25">
      <c r="B626" s="40"/>
      <c r="F626" s="33"/>
    </row>
    <row r="627" spans="2:6" ht="15.75" customHeight="1" x14ac:dyDescent="0.25">
      <c r="B627" s="40"/>
      <c r="F627" s="33"/>
    </row>
    <row r="628" spans="2:6" ht="15.75" customHeight="1" x14ac:dyDescent="0.25">
      <c r="B628" s="40"/>
      <c r="F628" s="33"/>
    </row>
    <row r="629" spans="2:6" ht="15.75" customHeight="1" x14ac:dyDescent="0.25">
      <c r="B629" s="40"/>
      <c r="F629" s="33"/>
    </row>
    <row r="630" spans="2:6" ht="15.75" customHeight="1" x14ac:dyDescent="0.25">
      <c r="B630" s="40"/>
      <c r="F630" s="33"/>
    </row>
    <row r="631" spans="2:6" ht="15.75" customHeight="1" x14ac:dyDescent="0.25">
      <c r="B631" s="40"/>
      <c r="F631" s="33"/>
    </row>
    <row r="632" spans="2:6" ht="15.75" customHeight="1" x14ac:dyDescent="0.25">
      <c r="B632" s="40"/>
      <c r="F632" s="33"/>
    </row>
    <row r="633" spans="2:6" ht="15.75" customHeight="1" x14ac:dyDescent="0.25">
      <c r="B633" s="40"/>
      <c r="F633" s="33"/>
    </row>
    <row r="634" spans="2:6" ht="15.75" customHeight="1" x14ac:dyDescent="0.25">
      <c r="B634" s="40"/>
      <c r="F634" s="33"/>
    </row>
    <row r="635" spans="2:6" ht="15.75" customHeight="1" x14ac:dyDescent="0.25">
      <c r="B635" s="40"/>
      <c r="F635" s="33"/>
    </row>
    <row r="636" spans="2:6" ht="15.75" customHeight="1" x14ac:dyDescent="0.25">
      <c r="B636" s="40"/>
      <c r="F636" s="33"/>
    </row>
    <row r="637" spans="2:6" ht="15.75" customHeight="1" x14ac:dyDescent="0.25">
      <c r="B637" s="40"/>
      <c r="F637" s="33"/>
    </row>
    <row r="638" spans="2:6" ht="15.75" customHeight="1" x14ac:dyDescent="0.25">
      <c r="B638" s="40"/>
      <c r="F638" s="33"/>
    </row>
    <row r="639" spans="2:6" ht="15.75" customHeight="1" x14ac:dyDescent="0.25">
      <c r="B639" s="40"/>
      <c r="F639" s="33"/>
    </row>
    <row r="640" spans="2:6" ht="15.75" customHeight="1" x14ac:dyDescent="0.25">
      <c r="B640" s="40"/>
      <c r="F640" s="33"/>
    </row>
    <row r="641" spans="2:6" ht="15.75" customHeight="1" x14ac:dyDescent="0.25">
      <c r="B641" s="40"/>
      <c r="F641" s="33"/>
    </row>
    <row r="642" spans="2:6" ht="15.75" customHeight="1" x14ac:dyDescent="0.25">
      <c r="B642" s="40"/>
      <c r="F642" s="33"/>
    </row>
    <row r="643" spans="2:6" ht="15.75" customHeight="1" x14ac:dyDescent="0.25">
      <c r="B643" s="40"/>
      <c r="F643" s="33"/>
    </row>
    <row r="644" spans="2:6" ht="15.75" customHeight="1" x14ac:dyDescent="0.25">
      <c r="B644" s="40"/>
      <c r="F644" s="33"/>
    </row>
    <row r="645" spans="2:6" ht="15.75" customHeight="1" x14ac:dyDescent="0.25">
      <c r="B645" s="40"/>
      <c r="F645" s="33"/>
    </row>
    <row r="646" spans="2:6" ht="15.75" customHeight="1" x14ac:dyDescent="0.25">
      <c r="B646" s="40"/>
      <c r="F646" s="33"/>
    </row>
    <row r="647" spans="2:6" ht="15.75" customHeight="1" x14ac:dyDescent="0.25">
      <c r="B647" s="40"/>
      <c r="F647" s="33"/>
    </row>
    <row r="648" spans="2:6" ht="15.75" customHeight="1" x14ac:dyDescent="0.25">
      <c r="B648" s="40"/>
      <c r="F648" s="33"/>
    </row>
    <row r="649" spans="2:6" ht="15.75" customHeight="1" x14ac:dyDescent="0.25">
      <c r="B649" s="40"/>
      <c r="F649" s="33"/>
    </row>
    <row r="650" spans="2:6" ht="15.75" customHeight="1" x14ac:dyDescent="0.25">
      <c r="B650" s="40"/>
      <c r="F650" s="33"/>
    </row>
    <row r="651" spans="2:6" ht="15.75" customHeight="1" x14ac:dyDescent="0.25">
      <c r="B651" s="40"/>
      <c r="F651" s="33"/>
    </row>
    <row r="652" spans="2:6" ht="15.75" customHeight="1" x14ac:dyDescent="0.25">
      <c r="B652" s="40"/>
      <c r="F652" s="33"/>
    </row>
    <row r="653" spans="2:6" ht="15.75" customHeight="1" x14ac:dyDescent="0.25">
      <c r="B653" s="40"/>
      <c r="F653" s="33"/>
    </row>
    <row r="654" spans="2:6" ht="15.75" customHeight="1" x14ac:dyDescent="0.25">
      <c r="B654" s="40"/>
      <c r="F654" s="33"/>
    </row>
    <row r="655" spans="2:6" ht="15.75" customHeight="1" x14ac:dyDescent="0.25">
      <c r="B655" s="40"/>
      <c r="F655" s="33"/>
    </row>
    <row r="656" spans="2:6" ht="15.75" customHeight="1" x14ac:dyDescent="0.25">
      <c r="B656" s="40"/>
      <c r="F656" s="33"/>
    </row>
    <row r="657" spans="2:6" ht="15.75" customHeight="1" x14ac:dyDescent="0.25">
      <c r="B657" s="40"/>
      <c r="F657" s="33"/>
    </row>
    <row r="658" spans="2:6" ht="15.75" customHeight="1" x14ac:dyDescent="0.25">
      <c r="B658" s="40"/>
      <c r="F658" s="33"/>
    </row>
    <row r="659" spans="2:6" ht="15.75" customHeight="1" x14ac:dyDescent="0.25">
      <c r="B659" s="40"/>
      <c r="F659" s="33"/>
    </row>
    <row r="660" spans="2:6" ht="15.75" customHeight="1" x14ac:dyDescent="0.25">
      <c r="B660" s="40"/>
      <c r="F660" s="33"/>
    </row>
    <row r="661" spans="2:6" ht="15.75" customHeight="1" x14ac:dyDescent="0.25">
      <c r="B661" s="40"/>
      <c r="F661" s="33"/>
    </row>
    <row r="662" spans="2:6" ht="15.75" customHeight="1" x14ac:dyDescent="0.25">
      <c r="B662" s="40"/>
      <c r="F662" s="33"/>
    </row>
    <row r="663" spans="2:6" ht="15.75" customHeight="1" x14ac:dyDescent="0.25">
      <c r="B663" s="40"/>
      <c r="F663" s="33"/>
    </row>
    <row r="664" spans="2:6" ht="15.75" customHeight="1" x14ac:dyDescent="0.25">
      <c r="B664" s="40"/>
      <c r="F664" s="33"/>
    </row>
    <row r="665" spans="2:6" ht="15.75" customHeight="1" x14ac:dyDescent="0.25">
      <c r="B665" s="40"/>
      <c r="F665" s="33"/>
    </row>
    <row r="666" spans="2:6" ht="15.75" customHeight="1" x14ac:dyDescent="0.25">
      <c r="B666" s="40"/>
      <c r="F666" s="33"/>
    </row>
    <row r="667" spans="2:6" ht="15.75" customHeight="1" x14ac:dyDescent="0.25">
      <c r="B667" s="40"/>
      <c r="F667" s="33"/>
    </row>
    <row r="668" spans="2:6" ht="15.75" customHeight="1" x14ac:dyDescent="0.25">
      <c r="B668" s="40"/>
      <c r="F668" s="33"/>
    </row>
    <row r="669" spans="2:6" ht="15.75" customHeight="1" x14ac:dyDescent="0.25">
      <c r="B669" s="40"/>
      <c r="F669" s="33"/>
    </row>
    <row r="670" spans="2:6" ht="15.75" customHeight="1" x14ac:dyDescent="0.25">
      <c r="B670" s="40"/>
      <c r="F670" s="33"/>
    </row>
    <row r="671" spans="2:6" ht="15.75" customHeight="1" x14ac:dyDescent="0.25">
      <c r="B671" s="40"/>
      <c r="F671" s="33"/>
    </row>
    <row r="672" spans="2:6" ht="15.75" customHeight="1" x14ac:dyDescent="0.25">
      <c r="B672" s="40"/>
      <c r="F672" s="33"/>
    </row>
    <row r="673" spans="2:6" ht="15.75" customHeight="1" x14ac:dyDescent="0.25">
      <c r="B673" s="40"/>
      <c r="F673" s="33"/>
    </row>
    <row r="674" spans="2:6" ht="15.75" customHeight="1" x14ac:dyDescent="0.25">
      <c r="B674" s="40"/>
      <c r="F674" s="33"/>
    </row>
    <row r="675" spans="2:6" ht="15.75" customHeight="1" x14ac:dyDescent="0.25">
      <c r="B675" s="40"/>
      <c r="F675" s="33"/>
    </row>
    <row r="676" spans="2:6" ht="15.75" customHeight="1" x14ac:dyDescent="0.25">
      <c r="B676" s="40"/>
      <c r="F676" s="33"/>
    </row>
    <row r="677" spans="2:6" ht="15.75" customHeight="1" x14ac:dyDescent="0.25">
      <c r="B677" s="40"/>
      <c r="F677" s="33"/>
    </row>
    <row r="678" spans="2:6" ht="15.75" customHeight="1" x14ac:dyDescent="0.25">
      <c r="B678" s="40"/>
      <c r="F678" s="33"/>
    </row>
    <row r="679" spans="2:6" ht="15.75" customHeight="1" x14ac:dyDescent="0.25">
      <c r="B679" s="40"/>
      <c r="F679" s="33"/>
    </row>
    <row r="680" spans="2:6" ht="15.75" customHeight="1" x14ac:dyDescent="0.25">
      <c r="B680" s="40"/>
      <c r="F680" s="33"/>
    </row>
    <row r="681" spans="2:6" ht="15.75" customHeight="1" x14ac:dyDescent="0.25">
      <c r="B681" s="40"/>
      <c r="F681" s="33"/>
    </row>
    <row r="682" spans="2:6" ht="15.75" customHeight="1" x14ac:dyDescent="0.25">
      <c r="B682" s="40"/>
      <c r="F682" s="33"/>
    </row>
    <row r="683" spans="2:6" ht="15.75" customHeight="1" x14ac:dyDescent="0.25">
      <c r="B683" s="40"/>
      <c r="F683" s="33"/>
    </row>
    <row r="684" spans="2:6" ht="15.75" customHeight="1" x14ac:dyDescent="0.25">
      <c r="B684" s="40"/>
      <c r="F684" s="33"/>
    </row>
    <row r="685" spans="2:6" ht="15.75" customHeight="1" x14ac:dyDescent="0.25">
      <c r="B685" s="40"/>
      <c r="F685" s="33"/>
    </row>
    <row r="686" spans="2:6" ht="15.75" customHeight="1" x14ac:dyDescent="0.25">
      <c r="B686" s="40"/>
      <c r="F686" s="33"/>
    </row>
    <row r="687" spans="2:6" ht="15.75" customHeight="1" x14ac:dyDescent="0.25">
      <c r="B687" s="40"/>
      <c r="F687" s="33"/>
    </row>
    <row r="688" spans="2:6" ht="15.75" customHeight="1" x14ac:dyDescent="0.25">
      <c r="B688" s="40"/>
      <c r="F688" s="33"/>
    </row>
    <row r="689" spans="2:6" ht="15.75" customHeight="1" x14ac:dyDescent="0.25">
      <c r="B689" s="40"/>
      <c r="F689" s="33"/>
    </row>
    <row r="690" spans="2:6" ht="15.75" customHeight="1" x14ac:dyDescent="0.25">
      <c r="B690" s="40"/>
      <c r="F690" s="33"/>
    </row>
    <row r="691" spans="2:6" ht="15.75" customHeight="1" x14ac:dyDescent="0.25">
      <c r="B691" s="40"/>
      <c r="F691" s="33"/>
    </row>
    <row r="692" spans="2:6" ht="15.75" customHeight="1" x14ac:dyDescent="0.25">
      <c r="B692" s="40"/>
      <c r="F692" s="33"/>
    </row>
    <row r="693" spans="2:6" ht="15.75" customHeight="1" x14ac:dyDescent="0.25">
      <c r="B693" s="40"/>
      <c r="F693" s="33"/>
    </row>
    <row r="694" spans="2:6" ht="15.75" customHeight="1" x14ac:dyDescent="0.25">
      <c r="B694" s="40"/>
      <c r="F694" s="33"/>
    </row>
    <row r="695" spans="2:6" ht="15.75" customHeight="1" x14ac:dyDescent="0.25">
      <c r="B695" s="40"/>
      <c r="F695" s="33"/>
    </row>
    <row r="696" spans="2:6" ht="15.75" customHeight="1" x14ac:dyDescent="0.25">
      <c r="B696" s="40"/>
      <c r="F696" s="33"/>
    </row>
    <row r="697" spans="2:6" ht="15.75" customHeight="1" x14ac:dyDescent="0.25">
      <c r="B697" s="40"/>
      <c r="F697" s="33"/>
    </row>
    <row r="698" spans="2:6" ht="15.75" customHeight="1" x14ac:dyDescent="0.25">
      <c r="B698" s="40"/>
      <c r="F698" s="33"/>
    </row>
    <row r="699" spans="2:6" ht="15.75" customHeight="1" x14ac:dyDescent="0.25">
      <c r="B699" s="40"/>
      <c r="F699" s="33"/>
    </row>
    <row r="700" spans="2:6" ht="15.75" customHeight="1" x14ac:dyDescent="0.25">
      <c r="B700" s="40"/>
      <c r="F700" s="33"/>
    </row>
    <row r="701" spans="2:6" ht="15.75" customHeight="1" x14ac:dyDescent="0.25">
      <c r="B701" s="40"/>
      <c r="F701" s="33"/>
    </row>
    <row r="702" spans="2:6" ht="15.75" customHeight="1" x14ac:dyDescent="0.25">
      <c r="B702" s="40"/>
      <c r="F702" s="33"/>
    </row>
    <row r="703" spans="2:6" ht="15.75" customHeight="1" x14ac:dyDescent="0.25">
      <c r="B703" s="40"/>
      <c r="F703" s="33"/>
    </row>
    <row r="704" spans="2:6" ht="15.75" customHeight="1" x14ac:dyDescent="0.25">
      <c r="B704" s="40"/>
      <c r="F704" s="33"/>
    </row>
    <row r="705" spans="2:6" ht="15.75" customHeight="1" x14ac:dyDescent="0.25">
      <c r="B705" s="40"/>
      <c r="F705" s="33"/>
    </row>
    <row r="706" spans="2:6" ht="15.75" customHeight="1" x14ac:dyDescent="0.25">
      <c r="B706" s="40"/>
      <c r="F706" s="33"/>
    </row>
    <row r="707" spans="2:6" ht="15.75" customHeight="1" x14ac:dyDescent="0.25">
      <c r="B707" s="40"/>
      <c r="F707" s="33"/>
    </row>
    <row r="708" spans="2:6" ht="15.75" customHeight="1" x14ac:dyDescent="0.25">
      <c r="B708" s="40"/>
      <c r="F708" s="33"/>
    </row>
    <row r="709" spans="2:6" ht="15.75" customHeight="1" x14ac:dyDescent="0.25">
      <c r="B709" s="40"/>
      <c r="F709" s="33"/>
    </row>
    <row r="710" spans="2:6" ht="15.75" customHeight="1" x14ac:dyDescent="0.25">
      <c r="B710" s="40"/>
      <c r="F710" s="33"/>
    </row>
    <row r="711" spans="2:6" ht="15.75" customHeight="1" x14ac:dyDescent="0.25">
      <c r="B711" s="40"/>
      <c r="F711" s="33"/>
    </row>
    <row r="712" spans="2:6" ht="15.75" customHeight="1" x14ac:dyDescent="0.25">
      <c r="B712" s="40"/>
      <c r="F712" s="33"/>
    </row>
    <row r="713" spans="2:6" ht="15.75" customHeight="1" x14ac:dyDescent="0.25">
      <c r="B713" s="40"/>
      <c r="F713" s="33"/>
    </row>
    <row r="714" spans="2:6" ht="15.75" customHeight="1" x14ac:dyDescent="0.25">
      <c r="B714" s="40"/>
      <c r="F714" s="33"/>
    </row>
    <row r="715" spans="2:6" ht="15.75" customHeight="1" x14ac:dyDescent="0.25">
      <c r="B715" s="40"/>
      <c r="F715" s="33"/>
    </row>
    <row r="716" spans="2:6" ht="15.75" customHeight="1" x14ac:dyDescent="0.25">
      <c r="B716" s="40"/>
      <c r="F716" s="33"/>
    </row>
    <row r="717" spans="2:6" ht="15.75" customHeight="1" x14ac:dyDescent="0.25">
      <c r="B717" s="40"/>
      <c r="F717" s="33"/>
    </row>
    <row r="718" spans="2:6" ht="15.75" customHeight="1" x14ac:dyDescent="0.25">
      <c r="B718" s="40"/>
      <c r="F718" s="33"/>
    </row>
    <row r="719" spans="2:6" ht="15.75" customHeight="1" x14ac:dyDescent="0.25">
      <c r="B719" s="40"/>
      <c r="F719" s="33"/>
    </row>
    <row r="720" spans="2:6" ht="15.75" customHeight="1" x14ac:dyDescent="0.25">
      <c r="B720" s="40"/>
      <c r="F720" s="33"/>
    </row>
    <row r="721" spans="2:6" ht="15.75" customHeight="1" x14ac:dyDescent="0.25">
      <c r="B721" s="40"/>
      <c r="F721" s="33"/>
    </row>
    <row r="722" spans="2:6" ht="15.75" customHeight="1" x14ac:dyDescent="0.25">
      <c r="B722" s="40"/>
      <c r="F722" s="33"/>
    </row>
    <row r="723" spans="2:6" ht="15.75" customHeight="1" x14ac:dyDescent="0.25">
      <c r="B723" s="40"/>
      <c r="F723" s="33"/>
    </row>
    <row r="724" spans="2:6" ht="15.75" customHeight="1" x14ac:dyDescent="0.25">
      <c r="B724" s="40"/>
      <c r="F724" s="33"/>
    </row>
    <row r="725" spans="2:6" ht="15.75" customHeight="1" x14ac:dyDescent="0.25">
      <c r="B725" s="40"/>
      <c r="F725" s="33"/>
    </row>
    <row r="726" spans="2:6" ht="15.75" customHeight="1" x14ac:dyDescent="0.25">
      <c r="B726" s="40"/>
      <c r="F726" s="33"/>
    </row>
    <row r="727" spans="2:6" ht="15.75" customHeight="1" x14ac:dyDescent="0.25">
      <c r="B727" s="40"/>
      <c r="F727" s="33"/>
    </row>
    <row r="728" spans="2:6" ht="15.75" customHeight="1" x14ac:dyDescent="0.25">
      <c r="B728" s="40"/>
      <c r="F728" s="33"/>
    </row>
    <row r="729" spans="2:6" ht="15.75" customHeight="1" x14ac:dyDescent="0.25">
      <c r="B729" s="40"/>
      <c r="F729" s="33"/>
    </row>
    <row r="730" spans="2:6" ht="15.75" customHeight="1" x14ac:dyDescent="0.25">
      <c r="B730" s="40"/>
      <c r="F730" s="33"/>
    </row>
    <row r="731" spans="2:6" ht="15.75" customHeight="1" x14ac:dyDescent="0.25">
      <c r="B731" s="40"/>
      <c r="F731" s="33"/>
    </row>
    <row r="732" spans="2:6" ht="15.75" customHeight="1" x14ac:dyDescent="0.25">
      <c r="B732" s="40"/>
      <c r="F732" s="33"/>
    </row>
    <row r="733" spans="2:6" ht="15.75" customHeight="1" x14ac:dyDescent="0.25">
      <c r="B733" s="40"/>
      <c r="F733" s="33"/>
    </row>
    <row r="734" spans="2:6" ht="15.75" customHeight="1" x14ac:dyDescent="0.25">
      <c r="B734" s="40"/>
      <c r="F734" s="33"/>
    </row>
    <row r="735" spans="2:6" ht="15.75" customHeight="1" x14ac:dyDescent="0.25">
      <c r="B735" s="40"/>
      <c r="F735" s="33"/>
    </row>
    <row r="736" spans="2:6" ht="15.75" customHeight="1" x14ac:dyDescent="0.25">
      <c r="B736" s="40"/>
      <c r="F736" s="33"/>
    </row>
    <row r="737" spans="2:6" ht="15.75" customHeight="1" x14ac:dyDescent="0.25">
      <c r="B737" s="40"/>
      <c r="F737" s="33"/>
    </row>
    <row r="738" spans="2:6" ht="15.75" customHeight="1" x14ac:dyDescent="0.25">
      <c r="B738" s="40"/>
      <c r="F738" s="33"/>
    </row>
    <row r="739" spans="2:6" ht="15.75" customHeight="1" x14ac:dyDescent="0.25">
      <c r="B739" s="40"/>
      <c r="F739" s="33"/>
    </row>
    <row r="740" spans="2:6" ht="15.75" customHeight="1" x14ac:dyDescent="0.25">
      <c r="B740" s="40"/>
      <c r="F740" s="33"/>
    </row>
    <row r="741" spans="2:6" ht="15.75" customHeight="1" x14ac:dyDescent="0.25">
      <c r="B741" s="40"/>
      <c r="F741" s="33"/>
    </row>
    <row r="742" spans="2:6" ht="15.75" customHeight="1" x14ac:dyDescent="0.25">
      <c r="B742" s="40"/>
      <c r="F742" s="33"/>
    </row>
    <row r="743" spans="2:6" ht="15.75" customHeight="1" x14ac:dyDescent="0.25">
      <c r="B743" s="40"/>
      <c r="F743" s="33"/>
    </row>
    <row r="744" spans="2:6" ht="15.75" customHeight="1" x14ac:dyDescent="0.25">
      <c r="B744" s="40"/>
      <c r="F744" s="33"/>
    </row>
    <row r="745" spans="2:6" ht="15.75" customHeight="1" x14ac:dyDescent="0.25">
      <c r="B745" s="40"/>
      <c r="F745" s="33"/>
    </row>
    <row r="746" spans="2:6" ht="15.75" customHeight="1" x14ac:dyDescent="0.25">
      <c r="B746" s="40"/>
      <c r="F746" s="33"/>
    </row>
    <row r="747" spans="2:6" ht="15.75" customHeight="1" x14ac:dyDescent="0.25">
      <c r="B747" s="40"/>
      <c r="F747" s="33"/>
    </row>
    <row r="748" spans="2:6" ht="15.75" customHeight="1" x14ac:dyDescent="0.25">
      <c r="B748" s="40"/>
      <c r="F748" s="33"/>
    </row>
    <row r="749" spans="2:6" ht="15.75" customHeight="1" x14ac:dyDescent="0.25">
      <c r="B749" s="40"/>
      <c r="F749" s="33"/>
    </row>
    <row r="750" spans="2:6" ht="15.75" customHeight="1" x14ac:dyDescent="0.25">
      <c r="B750" s="40"/>
      <c r="F750" s="33"/>
    </row>
    <row r="751" spans="2:6" ht="15.75" customHeight="1" x14ac:dyDescent="0.25">
      <c r="B751" s="40"/>
      <c r="F751" s="33"/>
    </row>
    <row r="752" spans="2:6" ht="15.75" customHeight="1" x14ac:dyDescent="0.25">
      <c r="B752" s="40"/>
      <c r="F752" s="33"/>
    </row>
    <row r="753" spans="2:6" ht="15.75" customHeight="1" x14ac:dyDescent="0.25">
      <c r="B753" s="40"/>
      <c r="F753" s="33"/>
    </row>
    <row r="754" spans="2:6" ht="15.75" customHeight="1" x14ac:dyDescent="0.25">
      <c r="B754" s="40"/>
      <c r="F754" s="33"/>
    </row>
    <row r="755" spans="2:6" ht="15.75" customHeight="1" x14ac:dyDescent="0.25">
      <c r="B755" s="40"/>
      <c r="F755" s="33"/>
    </row>
    <row r="756" spans="2:6" ht="15.75" customHeight="1" x14ac:dyDescent="0.25">
      <c r="B756" s="40"/>
      <c r="F756" s="33"/>
    </row>
    <row r="757" spans="2:6" ht="15.75" customHeight="1" x14ac:dyDescent="0.25">
      <c r="B757" s="40"/>
      <c r="F757" s="33"/>
    </row>
    <row r="758" spans="2:6" ht="15.75" customHeight="1" x14ac:dyDescent="0.25">
      <c r="B758" s="40"/>
      <c r="F758" s="33"/>
    </row>
    <row r="759" spans="2:6" ht="15.75" customHeight="1" x14ac:dyDescent="0.25">
      <c r="B759" s="40"/>
      <c r="F759" s="33"/>
    </row>
    <row r="760" spans="2:6" ht="15.75" customHeight="1" x14ac:dyDescent="0.25">
      <c r="B760" s="40"/>
      <c r="F760" s="33"/>
    </row>
    <row r="761" spans="2:6" ht="15.75" customHeight="1" x14ac:dyDescent="0.25">
      <c r="B761" s="40"/>
      <c r="F761" s="33"/>
    </row>
    <row r="762" spans="2:6" ht="15.75" customHeight="1" x14ac:dyDescent="0.25">
      <c r="B762" s="40"/>
      <c r="F762" s="33"/>
    </row>
    <row r="763" spans="2:6" ht="15.75" customHeight="1" x14ac:dyDescent="0.25">
      <c r="B763" s="40"/>
      <c r="F763" s="33"/>
    </row>
    <row r="764" spans="2:6" ht="15.75" customHeight="1" x14ac:dyDescent="0.25">
      <c r="B764" s="40"/>
      <c r="F764" s="33"/>
    </row>
    <row r="765" spans="2:6" ht="15.75" customHeight="1" x14ac:dyDescent="0.25">
      <c r="B765" s="40"/>
      <c r="F765" s="33"/>
    </row>
    <row r="766" spans="2:6" ht="15.75" customHeight="1" x14ac:dyDescent="0.25">
      <c r="B766" s="40"/>
      <c r="F766" s="33"/>
    </row>
    <row r="767" spans="2:6" ht="15.75" customHeight="1" x14ac:dyDescent="0.25">
      <c r="B767" s="40"/>
      <c r="F767" s="33"/>
    </row>
    <row r="768" spans="2:6" ht="15.75" customHeight="1" x14ac:dyDescent="0.25">
      <c r="B768" s="40"/>
      <c r="F768" s="33"/>
    </row>
    <row r="769" spans="2:6" ht="15.75" customHeight="1" x14ac:dyDescent="0.25">
      <c r="B769" s="40"/>
      <c r="F769" s="33"/>
    </row>
    <row r="770" spans="2:6" ht="15.75" customHeight="1" x14ac:dyDescent="0.25">
      <c r="B770" s="40"/>
      <c r="F770" s="33"/>
    </row>
    <row r="771" spans="2:6" ht="15.75" customHeight="1" x14ac:dyDescent="0.25">
      <c r="B771" s="40"/>
      <c r="F771" s="33"/>
    </row>
    <row r="772" spans="2:6" ht="15.75" customHeight="1" x14ac:dyDescent="0.25">
      <c r="B772" s="40"/>
      <c r="F772" s="33"/>
    </row>
    <row r="773" spans="2:6" ht="15.75" customHeight="1" x14ac:dyDescent="0.25">
      <c r="B773" s="40"/>
      <c r="F773" s="33"/>
    </row>
    <row r="774" spans="2:6" ht="15.75" customHeight="1" x14ac:dyDescent="0.25">
      <c r="B774" s="40"/>
      <c r="F774" s="33"/>
    </row>
    <row r="775" spans="2:6" ht="15.75" customHeight="1" x14ac:dyDescent="0.25">
      <c r="B775" s="40"/>
      <c r="F775" s="33"/>
    </row>
    <row r="776" spans="2:6" ht="15.75" customHeight="1" x14ac:dyDescent="0.25">
      <c r="B776" s="40"/>
      <c r="F776" s="33"/>
    </row>
    <row r="777" spans="2:6" ht="15.75" customHeight="1" x14ac:dyDescent="0.25">
      <c r="B777" s="40"/>
      <c r="F777" s="33"/>
    </row>
    <row r="778" spans="2:6" ht="15.75" customHeight="1" x14ac:dyDescent="0.25">
      <c r="B778" s="40"/>
      <c r="F778" s="33"/>
    </row>
    <row r="779" spans="2:6" ht="15.75" customHeight="1" x14ac:dyDescent="0.25">
      <c r="B779" s="40"/>
      <c r="F779" s="33"/>
    </row>
    <row r="780" spans="2:6" ht="15.75" customHeight="1" x14ac:dyDescent="0.25">
      <c r="B780" s="40"/>
      <c r="F780" s="33"/>
    </row>
    <row r="781" spans="2:6" ht="15.75" customHeight="1" x14ac:dyDescent="0.25">
      <c r="B781" s="40"/>
      <c r="F781" s="33"/>
    </row>
    <row r="782" spans="2:6" ht="15.75" customHeight="1" x14ac:dyDescent="0.25">
      <c r="B782" s="40"/>
      <c r="F782" s="33"/>
    </row>
    <row r="783" spans="2:6" ht="15.75" customHeight="1" x14ac:dyDescent="0.25">
      <c r="B783" s="40"/>
      <c r="F783" s="33"/>
    </row>
    <row r="784" spans="2:6" ht="15.75" customHeight="1" x14ac:dyDescent="0.25">
      <c r="B784" s="40"/>
      <c r="F784" s="33"/>
    </row>
    <row r="785" spans="2:6" ht="15.75" customHeight="1" x14ac:dyDescent="0.25">
      <c r="B785" s="40"/>
      <c r="F785" s="33"/>
    </row>
    <row r="786" spans="2:6" ht="15.75" customHeight="1" x14ac:dyDescent="0.25">
      <c r="B786" s="40"/>
      <c r="F786" s="33"/>
    </row>
    <row r="787" spans="2:6" ht="15.75" customHeight="1" x14ac:dyDescent="0.25">
      <c r="B787" s="40"/>
      <c r="F787" s="33"/>
    </row>
    <row r="788" spans="2:6" ht="15.75" customHeight="1" x14ac:dyDescent="0.25">
      <c r="B788" s="40"/>
      <c r="F788" s="33"/>
    </row>
    <row r="789" spans="2:6" ht="15.75" customHeight="1" x14ac:dyDescent="0.25">
      <c r="B789" s="40"/>
      <c r="F789" s="33"/>
    </row>
    <row r="790" spans="2:6" ht="15.75" customHeight="1" x14ac:dyDescent="0.25">
      <c r="B790" s="40"/>
      <c r="F790" s="33"/>
    </row>
    <row r="791" spans="2:6" ht="15.75" customHeight="1" x14ac:dyDescent="0.25">
      <c r="B791" s="40"/>
      <c r="F791" s="33"/>
    </row>
    <row r="792" spans="2:6" ht="15.75" customHeight="1" x14ac:dyDescent="0.25">
      <c r="B792" s="40"/>
      <c r="F792" s="33"/>
    </row>
    <row r="793" spans="2:6" ht="15.75" customHeight="1" x14ac:dyDescent="0.25">
      <c r="B793" s="40"/>
      <c r="F793" s="33"/>
    </row>
    <row r="794" spans="2:6" ht="15.75" customHeight="1" x14ac:dyDescent="0.25">
      <c r="B794" s="40"/>
      <c r="F794" s="33"/>
    </row>
    <row r="795" spans="2:6" ht="15.75" customHeight="1" x14ac:dyDescent="0.25">
      <c r="B795" s="40"/>
      <c r="F795" s="33"/>
    </row>
    <row r="796" spans="2:6" ht="15.75" customHeight="1" x14ac:dyDescent="0.25">
      <c r="B796" s="40"/>
      <c r="F796" s="33"/>
    </row>
    <row r="797" spans="2:6" ht="15.75" customHeight="1" x14ac:dyDescent="0.25">
      <c r="B797" s="40"/>
      <c r="F797" s="33"/>
    </row>
    <row r="798" spans="2:6" ht="15.75" customHeight="1" x14ac:dyDescent="0.25">
      <c r="B798" s="40"/>
      <c r="F798" s="33"/>
    </row>
    <row r="799" spans="2:6" ht="15.75" customHeight="1" x14ac:dyDescent="0.25">
      <c r="B799" s="40"/>
      <c r="F799" s="33"/>
    </row>
    <row r="800" spans="2:6" ht="15.75" customHeight="1" x14ac:dyDescent="0.25">
      <c r="B800" s="40"/>
      <c r="F800" s="33"/>
    </row>
    <row r="801" spans="2:6" ht="15.75" customHeight="1" x14ac:dyDescent="0.25">
      <c r="B801" s="40"/>
      <c r="F801" s="33"/>
    </row>
    <row r="802" spans="2:6" ht="15.75" customHeight="1" x14ac:dyDescent="0.25">
      <c r="B802" s="40"/>
      <c r="F802" s="33"/>
    </row>
    <row r="803" spans="2:6" ht="15.75" customHeight="1" x14ac:dyDescent="0.25">
      <c r="B803" s="40"/>
      <c r="F803" s="33"/>
    </row>
    <row r="804" spans="2:6" ht="15.75" customHeight="1" x14ac:dyDescent="0.25">
      <c r="B804" s="40"/>
      <c r="F804" s="33"/>
    </row>
    <row r="805" spans="2:6" ht="15.75" customHeight="1" x14ac:dyDescent="0.25">
      <c r="B805" s="40"/>
      <c r="F805" s="33"/>
    </row>
    <row r="806" spans="2:6" ht="15.75" customHeight="1" x14ac:dyDescent="0.25">
      <c r="B806" s="40"/>
      <c r="F806" s="33"/>
    </row>
    <row r="807" spans="2:6" ht="15.75" customHeight="1" x14ac:dyDescent="0.25">
      <c r="B807" s="40"/>
      <c r="F807" s="33"/>
    </row>
    <row r="808" spans="2:6" ht="15.75" customHeight="1" x14ac:dyDescent="0.25">
      <c r="B808" s="40"/>
      <c r="F808" s="33"/>
    </row>
    <row r="809" spans="2:6" ht="15.75" customHeight="1" x14ac:dyDescent="0.25">
      <c r="B809" s="40"/>
      <c r="F809" s="33"/>
    </row>
    <row r="810" spans="2:6" ht="15.75" customHeight="1" x14ac:dyDescent="0.25">
      <c r="B810" s="40"/>
      <c r="F810" s="33"/>
    </row>
    <row r="811" spans="2:6" ht="15.75" customHeight="1" x14ac:dyDescent="0.25">
      <c r="B811" s="40"/>
      <c r="F811" s="33"/>
    </row>
    <row r="812" spans="2:6" ht="15.75" customHeight="1" x14ac:dyDescent="0.25">
      <c r="B812" s="40"/>
      <c r="F812" s="33"/>
    </row>
    <row r="813" spans="2:6" ht="15.75" customHeight="1" x14ac:dyDescent="0.25">
      <c r="B813" s="40"/>
      <c r="F813" s="33"/>
    </row>
    <row r="814" spans="2:6" ht="15.75" customHeight="1" x14ac:dyDescent="0.25">
      <c r="B814" s="40"/>
      <c r="F814" s="33"/>
    </row>
    <row r="815" spans="2:6" ht="15.75" customHeight="1" x14ac:dyDescent="0.25">
      <c r="B815" s="40"/>
      <c r="F815" s="33"/>
    </row>
    <row r="816" spans="2:6" ht="15.75" customHeight="1" x14ac:dyDescent="0.25">
      <c r="B816" s="40"/>
      <c r="F816" s="33"/>
    </row>
    <row r="817" spans="2:6" ht="15.75" customHeight="1" x14ac:dyDescent="0.25">
      <c r="B817" s="40"/>
      <c r="F817" s="33"/>
    </row>
    <row r="818" spans="2:6" ht="15.75" customHeight="1" x14ac:dyDescent="0.25">
      <c r="B818" s="40"/>
      <c r="F818" s="33"/>
    </row>
    <row r="819" spans="2:6" ht="15.75" customHeight="1" x14ac:dyDescent="0.25">
      <c r="B819" s="40"/>
      <c r="F819" s="33"/>
    </row>
    <row r="820" spans="2:6" ht="15.75" customHeight="1" x14ac:dyDescent="0.25">
      <c r="B820" s="40"/>
      <c r="F820" s="33"/>
    </row>
    <row r="821" spans="2:6" ht="15.75" customHeight="1" x14ac:dyDescent="0.25">
      <c r="B821" s="40"/>
      <c r="F821" s="33"/>
    </row>
    <row r="822" spans="2:6" ht="15.75" customHeight="1" x14ac:dyDescent="0.25">
      <c r="B822" s="40"/>
      <c r="F822" s="33"/>
    </row>
    <row r="823" spans="2:6" ht="15.75" customHeight="1" x14ac:dyDescent="0.25">
      <c r="B823" s="40"/>
      <c r="F823" s="33"/>
    </row>
    <row r="824" spans="2:6" ht="15.75" customHeight="1" x14ac:dyDescent="0.25">
      <c r="B824" s="40"/>
      <c r="F824" s="33"/>
    </row>
    <row r="825" spans="2:6" ht="15.75" customHeight="1" x14ac:dyDescent="0.25">
      <c r="B825" s="40"/>
      <c r="F825" s="33"/>
    </row>
    <row r="826" spans="2:6" ht="15.75" customHeight="1" x14ac:dyDescent="0.25">
      <c r="B826" s="40"/>
      <c r="F826" s="33"/>
    </row>
    <row r="827" spans="2:6" ht="15.75" customHeight="1" x14ac:dyDescent="0.25">
      <c r="B827" s="40"/>
      <c r="F827" s="33"/>
    </row>
    <row r="828" spans="2:6" ht="15.75" customHeight="1" x14ac:dyDescent="0.25">
      <c r="B828" s="40"/>
      <c r="F828" s="33"/>
    </row>
    <row r="829" spans="2:6" ht="15.75" customHeight="1" x14ac:dyDescent="0.25">
      <c r="B829" s="40"/>
      <c r="F829" s="33"/>
    </row>
    <row r="830" spans="2:6" ht="15.75" customHeight="1" x14ac:dyDescent="0.25">
      <c r="B830" s="40"/>
      <c r="F830" s="33"/>
    </row>
    <row r="831" spans="2:6" ht="15.75" customHeight="1" x14ac:dyDescent="0.25">
      <c r="B831" s="40"/>
      <c r="F831" s="33"/>
    </row>
    <row r="832" spans="2:6" ht="15.75" customHeight="1" x14ac:dyDescent="0.25">
      <c r="B832" s="40"/>
      <c r="F832" s="33"/>
    </row>
    <row r="833" spans="2:6" ht="15.75" customHeight="1" x14ac:dyDescent="0.25">
      <c r="B833" s="40"/>
      <c r="F833" s="33"/>
    </row>
    <row r="834" spans="2:6" ht="15.75" customHeight="1" x14ac:dyDescent="0.25">
      <c r="B834" s="40"/>
      <c r="F834" s="33"/>
    </row>
    <row r="835" spans="2:6" ht="15.75" customHeight="1" x14ac:dyDescent="0.25">
      <c r="B835" s="40"/>
      <c r="F835" s="33"/>
    </row>
    <row r="836" spans="2:6" ht="15.75" customHeight="1" x14ac:dyDescent="0.25">
      <c r="B836" s="40"/>
      <c r="F836" s="33"/>
    </row>
    <row r="837" spans="2:6" ht="15.75" customHeight="1" x14ac:dyDescent="0.25">
      <c r="B837" s="40"/>
      <c r="F837" s="33"/>
    </row>
    <row r="838" spans="2:6" ht="15.75" customHeight="1" x14ac:dyDescent="0.25">
      <c r="B838" s="40"/>
      <c r="F838" s="33"/>
    </row>
    <row r="839" spans="2:6" ht="15.75" customHeight="1" x14ac:dyDescent="0.25">
      <c r="B839" s="40"/>
      <c r="F839" s="33"/>
    </row>
    <row r="840" spans="2:6" ht="15.75" customHeight="1" x14ac:dyDescent="0.25">
      <c r="B840" s="40"/>
      <c r="F840" s="33"/>
    </row>
    <row r="841" spans="2:6" ht="15.75" customHeight="1" x14ac:dyDescent="0.25">
      <c r="B841" s="40"/>
      <c r="F841" s="33"/>
    </row>
    <row r="842" spans="2:6" ht="15.75" customHeight="1" x14ac:dyDescent="0.25">
      <c r="B842" s="40"/>
      <c r="F842" s="33"/>
    </row>
    <row r="843" spans="2:6" ht="15.75" customHeight="1" x14ac:dyDescent="0.25">
      <c r="B843" s="40"/>
      <c r="F843" s="33"/>
    </row>
    <row r="844" spans="2:6" ht="15.75" customHeight="1" x14ac:dyDescent="0.25">
      <c r="B844" s="40"/>
      <c r="F844" s="33"/>
    </row>
    <row r="845" spans="2:6" ht="15.75" customHeight="1" x14ac:dyDescent="0.25">
      <c r="B845" s="40"/>
      <c r="F845" s="33"/>
    </row>
    <row r="846" spans="2:6" ht="15.75" customHeight="1" x14ac:dyDescent="0.25">
      <c r="B846" s="40"/>
      <c r="F846" s="33"/>
    </row>
    <row r="847" spans="2:6" ht="15.75" customHeight="1" x14ac:dyDescent="0.25">
      <c r="B847" s="40"/>
      <c r="F847" s="33"/>
    </row>
    <row r="848" spans="2:6" ht="15.75" customHeight="1" x14ac:dyDescent="0.25">
      <c r="B848" s="40"/>
      <c r="F848" s="33"/>
    </row>
    <row r="849" spans="2:6" ht="15.75" customHeight="1" x14ac:dyDescent="0.25">
      <c r="B849" s="40"/>
      <c r="F849" s="33"/>
    </row>
    <row r="850" spans="2:6" ht="15.75" customHeight="1" x14ac:dyDescent="0.25">
      <c r="B850" s="40"/>
      <c r="F850" s="33"/>
    </row>
    <row r="851" spans="2:6" ht="15.75" customHeight="1" x14ac:dyDescent="0.25">
      <c r="B851" s="40"/>
      <c r="F851" s="33"/>
    </row>
    <row r="852" spans="2:6" ht="15.75" customHeight="1" x14ac:dyDescent="0.25">
      <c r="B852" s="40"/>
      <c r="F852" s="33"/>
    </row>
    <row r="853" spans="2:6" ht="15.75" customHeight="1" x14ac:dyDescent="0.25">
      <c r="B853" s="40"/>
      <c r="F853" s="33"/>
    </row>
    <row r="854" spans="2:6" ht="15.75" customHeight="1" x14ac:dyDescent="0.25">
      <c r="B854" s="40"/>
      <c r="F854" s="33"/>
    </row>
    <row r="855" spans="2:6" ht="15.75" customHeight="1" x14ac:dyDescent="0.25">
      <c r="B855" s="40"/>
      <c r="F855" s="33"/>
    </row>
    <row r="856" spans="2:6" ht="15.75" customHeight="1" x14ac:dyDescent="0.25">
      <c r="B856" s="40"/>
      <c r="F856" s="33"/>
    </row>
    <row r="857" spans="2:6" ht="15.75" customHeight="1" x14ac:dyDescent="0.25">
      <c r="B857" s="40"/>
      <c r="F857" s="33"/>
    </row>
    <row r="858" spans="2:6" ht="15.75" customHeight="1" x14ac:dyDescent="0.25">
      <c r="B858" s="40"/>
      <c r="F858" s="33"/>
    </row>
    <row r="859" spans="2:6" ht="15.75" customHeight="1" x14ac:dyDescent="0.25">
      <c r="B859" s="40"/>
      <c r="F859" s="33"/>
    </row>
    <row r="860" spans="2:6" ht="15.75" customHeight="1" x14ac:dyDescent="0.25">
      <c r="B860" s="40"/>
      <c r="F860" s="33"/>
    </row>
    <row r="861" spans="2:6" ht="15.75" customHeight="1" x14ac:dyDescent="0.25">
      <c r="B861" s="40"/>
      <c r="F861" s="33"/>
    </row>
    <row r="862" spans="2:6" ht="15.75" customHeight="1" x14ac:dyDescent="0.25">
      <c r="B862" s="40"/>
      <c r="F862" s="33"/>
    </row>
    <row r="863" spans="2:6" ht="15.75" customHeight="1" x14ac:dyDescent="0.25">
      <c r="B863" s="40"/>
      <c r="F863" s="33"/>
    </row>
    <row r="864" spans="2:6" ht="15.75" customHeight="1" x14ac:dyDescent="0.25">
      <c r="B864" s="40"/>
      <c r="F864" s="33"/>
    </row>
    <row r="865" spans="2:6" ht="15.75" customHeight="1" x14ac:dyDescent="0.25">
      <c r="B865" s="40"/>
      <c r="F865" s="33"/>
    </row>
    <row r="866" spans="2:6" ht="15.75" customHeight="1" x14ac:dyDescent="0.25">
      <c r="B866" s="40"/>
      <c r="F866" s="33"/>
    </row>
    <row r="867" spans="2:6" ht="15.75" customHeight="1" x14ac:dyDescent="0.25">
      <c r="B867" s="40"/>
      <c r="F867" s="33"/>
    </row>
    <row r="868" spans="2:6" ht="15.75" customHeight="1" x14ac:dyDescent="0.25">
      <c r="B868" s="40"/>
      <c r="F868" s="33"/>
    </row>
    <row r="869" spans="2:6" ht="15.75" customHeight="1" x14ac:dyDescent="0.25">
      <c r="B869" s="40"/>
      <c r="F869" s="33"/>
    </row>
    <row r="870" spans="2:6" ht="15.75" customHeight="1" x14ac:dyDescent="0.25">
      <c r="B870" s="40"/>
      <c r="F870" s="33"/>
    </row>
    <row r="871" spans="2:6" ht="15.75" customHeight="1" x14ac:dyDescent="0.25">
      <c r="B871" s="40"/>
      <c r="F871" s="33"/>
    </row>
    <row r="872" spans="2:6" ht="15.75" customHeight="1" x14ac:dyDescent="0.25">
      <c r="B872" s="40"/>
      <c r="F872" s="33"/>
    </row>
    <row r="873" spans="2:6" ht="15.75" customHeight="1" x14ac:dyDescent="0.25">
      <c r="B873" s="40"/>
      <c r="F873" s="33"/>
    </row>
    <row r="874" spans="2:6" ht="15.75" customHeight="1" x14ac:dyDescent="0.25">
      <c r="B874" s="40"/>
      <c r="F874" s="33"/>
    </row>
    <row r="875" spans="2:6" ht="15.75" customHeight="1" x14ac:dyDescent="0.25">
      <c r="B875" s="40"/>
      <c r="F875" s="33"/>
    </row>
    <row r="876" spans="2:6" ht="15.75" customHeight="1" x14ac:dyDescent="0.25">
      <c r="B876" s="40"/>
      <c r="F876" s="33"/>
    </row>
    <row r="877" spans="2:6" ht="15.75" customHeight="1" x14ac:dyDescent="0.25">
      <c r="B877" s="40"/>
      <c r="F877" s="33"/>
    </row>
    <row r="878" spans="2:6" ht="15.75" customHeight="1" x14ac:dyDescent="0.25">
      <c r="B878" s="40"/>
      <c r="F878" s="33"/>
    </row>
    <row r="879" spans="2:6" ht="15.75" customHeight="1" x14ac:dyDescent="0.25">
      <c r="B879" s="40"/>
      <c r="F879" s="33"/>
    </row>
    <row r="880" spans="2:6" ht="15.75" customHeight="1" x14ac:dyDescent="0.25">
      <c r="B880" s="40"/>
      <c r="F880" s="33"/>
    </row>
    <row r="881" spans="2:6" ht="15.75" customHeight="1" x14ac:dyDescent="0.25">
      <c r="B881" s="40"/>
      <c r="F881" s="33"/>
    </row>
    <row r="882" spans="2:6" ht="15.75" customHeight="1" x14ac:dyDescent="0.25">
      <c r="B882" s="40"/>
      <c r="F882" s="33"/>
    </row>
    <row r="883" spans="2:6" ht="15.75" customHeight="1" x14ac:dyDescent="0.25">
      <c r="B883" s="40"/>
      <c r="F883" s="33"/>
    </row>
    <row r="884" spans="2:6" ht="15.75" customHeight="1" x14ac:dyDescent="0.25">
      <c r="B884" s="40"/>
      <c r="F884" s="33"/>
    </row>
    <row r="885" spans="2:6" ht="15.75" customHeight="1" x14ac:dyDescent="0.25">
      <c r="B885" s="40"/>
      <c r="F885" s="33"/>
    </row>
    <row r="886" spans="2:6" ht="15.75" customHeight="1" x14ac:dyDescent="0.25">
      <c r="B886" s="40"/>
      <c r="F886" s="33"/>
    </row>
    <row r="887" spans="2:6" ht="15.75" customHeight="1" x14ac:dyDescent="0.25">
      <c r="B887" s="40"/>
      <c r="F887" s="33"/>
    </row>
    <row r="888" spans="2:6" ht="15.75" customHeight="1" x14ac:dyDescent="0.25">
      <c r="B888" s="40"/>
      <c r="F888" s="33"/>
    </row>
    <row r="889" spans="2:6" ht="15.75" customHeight="1" x14ac:dyDescent="0.25">
      <c r="B889" s="40"/>
      <c r="F889" s="33"/>
    </row>
    <row r="890" spans="2:6" ht="15.75" customHeight="1" x14ac:dyDescent="0.25">
      <c r="B890" s="40"/>
      <c r="F890" s="33"/>
    </row>
    <row r="891" spans="2:6" ht="15.75" customHeight="1" x14ac:dyDescent="0.25">
      <c r="B891" s="40"/>
      <c r="F891" s="33"/>
    </row>
    <row r="892" spans="2:6" ht="15.75" customHeight="1" x14ac:dyDescent="0.25">
      <c r="B892" s="40"/>
      <c r="F892" s="33"/>
    </row>
    <row r="893" spans="2:6" ht="15.75" customHeight="1" x14ac:dyDescent="0.25">
      <c r="B893" s="40"/>
      <c r="F893" s="33"/>
    </row>
    <row r="894" spans="2:6" ht="15.75" customHeight="1" x14ac:dyDescent="0.25">
      <c r="B894" s="40"/>
      <c r="F894" s="33"/>
    </row>
    <row r="895" spans="2:6" ht="15.75" customHeight="1" x14ac:dyDescent="0.25">
      <c r="B895" s="40"/>
      <c r="F895" s="33"/>
    </row>
    <row r="896" spans="2:6" ht="15.75" customHeight="1" x14ac:dyDescent="0.25">
      <c r="B896" s="40"/>
      <c r="F896" s="33"/>
    </row>
    <row r="897" spans="2:6" ht="15.75" customHeight="1" x14ac:dyDescent="0.25">
      <c r="B897" s="40"/>
      <c r="F897" s="33"/>
    </row>
    <row r="898" spans="2:6" ht="15.75" customHeight="1" x14ac:dyDescent="0.25">
      <c r="B898" s="40"/>
      <c r="F898" s="33"/>
    </row>
    <row r="899" spans="2:6" ht="15.75" customHeight="1" x14ac:dyDescent="0.25">
      <c r="B899" s="40"/>
      <c r="F899" s="33"/>
    </row>
    <row r="900" spans="2:6" ht="15.75" customHeight="1" x14ac:dyDescent="0.25">
      <c r="B900" s="40"/>
      <c r="F900" s="33"/>
    </row>
    <row r="901" spans="2:6" ht="15.75" customHeight="1" x14ac:dyDescent="0.25">
      <c r="B901" s="40"/>
      <c r="F901" s="33"/>
    </row>
    <row r="902" spans="2:6" ht="15.75" customHeight="1" x14ac:dyDescent="0.25">
      <c r="B902" s="40"/>
      <c r="F902" s="33"/>
    </row>
    <row r="903" spans="2:6" ht="15.75" customHeight="1" x14ac:dyDescent="0.25">
      <c r="B903" s="40"/>
      <c r="F903" s="33"/>
    </row>
    <row r="904" spans="2:6" ht="15.75" customHeight="1" x14ac:dyDescent="0.25">
      <c r="B904" s="40"/>
      <c r="F904" s="33"/>
    </row>
    <row r="905" spans="2:6" ht="15.75" customHeight="1" x14ac:dyDescent="0.25">
      <c r="B905" s="40"/>
      <c r="F905" s="33"/>
    </row>
    <row r="906" spans="2:6" ht="15.75" customHeight="1" x14ac:dyDescent="0.25">
      <c r="B906" s="40"/>
      <c r="F906" s="33"/>
    </row>
    <row r="907" spans="2:6" ht="15.75" customHeight="1" x14ac:dyDescent="0.25">
      <c r="B907" s="40"/>
      <c r="F907" s="33"/>
    </row>
    <row r="908" spans="2:6" ht="15.75" customHeight="1" x14ac:dyDescent="0.25">
      <c r="B908" s="40"/>
      <c r="F908" s="33"/>
    </row>
    <row r="909" spans="2:6" ht="15.75" customHeight="1" x14ac:dyDescent="0.25">
      <c r="B909" s="40"/>
      <c r="F909" s="33"/>
    </row>
    <row r="910" spans="2:6" ht="15.75" customHeight="1" x14ac:dyDescent="0.25">
      <c r="B910" s="40"/>
      <c r="F910" s="33"/>
    </row>
    <row r="911" spans="2:6" ht="15.75" customHeight="1" x14ac:dyDescent="0.25">
      <c r="B911" s="40"/>
      <c r="F911" s="33"/>
    </row>
    <row r="912" spans="2:6" ht="15.75" customHeight="1" x14ac:dyDescent="0.25">
      <c r="B912" s="40"/>
      <c r="F912" s="33"/>
    </row>
    <row r="913" spans="2:6" ht="15.75" customHeight="1" x14ac:dyDescent="0.25">
      <c r="B913" s="40"/>
      <c r="F913" s="33"/>
    </row>
    <row r="914" spans="2:6" ht="15.75" customHeight="1" x14ac:dyDescent="0.25">
      <c r="B914" s="40"/>
      <c r="F914" s="33"/>
    </row>
    <row r="915" spans="2:6" ht="15.75" customHeight="1" x14ac:dyDescent="0.25">
      <c r="B915" s="40"/>
      <c r="F915" s="33"/>
    </row>
    <row r="916" spans="2:6" ht="15.75" customHeight="1" x14ac:dyDescent="0.25">
      <c r="B916" s="40"/>
      <c r="F916" s="33"/>
    </row>
    <row r="917" spans="2:6" ht="15.75" customHeight="1" x14ac:dyDescent="0.25">
      <c r="B917" s="40"/>
      <c r="F917" s="33"/>
    </row>
    <row r="918" spans="2:6" ht="15.75" customHeight="1" x14ac:dyDescent="0.25">
      <c r="B918" s="40"/>
      <c r="F918" s="33"/>
    </row>
    <row r="919" spans="2:6" ht="15.75" customHeight="1" x14ac:dyDescent="0.25">
      <c r="B919" s="40"/>
      <c r="F919" s="33"/>
    </row>
    <row r="920" spans="2:6" ht="15.75" customHeight="1" x14ac:dyDescent="0.25">
      <c r="B920" s="40"/>
      <c r="F920" s="33"/>
    </row>
    <row r="921" spans="2:6" ht="15.75" customHeight="1" x14ac:dyDescent="0.25">
      <c r="B921" s="40"/>
      <c r="F921" s="33"/>
    </row>
    <row r="922" spans="2:6" ht="15.75" customHeight="1" x14ac:dyDescent="0.25">
      <c r="B922" s="40"/>
      <c r="F922" s="33"/>
    </row>
    <row r="923" spans="2:6" ht="15.75" customHeight="1" x14ac:dyDescent="0.25">
      <c r="B923" s="40"/>
      <c r="F923" s="33"/>
    </row>
    <row r="924" spans="2:6" ht="15.75" customHeight="1" x14ac:dyDescent="0.25">
      <c r="B924" s="40"/>
      <c r="F924" s="33"/>
    </row>
    <row r="925" spans="2:6" ht="15.75" customHeight="1" x14ac:dyDescent="0.25">
      <c r="B925" s="40"/>
      <c r="F925" s="33"/>
    </row>
    <row r="926" spans="2:6" ht="15.75" customHeight="1" x14ac:dyDescent="0.25">
      <c r="B926" s="40"/>
      <c r="F926" s="33"/>
    </row>
    <row r="927" spans="2:6" ht="15.75" customHeight="1" x14ac:dyDescent="0.25">
      <c r="B927" s="40"/>
      <c r="F927" s="33"/>
    </row>
    <row r="928" spans="2:6" ht="15.75" customHeight="1" x14ac:dyDescent="0.25">
      <c r="B928" s="40"/>
      <c r="F928" s="33"/>
    </row>
    <row r="929" spans="2:6" ht="15.75" customHeight="1" x14ac:dyDescent="0.25">
      <c r="B929" s="40"/>
      <c r="F929" s="33"/>
    </row>
    <row r="930" spans="2:6" ht="15.75" customHeight="1" x14ac:dyDescent="0.25">
      <c r="B930" s="40"/>
      <c r="F930" s="33"/>
    </row>
    <row r="931" spans="2:6" ht="15.75" customHeight="1" x14ac:dyDescent="0.25">
      <c r="B931" s="40"/>
      <c r="F931" s="33"/>
    </row>
    <row r="932" spans="2:6" ht="15.75" customHeight="1" x14ac:dyDescent="0.25">
      <c r="B932" s="40"/>
      <c r="F932" s="33"/>
    </row>
    <row r="933" spans="2:6" ht="15.75" customHeight="1" x14ac:dyDescent="0.25">
      <c r="B933" s="40"/>
      <c r="F933" s="33"/>
    </row>
    <row r="934" spans="2:6" ht="15.75" customHeight="1" x14ac:dyDescent="0.25">
      <c r="B934" s="40"/>
      <c r="F934" s="33"/>
    </row>
    <row r="935" spans="2:6" ht="15.75" customHeight="1" x14ac:dyDescent="0.25">
      <c r="B935" s="40"/>
      <c r="F935" s="33"/>
    </row>
    <row r="936" spans="2:6" ht="15.75" customHeight="1" x14ac:dyDescent="0.25">
      <c r="B936" s="40"/>
      <c r="F936" s="33"/>
    </row>
    <row r="937" spans="2:6" ht="15.75" customHeight="1" x14ac:dyDescent="0.25">
      <c r="B937" s="40"/>
      <c r="F937" s="33"/>
    </row>
    <row r="938" spans="2:6" ht="15.75" customHeight="1" x14ac:dyDescent="0.25">
      <c r="B938" s="40"/>
      <c r="F938" s="33"/>
    </row>
    <row r="939" spans="2:6" ht="15.75" customHeight="1" x14ac:dyDescent="0.25">
      <c r="B939" s="40"/>
      <c r="F939" s="33"/>
    </row>
    <row r="940" spans="2:6" ht="15.75" customHeight="1" x14ac:dyDescent="0.25">
      <c r="B940" s="40"/>
      <c r="F940" s="33"/>
    </row>
    <row r="941" spans="2:6" ht="15.75" customHeight="1" x14ac:dyDescent="0.25">
      <c r="B941" s="40"/>
      <c r="F941" s="33"/>
    </row>
    <row r="942" spans="2:6" ht="15.75" customHeight="1" x14ac:dyDescent="0.25">
      <c r="B942" s="40"/>
      <c r="F942" s="33"/>
    </row>
    <row r="943" spans="2:6" ht="15.75" customHeight="1" x14ac:dyDescent="0.25">
      <c r="B943" s="40"/>
      <c r="F943" s="33"/>
    </row>
    <row r="944" spans="2:6" ht="15.75" customHeight="1" x14ac:dyDescent="0.25">
      <c r="B944" s="40"/>
      <c r="F944" s="33"/>
    </row>
    <row r="945" spans="2:6" ht="15.75" customHeight="1" x14ac:dyDescent="0.25">
      <c r="B945" s="40"/>
      <c r="F945" s="33"/>
    </row>
    <row r="946" spans="2:6" ht="15.75" customHeight="1" x14ac:dyDescent="0.25">
      <c r="B946" s="40"/>
      <c r="F946" s="33"/>
    </row>
    <row r="947" spans="2:6" ht="15.75" customHeight="1" x14ac:dyDescent="0.25">
      <c r="B947" s="40"/>
      <c r="F947" s="33"/>
    </row>
    <row r="948" spans="2:6" ht="15.75" customHeight="1" x14ac:dyDescent="0.25">
      <c r="B948" s="40"/>
      <c r="F948" s="33"/>
    </row>
    <row r="949" spans="2:6" ht="15.75" customHeight="1" x14ac:dyDescent="0.25">
      <c r="B949" s="40"/>
      <c r="F949" s="33"/>
    </row>
    <row r="950" spans="2:6" ht="15.75" customHeight="1" x14ac:dyDescent="0.25">
      <c r="B950" s="40"/>
      <c r="F950" s="33"/>
    </row>
    <row r="951" spans="2:6" ht="15.75" customHeight="1" x14ac:dyDescent="0.25">
      <c r="B951" s="40"/>
      <c r="F951" s="33"/>
    </row>
    <row r="952" spans="2:6" ht="15.75" customHeight="1" x14ac:dyDescent="0.25">
      <c r="B952" s="40"/>
      <c r="F952" s="33"/>
    </row>
    <row r="953" spans="2:6" ht="15.75" customHeight="1" x14ac:dyDescent="0.25">
      <c r="B953" s="40"/>
      <c r="F953" s="33"/>
    </row>
    <row r="954" spans="2:6" ht="15.75" customHeight="1" x14ac:dyDescent="0.25">
      <c r="B954" s="40"/>
      <c r="F954" s="33"/>
    </row>
    <row r="955" spans="2:6" ht="15.75" customHeight="1" x14ac:dyDescent="0.25">
      <c r="B955" s="40"/>
      <c r="F955" s="33"/>
    </row>
    <row r="956" spans="2:6" ht="15.75" customHeight="1" x14ac:dyDescent="0.25">
      <c r="B956" s="40"/>
      <c r="F956" s="33"/>
    </row>
    <row r="957" spans="2:6" ht="15.75" customHeight="1" x14ac:dyDescent="0.25">
      <c r="B957" s="40"/>
      <c r="F957" s="33"/>
    </row>
    <row r="958" spans="2:6" ht="15.75" customHeight="1" x14ac:dyDescent="0.25">
      <c r="B958" s="40"/>
      <c r="F958" s="33"/>
    </row>
    <row r="959" spans="2:6" ht="15.75" customHeight="1" x14ac:dyDescent="0.25">
      <c r="B959" s="40"/>
      <c r="F959" s="33"/>
    </row>
    <row r="960" spans="2:6" ht="15.75" customHeight="1" x14ac:dyDescent="0.25">
      <c r="B960" s="40"/>
      <c r="F960" s="33"/>
    </row>
    <row r="961" spans="2:6" ht="15.75" customHeight="1" x14ac:dyDescent="0.25">
      <c r="B961" s="40"/>
      <c r="F961" s="33"/>
    </row>
    <row r="962" spans="2:6" ht="15.75" customHeight="1" x14ac:dyDescent="0.25">
      <c r="B962" s="40"/>
      <c r="F962" s="33"/>
    </row>
    <row r="963" spans="2:6" ht="15.75" customHeight="1" x14ac:dyDescent="0.25">
      <c r="B963" s="40"/>
      <c r="F963" s="33"/>
    </row>
    <row r="964" spans="2:6" ht="15.75" customHeight="1" x14ac:dyDescent="0.25">
      <c r="B964" s="40"/>
      <c r="F964" s="33"/>
    </row>
    <row r="965" spans="2:6" ht="15.75" customHeight="1" x14ac:dyDescent="0.25">
      <c r="B965" s="40"/>
      <c r="F965" s="33"/>
    </row>
    <row r="966" spans="2:6" ht="15.75" customHeight="1" x14ac:dyDescent="0.25">
      <c r="B966" s="40"/>
      <c r="F966" s="33"/>
    </row>
    <row r="967" spans="2:6" ht="15.75" customHeight="1" x14ac:dyDescent="0.25">
      <c r="B967" s="40"/>
      <c r="F967" s="33"/>
    </row>
    <row r="968" spans="2:6" ht="15.75" customHeight="1" x14ac:dyDescent="0.25">
      <c r="B968" s="40"/>
      <c r="F968" s="33"/>
    </row>
    <row r="969" spans="2:6" ht="15.75" customHeight="1" x14ac:dyDescent="0.25">
      <c r="B969" s="40"/>
      <c r="F969" s="33"/>
    </row>
    <row r="970" spans="2:6" ht="15.75" customHeight="1" x14ac:dyDescent="0.25">
      <c r="B970" s="40"/>
      <c r="F970" s="33"/>
    </row>
    <row r="971" spans="2:6" ht="15.75" customHeight="1" x14ac:dyDescent="0.25">
      <c r="B971" s="40"/>
      <c r="F971" s="33"/>
    </row>
    <row r="972" spans="2:6" ht="15.75" customHeight="1" x14ac:dyDescent="0.25">
      <c r="B972" s="40"/>
      <c r="F972" s="33"/>
    </row>
    <row r="973" spans="2:6" ht="15.75" customHeight="1" x14ac:dyDescent="0.25">
      <c r="B973" s="40"/>
      <c r="F973" s="33"/>
    </row>
    <row r="974" spans="2:6" ht="15.75" customHeight="1" x14ac:dyDescent="0.25">
      <c r="B974" s="40"/>
      <c r="F974" s="33"/>
    </row>
    <row r="975" spans="2:6" ht="15.75" customHeight="1" x14ac:dyDescent="0.25">
      <c r="B975" s="40"/>
      <c r="F975" s="33"/>
    </row>
    <row r="976" spans="2:6" ht="15.75" customHeight="1" x14ac:dyDescent="0.25">
      <c r="B976" s="40"/>
      <c r="F976" s="33"/>
    </row>
    <row r="977" spans="2:6" ht="15.75" customHeight="1" x14ac:dyDescent="0.25">
      <c r="B977" s="40"/>
      <c r="F977" s="33"/>
    </row>
    <row r="978" spans="2:6" ht="15.75" customHeight="1" x14ac:dyDescent="0.25">
      <c r="B978" s="40"/>
      <c r="F978" s="33"/>
    </row>
    <row r="979" spans="2:6" ht="15.75" customHeight="1" x14ac:dyDescent="0.25">
      <c r="B979" s="40"/>
      <c r="F979" s="33"/>
    </row>
    <row r="980" spans="2:6" ht="15.75" customHeight="1" x14ac:dyDescent="0.25">
      <c r="B980" s="40"/>
      <c r="F980" s="33"/>
    </row>
    <row r="981" spans="2:6" ht="15.75" customHeight="1" x14ac:dyDescent="0.25">
      <c r="B981" s="40"/>
      <c r="F981" s="33"/>
    </row>
    <row r="982" spans="2:6" ht="15.75" customHeight="1" x14ac:dyDescent="0.25">
      <c r="B982" s="40"/>
      <c r="F982" s="33"/>
    </row>
    <row r="983" spans="2:6" ht="15.75" customHeight="1" x14ac:dyDescent="0.25">
      <c r="B983" s="40"/>
      <c r="F983" s="33"/>
    </row>
    <row r="984" spans="2:6" ht="15.75" customHeight="1" x14ac:dyDescent="0.25">
      <c r="B984" s="40"/>
      <c r="F984" s="33"/>
    </row>
    <row r="985" spans="2:6" ht="15.75" customHeight="1" x14ac:dyDescent="0.25">
      <c r="B985" s="40"/>
      <c r="F985" s="33"/>
    </row>
    <row r="986" spans="2:6" ht="15.75" customHeight="1" x14ac:dyDescent="0.25">
      <c r="B986" s="40"/>
      <c r="F986" s="33"/>
    </row>
    <row r="987" spans="2:6" ht="15.75" customHeight="1" x14ac:dyDescent="0.25">
      <c r="B987" s="40"/>
      <c r="F987" s="33"/>
    </row>
    <row r="988" spans="2:6" ht="15.75" customHeight="1" x14ac:dyDescent="0.25">
      <c r="B988" s="40"/>
      <c r="F988" s="33"/>
    </row>
    <row r="989" spans="2:6" ht="15.75" customHeight="1" x14ac:dyDescent="0.25">
      <c r="B989" s="40"/>
      <c r="F989" s="33"/>
    </row>
    <row r="990" spans="2:6" ht="15.75" customHeight="1" x14ac:dyDescent="0.25">
      <c r="B990" s="40"/>
      <c r="F990" s="33"/>
    </row>
    <row r="991" spans="2:6" ht="15.75" customHeight="1" x14ac:dyDescent="0.25">
      <c r="B991" s="40"/>
      <c r="F991" s="33"/>
    </row>
    <row r="992" spans="2:6" ht="15.75" customHeight="1" x14ac:dyDescent="0.25">
      <c r="B992" s="40"/>
      <c r="F992" s="33"/>
    </row>
    <row r="993" spans="2:6" ht="15.75" customHeight="1" x14ac:dyDescent="0.25">
      <c r="B993" s="40"/>
      <c r="F993" s="33"/>
    </row>
    <row r="994" spans="2:6" ht="15.75" customHeight="1" x14ac:dyDescent="0.25">
      <c r="B994" s="40"/>
      <c r="F994" s="33"/>
    </row>
    <row r="995" spans="2:6" ht="15.75" customHeight="1" x14ac:dyDescent="0.25">
      <c r="B995" s="40"/>
      <c r="F995" s="33"/>
    </row>
    <row r="996" spans="2:6" ht="15.75" customHeight="1" x14ac:dyDescent="0.25">
      <c r="B996" s="40"/>
      <c r="F996" s="33"/>
    </row>
    <row r="997" spans="2:6" ht="15.75" customHeight="1" x14ac:dyDescent="0.25">
      <c r="B997" s="40"/>
      <c r="F997" s="33"/>
    </row>
    <row r="998" spans="2:6" ht="15.75" customHeight="1" x14ac:dyDescent="0.25">
      <c r="B998" s="40"/>
      <c r="F998" s="33"/>
    </row>
    <row r="999" spans="2:6" ht="15.75" customHeight="1" x14ac:dyDescent="0.25">
      <c r="B999" s="40"/>
      <c r="F999" s="33"/>
    </row>
    <row r="1000" spans="2:6" ht="15.75" customHeight="1" x14ac:dyDescent="0.25">
      <c r="B1000" s="40"/>
      <c r="F1000" s="33"/>
    </row>
  </sheetData>
  <mergeCells count="25">
    <mergeCell ref="A90:H90"/>
    <mergeCell ref="A104:F104"/>
    <mergeCell ref="A105:F105"/>
    <mergeCell ref="A57:F57"/>
    <mergeCell ref="A58:F58"/>
    <mergeCell ref="A60:H60"/>
    <mergeCell ref="A72:F72"/>
    <mergeCell ref="A73:F73"/>
    <mergeCell ref="A75:H75"/>
    <mergeCell ref="A87:F87"/>
    <mergeCell ref="A40:H40"/>
    <mergeCell ref="A47:F47"/>
    <mergeCell ref="A48:F48"/>
    <mergeCell ref="A50:H50"/>
    <mergeCell ref="A88:F88"/>
    <mergeCell ref="A23:F23"/>
    <mergeCell ref="A26:H26"/>
    <mergeCell ref="A24:F24"/>
    <mergeCell ref="A37:F37"/>
    <mergeCell ref="A38:F38"/>
    <mergeCell ref="A1:H1"/>
    <mergeCell ref="A2:H2"/>
    <mergeCell ref="A9:F9"/>
    <mergeCell ref="A10:F10"/>
    <mergeCell ref="A12:H12"/>
  </mergeCell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0"/>
  <sheetViews>
    <sheetView workbookViewId="0"/>
  </sheetViews>
  <sheetFormatPr defaultColWidth="14.42578125" defaultRowHeight="15" customHeight="1" x14ac:dyDescent="0.25"/>
  <cols>
    <col min="1" max="1" width="6.140625" customWidth="1"/>
    <col min="2" max="2" width="12.140625" customWidth="1"/>
    <col min="3" max="3" width="19.5703125" customWidth="1"/>
    <col min="4" max="4" width="30.42578125" customWidth="1"/>
    <col min="5" max="5" width="10.42578125" customWidth="1"/>
    <col min="6" max="6" width="13.28515625" customWidth="1"/>
    <col min="7" max="13" width="8.7109375" customWidth="1"/>
    <col min="14" max="14" width="10.28515625" customWidth="1"/>
    <col min="15" max="26" width="8.7109375" customWidth="1"/>
  </cols>
  <sheetData>
    <row r="1" spans="1:6" x14ac:dyDescent="0.25">
      <c r="A1" s="51" t="s">
        <v>37</v>
      </c>
      <c r="B1" s="52"/>
      <c r="C1" s="52"/>
      <c r="D1" s="52"/>
      <c r="E1" s="52"/>
      <c r="F1" s="52"/>
    </row>
    <row r="3" spans="1:6" x14ac:dyDescent="0.25">
      <c r="A3" s="53" t="s">
        <v>38</v>
      </c>
      <c r="B3" s="45"/>
      <c r="C3" s="45"/>
      <c r="D3" s="45"/>
      <c r="E3" s="45"/>
      <c r="F3" s="46"/>
    </row>
    <row r="4" spans="1:6" x14ac:dyDescent="0.25">
      <c r="A4" s="8" t="s">
        <v>39</v>
      </c>
      <c r="B4" s="54" t="s">
        <v>40</v>
      </c>
      <c r="C4" s="45"/>
      <c r="D4" s="46"/>
      <c r="E4" s="55"/>
      <c r="F4" s="46"/>
    </row>
    <row r="5" spans="1:6" x14ac:dyDescent="0.25">
      <c r="A5" s="8" t="s">
        <v>41</v>
      </c>
      <c r="B5" s="54" t="s">
        <v>42</v>
      </c>
      <c r="C5" s="45"/>
      <c r="D5" s="46"/>
      <c r="E5" s="55"/>
      <c r="F5" s="46"/>
    </row>
    <row r="6" spans="1:6" x14ac:dyDescent="0.25">
      <c r="A6" s="8" t="s">
        <v>43</v>
      </c>
      <c r="B6" s="54" t="s">
        <v>44</v>
      </c>
      <c r="C6" s="45"/>
      <c r="D6" s="46"/>
      <c r="E6" s="55" t="s">
        <v>45</v>
      </c>
      <c r="F6" s="46"/>
    </row>
    <row r="7" spans="1:6" x14ac:dyDescent="0.25">
      <c r="A7" s="8" t="s">
        <v>46</v>
      </c>
      <c r="B7" s="54" t="s">
        <v>47</v>
      </c>
      <c r="C7" s="45"/>
      <c r="D7" s="46"/>
      <c r="E7" s="55">
        <v>24</v>
      </c>
      <c r="F7" s="46"/>
    </row>
    <row r="9" spans="1:6" x14ac:dyDescent="0.25">
      <c r="A9" s="53" t="s">
        <v>48</v>
      </c>
      <c r="B9" s="45"/>
      <c r="C9" s="45"/>
      <c r="D9" s="45"/>
      <c r="E9" s="45"/>
      <c r="F9" s="46"/>
    </row>
    <row r="10" spans="1:6" x14ac:dyDescent="0.25">
      <c r="A10" s="55" t="s">
        <v>49</v>
      </c>
      <c r="B10" s="46"/>
      <c r="C10" s="8" t="s">
        <v>50</v>
      </c>
      <c r="D10" s="56" t="s">
        <v>51</v>
      </c>
      <c r="E10" s="45"/>
      <c r="F10" s="46"/>
    </row>
    <row r="11" spans="1:6" x14ac:dyDescent="0.25">
      <c r="A11" s="55" t="s">
        <v>52</v>
      </c>
      <c r="B11" s="46"/>
      <c r="C11" s="8" t="s">
        <v>15</v>
      </c>
      <c r="D11" s="55">
        <v>1</v>
      </c>
      <c r="E11" s="45"/>
      <c r="F11" s="46"/>
    </row>
    <row r="13" spans="1:6" x14ac:dyDescent="0.25">
      <c r="A13" s="53" t="s">
        <v>53</v>
      </c>
      <c r="B13" s="45"/>
      <c r="C13" s="45"/>
      <c r="D13" s="45"/>
      <c r="E13" s="45"/>
      <c r="F13" s="46"/>
    </row>
    <row r="14" spans="1:6" x14ac:dyDescent="0.25">
      <c r="A14" s="8">
        <v>1</v>
      </c>
      <c r="B14" s="54" t="s">
        <v>54</v>
      </c>
      <c r="C14" s="45"/>
      <c r="D14" s="46"/>
      <c r="E14" s="55" t="s">
        <v>52</v>
      </c>
      <c r="F14" s="46"/>
    </row>
    <row r="15" spans="1:6" x14ac:dyDescent="0.25">
      <c r="A15" s="8">
        <v>2</v>
      </c>
      <c r="B15" s="54" t="s">
        <v>55</v>
      </c>
      <c r="C15" s="45"/>
      <c r="D15" s="46"/>
      <c r="E15" s="55" t="s">
        <v>56</v>
      </c>
      <c r="F15" s="46"/>
    </row>
    <row r="16" spans="1:6" x14ac:dyDescent="0.25">
      <c r="A16" s="8">
        <v>3</v>
      </c>
      <c r="B16" s="54" t="s">
        <v>57</v>
      </c>
      <c r="C16" s="45"/>
      <c r="D16" s="46"/>
      <c r="E16" s="57">
        <v>1580.42</v>
      </c>
      <c r="F16" s="46"/>
    </row>
    <row r="17" spans="1:6" x14ac:dyDescent="0.25">
      <c r="A17" s="8">
        <v>4</v>
      </c>
      <c r="B17" s="54" t="s">
        <v>58</v>
      </c>
      <c r="C17" s="45"/>
      <c r="D17" s="46"/>
      <c r="E17" s="55" t="s">
        <v>59</v>
      </c>
      <c r="F17" s="46"/>
    </row>
    <row r="18" spans="1:6" x14ac:dyDescent="0.25">
      <c r="A18" s="8">
        <v>5</v>
      </c>
      <c r="B18" s="54" t="s">
        <v>60</v>
      </c>
      <c r="C18" s="45"/>
      <c r="D18" s="46"/>
      <c r="E18" s="58">
        <v>45658</v>
      </c>
      <c r="F18" s="46"/>
    </row>
    <row r="20" spans="1:6" x14ac:dyDescent="0.25">
      <c r="A20" s="53" t="s">
        <v>61</v>
      </c>
      <c r="B20" s="45"/>
      <c r="C20" s="45"/>
      <c r="D20" s="45"/>
      <c r="E20" s="45"/>
      <c r="F20" s="46"/>
    </row>
    <row r="21" spans="1:6" ht="15.75" customHeight="1" x14ac:dyDescent="0.25">
      <c r="A21" s="9">
        <v>1</v>
      </c>
      <c r="B21" s="47" t="s">
        <v>62</v>
      </c>
      <c r="C21" s="45"/>
      <c r="D21" s="46"/>
      <c r="E21" s="9" t="s">
        <v>63</v>
      </c>
      <c r="F21" s="9" t="s">
        <v>64</v>
      </c>
    </row>
    <row r="22" spans="1:6" ht="15.75" customHeight="1" x14ac:dyDescent="0.25">
      <c r="A22" s="8" t="s">
        <v>39</v>
      </c>
      <c r="B22" s="54" t="s">
        <v>65</v>
      </c>
      <c r="C22" s="45"/>
      <c r="D22" s="46"/>
      <c r="E22" s="10"/>
      <c r="F22" s="4">
        <v>1580.42</v>
      </c>
    </row>
    <row r="23" spans="1:6" ht="15.75" customHeight="1" x14ac:dyDescent="0.25">
      <c r="A23" s="8" t="s">
        <v>41</v>
      </c>
      <c r="B23" s="54" t="s">
        <v>66</v>
      </c>
      <c r="C23" s="45"/>
      <c r="D23" s="46"/>
      <c r="E23" s="10"/>
      <c r="F23" s="4">
        <f t="shared" ref="F23:F24" si="0">TRUNC($F$22*E23,2)</f>
        <v>0</v>
      </c>
    </row>
    <row r="24" spans="1:6" ht="15.75" customHeight="1" x14ac:dyDescent="0.25">
      <c r="A24" s="8" t="s">
        <v>43</v>
      </c>
      <c r="B24" s="54" t="s">
        <v>67</v>
      </c>
      <c r="C24" s="45"/>
      <c r="D24" s="46"/>
      <c r="E24" s="10">
        <v>0.2</v>
      </c>
      <c r="F24" s="4">
        <f t="shared" si="0"/>
        <v>316.08</v>
      </c>
    </row>
    <row r="25" spans="1:6" ht="15.75" customHeight="1" x14ac:dyDescent="0.25">
      <c r="A25" s="8" t="s">
        <v>46</v>
      </c>
      <c r="B25" s="54" t="s">
        <v>68</v>
      </c>
      <c r="C25" s="45"/>
      <c r="D25" s="46"/>
      <c r="E25" s="10"/>
      <c r="F25" s="4">
        <f>TRUNC(((F22+F23)/220)*E25*7*15,2)</f>
        <v>0</v>
      </c>
    </row>
    <row r="26" spans="1:6" ht="15.75" customHeight="1" x14ac:dyDescent="0.25">
      <c r="A26" s="8" t="s">
        <v>69</v>
      </c>
      <c r="B26" s="59" t="s">
        <v>70</v>
      </c>
      <c r="C26" s="45"/>
      <c r="D26" s="46"/>
      <c r="E26" s="10"/>
      <c r="F26" s="4">
        <f>TRUNC((F25/25.09)*5.35,2)</f>
        <v>0</v>
      </c>
    </row>
    <row r="27" spans="1:6" ht="15.75" customHeight="1" x14ac:dyDescent="0.25">
      <c r="A27" s="8" t="s">
        <v>71</v>
      </c>
      <c r="B27" s="54" t="s">
        <v>72</v>
      </c>
      <c r="C27" s="45"/>
      <c r="D27" s="46"/>
      <c r="E27" s="10"/>
      <c r="F27" s="4">
        <f>TRUNC($F$22*E27/2)</f>
        <v>0</v>
      </c>
    </row>
    <row r="28" spans="1:6" ht="15.75" customHeight="1" x14ac:dyDescent="0.25">
      <c r="A28" s="47" t="s">
        <v>73</v>
      </c>
      <c r="B28" s="45"/>
      <c r="C28" s="45"/>
      <c r="D28" s="45"/>
      <c r="E28" s="46"/>
      <c r="F28" s="5">
        <f>TRUNC(SUM(F22:F27),2)</f>
        <v>1896.5</v>
      </c>
    </row>
    <row r="29" spans="1:6" ht="15.75" customHeight="1" x14ac:dyDescent="0.25"/>
    <row r="30" spans="1:6" ht="15.75" customHeight="1" x14ac:dyDescent="0.25">
      <c r="A30" s="53" t="s">
        <v>74</v>
      </c>
      <c r="B30" s="45"/>
      <c r="C30" s="45"/>
      <c r="D30" s="45"/>
      <c r="E30" s="45"/>
      <c r="F30" s="46"/>
    </row>
    <row r="31" spans="1:6" ht="15.75" customHeight="1" x14ac:dyDescent="0.25">
      <c r="A31" s="60" t="s">
        <v>75</v>
      </c>
      <c r="B31" s="45"/>
      <c r="C31" s="45"/>
      <c r="D31" s="46"/>
      <c r="E31" s="11" t="s">
        <v>63</v>
      </c>
      <c r="F31" s="11" t="s">
        <v>64</v>
      </c>
    </row>
    <row r="32" spans="1:6" ht="15.75" customHeight="1" x14ac:dyDescent="0.25">
      <c r="A32" s="8" t="s">
        <v>39</v>
      </c>
      <c r="B32" s="54" t="s">
        <v>76</v>
      </c>
      <c r="C32" s="45"/>
      <c r="D32" s="46"/>
      <c r="E32" s="10">
        <v>8.3299999999999999E-2</v>
      </c>
      <c r="F32" s="4">
        <f t="shared" ref="F32:F33" si="1">TRUNC($F$28*E32,2)</f>
        <v>157.97</v>
      </c>
    </row>
    <row r="33" spans="1:6" ht="15.75" customHeight="1" x14ac:dyDescent="0.25">
      <c r="A33" s="8" t="s">
        <v>41</v>
      </c>
      <c r="B33" s="54" t="s">
        <v>77</v>
      </c>
      <c r="C33" s="45"/>
      <c r="D33" s="46"/>
      <c r="E33" s="10">
        <v>3.0300000000000001E-2</v>
      </c>
      <c r="F33" s="4">
        <f t="shared" si="1"/>
        <v>57.46</v>
      </c>
    </row>
    <row r="34" spans="1:6" ht="15.75" customHeight="1" x14ac:dyDescent="0.25">
      <c r="A34" s="60" t="s">
        <v>78</v>
      </c>
      <c r="B34" s="45"/>
      <c r="C34" s="45"/>
      <c r="D34" s="46"/>
      <c r="E34" s="12">
        <f>SUM(E32:E33)</f>
        <v>0.11360000000000001</v>
      </c>
      <c r="F34" s="13">
        <f>TRUNC(SUM(F32:F33),2)</f>
        <v>215.43</v>
      </c>
    </row>
    <row r="35" spans="1:6" ht="15.75" customHeight="1" x14ac:dyDescent="0.25"/>
    <row r="36" spans="1:6" ht="15.75" customHeight="1" x14ac:dyDescent="0.25">
      <c r="A36" s="60" t="s">
        <v>79</v>
      </c>
      <c r="B36" s="45"/>
      <c r="C36" s="45"/>
      <c r="D36" s="46"/>
      <c r="E36" s="11" t="s">
        <v>63</v>
      </c>
      <c r="F36" s="11" t="s">
        <v>64</v>
      </c>
    </row>
    <row r="37" spans="1:6" ht="15.75" customHeight="1" x14ac:dyDescent="0.25">
      <c r="A37" s="8" t="s">
        <v>39</v>
      </c>
      <c r="B37" s="54" t="s">
        <v>80</v>
      </c>
      <c r="C37" s="45"/>
      <c r="D37" s="46"/>
      <c r="E37" s="10">
        <v>0.2</v>
      </c>
      <c r="F37" s="4">
        <f t="shared" ref="F37:F44" si="2">TRUNC((SUM($F$28+$F$34))*E37,2)</f>
        <v>422.38</v>
      </c>
    </row>
    <row r="38" spans="1:6" ht="15.75" customHeight="1" x14ac:dyDescent="0.25">
      <c r="A38" s="8" t="s">
        <v>41</v>
      </c>
      <c r="B38" s="54" t="s">
        <v>81</v>
      </c>
      <c r="C38" s="45"/>
      <c r="D38" s="46"/>
      <c r="E38" s="10">
        <v>2.5000000000000001E-2</v>
      </c>
      <c r="F38" s="4">
        <f t="shared" si="2"/>
        <v>52.79</v>
      </c>
    </row>
    <row r="39" spans="1:6" ht="15.75" customHeight="1" x14ac:dyDescent="0.25">
      <c r="A39" s="8" t="s">
        <v>43</v>
      </c>
      <c r="B39" s="54" t="s">
        <v>82</v>
      </c>
      <c r="C39" s="45"/>
      <c r="D39" s="46"/>
      <c r="E39" s="10">
        <v>0.03</v>
      </c>
      <c r="F39" s="4">
        <f t="shared" si="2"/>
        <v>63.35</v>
      </c>
    </row>
    <row r="40" spans="1:6" ht="15.75" customHeight="1" x14ac:dyDescent="0.25">
      <c r="A40" s="8" t="s">
        <v>46</v>
      </c>
      <c r="B40" s="54" t="s">
        <v>83</v>
      </c>
      <c r="C40" s="45"/>
      <c r="D40" s="46"/>
      <c r="E40" s="10">
        <v>1.4999999999999999E-2</v>
      </c>
      <c r="F40" s="4">
        <f t="shared" si="2"/>
        <v>31.67</v>
      </c>
    </row>
    <row r="41" spans="1:6" ht="15.75" customHeight="1" x14ac:dyDescent="0.25">
      <c r="A41" s="8" t="s">
        <v>69</v>
      </c>
      <c r="B41" s="54" t="s">
        <v>84</v>
      </c>
      <c r="C41" s="45"/>
      <c r="D41" s="46"/>
      <c r="E41" s="10">
        <v>0.01</v>
      </c>
      <c r="F41" s="4">
        <f t="shared" si="2"/>
        <v>21.11</v>
      </c>
    </row>
    <row r="42" spans="1:6" ht="15.75" customHeight="1" x14ac:dyDescent="0.25">
      <c r="A42" s="8" t="s">
        <v>71</v>
      </c>
      <c r="B42" s="54" t="s">
        <v>85</v>
      </c>
      <c r="C42" s="45"/>
      <c r="D42" s="46"/>
      <c r="E42" s="10">
        <v>6.0000000000000001E-3</v>
      </c>
      <c r="F42" s="4">
        <f t="shared" si="2"/>
        <v>12.67</v>
      </c>
    </row>
    <row r="43" spans="1:6" ht="15.75" customHeight="1" x14ac:dyDescent="0.25">
      <c r="A43" s="8" t="s">
        <v>86</v>
      </c>
      <c r="B43" s="54" t="s">
        <v>87</v>
      </c>
      <c r="C43" s="45"/>
      <c r="D43" s="46"/>
      <c r="E43" s="10">
        <v>2E-3</v>
      </c>
      <c r="F43" s="4">
        <f t="shared" si="2"/>
        <v>4.22</v>
      </c>
    </row>
    <row r="44" spans="1:6" ht="15.75" customHeight="1" x14ac:dyDescent="0.25">
      <c r="A44" s="8" t="s">
        <v>88</v>
      </c>
      <c r="B44" s="54" t="s">
        <v>89</v>
      </c>
      <c r="C44" s="45"/>
      <c r="D44" s="46"/>
      <c r="E44" s="10">
        <v>0.08</v>
      </c>
      <c r="F44" s="4">
        <f t="shared" si="2"/>
        <v>168.95</v>
      </c>
    </row>
    <row r="45" spans="1:6" ht="15.75" customHeight="1" x14ac:dyDescent="0.25">
      <c r="A45" s="60" t="s">
        <v>90</v>
      </c>
      <c r="B45" s="45"/>
      <c r="C45" s="45"/>
      <c r="D45" s="46"/>
      <c r="E45" s="12">
        <f>SUM(E37:E44)</f>
        <v>0.36800000000000005</v>
      </c>
      <c r="F45" s="13">
        <f>TRUNC(SUM(F37:F44),2)</f>
        <v>777.14</v>
      </c>
    </row>
    <row r="46" spans="1:6" ht="15.75" customHeight="1" x14ac:dyDescent="0.25"/>
    <row r="47" spans="1:6" ht="15.75" customHeight="1" x14ac:dyDescent="0.25">
      <c r="A47" s="60" t="s">
        <v>91</v>
      </c>
      <c r="B47" s="45"/>
      <c r="C47" s="45"/>
      <c r="D47" s="46"/>
      <c r="E47" s="11" t="s">
        <v>63</v>
      </c>
      <c r="F47" s="11" t="s">
        <v>64</v>
      </c>
    </row>
    <row r="48" spans="1:6" ht="15.75" customHeight="1" x14ac:dyDescent="0.25">
      <c r="A48" s="8" t="s">
        <v>39</v>
      </c>
      <c r="B48" s="54" t="s">
        <v>92</v>
      </c>
      <c r="C48" s="45"/>
      <c r="D48" s="46"/>
      <c r="E48" s="14">
        <v>4.9000000000000004</v>
      </c>
      <c r="F48" s="4">
        <f>TRUNC(($E$48*52)-(F$22*0.06),2)</f>
        <v>159.97</v>
      </c>
    </row>
    <row r="49" spans="1:14" ht="15.75" customHeight="1" x14ac:dyDescent="0.25">
      <c r="A49" s="8" t="s">
        <v>41</v>
      </c>
      <c r="B49" s="54" t="s">
        <v>93</v>
      </c>
      <c r="C49" s="45"/>
      <c r="D49" s="46"/>
      <c r="E49" s="14">
        <v>250</v>
      </c>
      <c r="F49" s="4">
        <f>TRUNC($E$49-($E$49*0.2),2)</f>
        <v>200</v>
      </c>
    </row>
    <row r="50" spans="1:14" ht="15.75" customHeight="1" x14ac:dyDescent="0.25">
      <c r="A50" s="8" t="s">
        <v>43</v>
      </c>
      <c r="B50" s="54" t="s">
        <v>94</v>
      </c>
      <c r="C50" s="45"/>
      <c r="D50" s="46"/>
      <c r="E50" s="10" t="s">
        <v>95</v>
      </c>
      <c r="F50" s="4">
        <v>0</v>
      </c>
    </row>
    <row r="51" spans="1:14" ht="15.75" customHeight="1" x14ac:dyDescent="0.25">
      <c r="A51" s="8" t="s">
        <v>46</v>
      </c>
      <c r="B51" s="54" t="s">
        <v>96</v>
      </c>
      <c r="C51" s="45"/>
      <c r="D51" s="46"/>
      <c r="E51" s="10" t="s">
        <v>95</v>
      </c>
      <c r="F51" s="4">
        <v>16.13</v>
      </c>
    </row>
    <row r="52" spans="1:14" ht="15.75" customHeight="1" x14ac:dyDescent="0.25">
      <c r="A52" s="8" t="s">
        <v>69</v>
      </c>
      <c r="B52" s="54" t="s">
        <v>97</v>
      </c>
      <c r="C52" s="45"/>
      <c r="D52" s="46"/>
      <c r="E52" s="10" t="s">
        <v>95</v>
      </c>
      <c r="F52" s="4">
        <v>0</v>
      </c>
    </row>
    <row r="53" spans="1:14" ht="15.75" customHeight="1" x14ac:dyDescent="0.25">
      <c r="A53" s="8" t="s">
        <v>71</v>
      </c>
      <c r="B53" s="59" t="s">
        <v>98</v>
      </c>
      <c r="C53" s="45"/>
      <c r="D53" s="46"/>
      <c r="E53" s="10" t="s">
        <v>95</v>
      </c>
      <c r="F53" s="4">
        <v>0</v>
      </c>
    </row>
    <row r="54" spans="1:14" ht="15.75" customHeight="1" x14ac:dyDescent="0.25">
      <c r="A54" s="8" t="s">
        <v>86</v>
      </c>
      <c r="B54" s="59" t="s">
        <v>99</v>
      </c>
      <c r="C54" s="45"/>
      <c r="D54" s="46"/>
      <c r="E54" s="10" t="s">
        <v>95</v>
      </c>
      <c r="F54" s="4">
        <v>137.97999999999999</v>
      </c>
    </row>
    <row r="55" spans="1:14" ht="15.75" customHeight="1" x14ac:dyDescent="0.25">
      <c r="A55" s="8" t="s">
        <v>88</v>
      </c>
      <c r="B55" s="54" t="s">
        <v>100</v>
      </c>
      <c r="C55" s="45"/>
      <c r="D55" s="46"/>
      <c r="E55" s="10" t="s">
        <v>95</v>
      </c>
      <c r="F55" s="4">
        <v>0</v>
      </c>
    </row>
    <row r="56" spans="1:14" ht="15.75" customHeight="1" x14ac:dyDescent="0.25">
      <c r="A56" s="60" t="s">
        <v>101</v>
      </c>
      <c r="B56" s="45"/>
      <c r="C56" s="45"/>
      <c r="D56" s="46"/>
      <c r="E56" s="12" t="s">
        <v>95</v>
      </c>
      <c r="F56" s="13">
        <f>TRUNC(SUM(F48:F55),2)</f>
        <v>514.08000000000004</v>
      </c>
    </row>
    <row r="57" spans="1:14" ht="15.75" customHeight="1" x14ac:dyDescent="0.25"/>
    <row r="58" spans="1:14" ht="15.75" customHeight="1" x14ac:dyDescent="0.25">
      <c r="A58" s="47" t="s">
        <v>102</v>
      </c>
      <c r="B58" s="45"/>
      <c r="C58" s="45"/>
      <c r="D58" s="45"/>
      <c r="E58" s="45"/>
      <c r="F58" s="46"/>
    </row>
    <row r="59" spans="1:14" ht="15.75" customHeight="1" x14ac:dyDescent="0.25">
      <c r="A59" s="60" t="s">
        <v>103</v>
      </c>
      <c r="B59" s="45"/>
      <c r="C59" s="45"/>
      <c r="D59" s="45"/>
      <c r="E59" s="46"/>
      <c r="F59" s="11" t="s">
        <v>64</v>
      </c>
    </row>
    <row r="60" spans="1:14" ht="15.75" customHeight="1" x14ac:dyDescent="0.25">
      <c r="A60" s="8" t="s">
        <v>104</v>
      </c>
      <c r="B60" s="54" t="s">
        <v>105</v>
      </c>
      <c r="C60" s="45"/>
      <c r="D60" s="45"/>
      <c r="E60" s="46"/>
      <c r="F60" s="4">
        <f>F34</f>
        <v>215.43</v>
      </c>
    </row>
    <row r="61" spans="1:14" ht="15.75" customHeight="1" x14ac:dyDescent="0.25">
      <c r="A61" s="8" t="s">
        <v>106</v>
      </c>
      <c r="B61" s="54" t="s">
        <v>107</v>
      </c>
      <c r="C61" s="45"/>
      <c r="D61" s="45"/>
      <c r="E61" s="46"/>
      <c r="F61" s="4">
        <f>F45</f>
        <v>777.14</v>
      </c>
    </row>
    <row r="62" spans="1:14" ht="15.75" customHeight="1" x14ac:dyDescent="0.25">
      <c r="A62" s="8" t="s">
        <v>108</v>
      </c>
      <c r="B62" s="54" t="s">
        <v>109</v>
      </c>
      <c r="C62" s="45"/>
      <c r="D62" s="45"/>
      <c r="E62" s="46"/>
      <c r="F62" s="4">
        <f>F56</f>
        <v>514.08000000000004</v>
      </c>
    </row>
    <row r="63" spans="1:14" ht="15.75" customHeight="1" x14ac:dyDescent="0.25">
      <c r="A63" s="47" t="s">
        <v>110</v>
      </c>
      <c r="B63" s="45"/>
      <c r="C63" s="45"/>
      <c r="D63" s="45"/>
      <c r="E63" s="46"/>
      <c r="F63" s="5">
        <f>SUM(F60:F62)</f>
        <v>1506.65</v>
      </c>
      <c r="N63" s="15"/>
    </row>
    <row r="64" spans="1:14" ht="15.75" customHeight="1" x14ac:dyDescent="0.25">
      <c r="N64" s="16"/>
    </row>
    <row r="65" spans="1:13" ht="15.75" customHeight="1" x14ac:dyDescent="0.25">
      <c r="A65" s="53" t="s">
        <v>111</v>
      </c>
      <c r="B65" s="45"/>
      <c r="C65" s="45"/>
      <c r="D65" s="45"/>
      <c r="E65" s="45"/>
      <c r="F65" s="46"/>
    </row>
    <row r="66" spans="1:13" ht="15.75" customHeight="1" x14ac:dyDescent="0.25">
      <c r="A66" s="9">
        <v>3</v>
      </c>
      <c r="B66" s="47" t="s">
        <v>112</v>
      </c>
      <c r="C66" s="45"/>
      <c r="D66" s="46"/>
      <c r="E66" s="9" t="s">
        <v>63</v>
      </c>
      <c r="F66" s="9" t="s">
        <v>64</v>
      </c>
    </row>
    <row r="67" spans="1:13" ht="15.75" customHeight="1" x14ac:dyDescent="0.25">
      <c r="A67" s="8" t="s">
        <v>39</v>
      </c>
      <c r="B67" s="54" t="s">
        <v>113</v>
      </c>
      <c r="C67" s="45"/>
      <c r="D67" s="46"/>
      <c r="E67" s="17">
        <v>4.1669999999999997E-3</v>
      </c>
      <c r="F67" s="4">
        <f>TRUNC(E67*SUM(F$28+F$34+F$44+F$56),2)</f>
        <v>11.64</v>
      </c>
    </row>
    <row r="68" spans="1:13" ht="15.75" customHeight="1" x14ac:dyDescent="0.25">
      <c r="A68" s="8" t="s">
        <v>41</v>
      </c>
      <c r="B68" s="54" t="s">
        <v>114</v>
      </c>
      <c r="C68" s="45"/>
      <c r="D68" s="46"/>
      <c r="E68" s="17">
        <v>3.3E-4</v>
      </c>
      <c r="F68" s="4">
        <f t="shared" ref="F68:F69" si="3">TRUNC(E68*SUM(F$28+F$34),2)</f>
        <v>0.69</v>
      </c>
      <c r="M68" s="18"/>
    </row>
    <row r="69" spans="1:13" ht="15.75" customHeight="1" x14ac:dyDescent="0.25">
      <c r="A69" s="8" t="s">
        <v>43</v>
      </c>
      <c r="B69" s="69" t="s">
        <v>115</v>
      </c>
      <c r="C69" s="45"/>
      <c r="D69" s="46"/>
      <c r="E69" s="17">
        <v>1.6000000000000001E-3</v>
      </c>
      <c r="F69" s="4">
        <f t="shared" si="3"/>
        <v>3.37</v>
      </c>
    </row>
    <row r="70" spans="1:13" ht="15.75" customHeight="1" x14ac:dyDescent="0.25">
      <c r="A70" s="8" t="s">
        <v>46</v>
      </c>
      <c r="B70" s="54" t="s">
        <v>116</v>
      </c>
      <c r="C70" s="45"/>
      <c r="D70" s="46"/>
      <c r="E70" s="17">
        <v>1.9439999999999999E-2</v>
      </c>
      <c r="F70" s="4">
        <f>TRUNC(E70*SUM(F$28+F$63),2)</f>
        <v>66.150000000000006</v>
      </c>
    </row>
    <row r="71" spans="1:13" ht="15.75" customHeight="1" x14ac:dyDescent="0.25">
      <c r="A71" s="8" t="s">
        <v>69</v>
      </c>
      <c r="B71" s="69" t="s">
        <v>117</v>
      </c>
      <c r="C71" s="45"/>
      <c r="D71" s="46"/>
      <c r="E71" s="17">
        <v>7.1500000000000001E-3</v>
      </c>
      <c r="F71" s="4">
        <f t="shared" ref="F71:F72" si="4">TRUNC(E71*SUM(F$28+F$34),2)</f>
        <v>15.1</v>
      </c>
    </row>
    <row r="72" spans="1:13" ht="15.75" customHeight="1" x14ac:dyDescent="0.25">
      <c r="A72" s="8" t="s">
        <v>71</v>
      </c>
      <c r="B72" s="54" t="s">
        <v>118</v>
      </c>
      <c r="C72" s="45"/>
      <c r="D72" s="46"/>
      <c r="E72" s="17">
        <v>3.8399999999999997E-2</v>
      </c>
      <c r="F72" s="4">
        <f t="shared" si="4"/>
        <v>81.09</v>
      </c>
      <c r="K72" s="19"/>
    </row>
    <row r="73" spans="1:13" ht="15.75" customHeight="1" x14ac:dyDescent="0.25">
      <c r="A73" s="47" t="s">
        <v>119</v>
      </c>
      <c r="B73" s="45"/>
      <c r="C73" s="45"/>
      <c r="D73" s="46"/>
      <c r="E73" s="20">
        <f t="shared" ref="E73:F73" si="5">SUM(E67:E72)</f>
        <v>7.1086999999999984E-2</v>
      </c>
      <c r="F73" s="5">
        <f t="shared" si="5"/>
        <v>178.04000000000002</v>
      </c>
    </row>
    <row r="74" spans="1:13" ht="15.75" customHeight="1" x14ac:dyDescent="0.25"/>
    <row r="75" spans="1:13" ht="15.75" customHeight="1" x14ac:dyDescent="0.25">
      <c r="A75" s="53" t="s">
        <v>120</v>
      </c>
      <c r="B75" s="45"/>
      <c r="C75" s="45"/>
      <c r="D75" s="45"/>
      <c r="E75" s="45"/>
      <c r="F75" s="46"/>
    </row>
    <row r="76" spans="1:13" ht="15.75" customHeight="1" x14ac:dyDescent="0.25">
      <c r="A76" s="60" t="s">
        <v>121</v>
      </c>
      <c r="B76" s="45"/>
      <c r="C76" s="45"/>
      <c r="D76" s="46"/>
      <c r="E76" s="11" t="s">
        <v>63</v>
      </c>
      <c r="F76" s="11" t="s">
        <v>64</v>
      </c>
    </row>
    <row r="77" spans="1:13" ht="15.75" customHeight="1" x14ac:dyDescent="0.25">
      <c r="A77" s="8" t="s">
        <v>39</v>
      </c>
      <c r="B77" s="54" t="s">
        <v>122</v>
      </c>
      <c r="C77" s="45"/>
      <c r="D77" s="46"/>
      <c r="E77" s="17">
        <v>8.3330000000000001E-2</v>
      </c>
      <c r="F77" s="4">
        <f t="shared" ref="F77:F82" si="6">TRUNC(E77*(SUM(F$28+F$73+F$63)),2)</f>
        <v>298.42</v>
      </c>
    </row>
    <row r="78" spans="1:13" ht="15.75" customHeight="1" x14ac:dyDescent="0.25">
      <c r="A78" s="8" t="s">
        <v>41</v>
      </c>
      <c r="B78" s="54" t="s">
        <v>123</v>
      </c>
      <c r="C78" s="45"/>
      <c r="D78" s="46"/>
      <c r="E78" s="17">
        <v>2.7390000000000001E-3</v>
      </c>
      <c r="F78" s="4">
        <f t="shared" si="6"/>
        <v>9.8000000000000007</v>
      </c>
    </row>
    <row r="79" spans="1:13" ht="15.75" customHeight="1" x14ac:dyDescent="0.25">
      <c r="A79" s="8" t="s">
        <v>43</v>
      </c>
      <c r="B79" s="54" t="s">
        <v>124</v>
      </c>
      <c r="C79" s="45"/>
      <c r="D79" s="46"/>
      <c r="E79" s="17">
        <v>8.1999999999999998E-4</v>
      </c>
      <c r="F79" s="4">
        <f t="shared" si="6"/>
        <v>2.93</v>
      </c>
    </row>
    <row r="80" spans="1:13" ht="15.75" customHeight="1" x14ac:dyDescent="0.25">
      <c r="A80" s="8" t="s">
        <v>46</v>
      </c>
      <c r="B80" s="54" t="s">
        <v>125</v>
      </c>
      <c r="C80" s="45"/>
      <c r="D80" s="46"/>
      <c r="E80" s="17">
        <v>2.5999999999999999E-3</v>
      </c>
      <c r="F80" s="4">
        <f t="shared" si="6"/>
        <v>9.31</v>
      </c>
    </row>
    <row r="81" spans="1:6" ht="15.75" customHeight="1" x14ac:dyDescent="0.25">
      <c r="A81" s="8" t="s">
        <v>69</v>
      </c>
      <c r="B81" s="54" t="s">
        <v>126</v>
      </c>
      <c r="C81" s="45"/>
      <c r="D81" s="46"/>
      <c r="E81" s="17">
        <v>5.5999999999999995E-4</v>
      </c>
      <c r="F81" s="4">
        <f t="shared" si="6"/>
        <v>2</v>
      </c>
    </row>
    <row r="82" spans="1:6" ht="15.75" customHeight="1" x14ac:dyDescent="0.25">
      <c r="A82" s="8" t="s">
        <v>71</v>
      </c>
      <c r="B82" s="54" t="s">
        <v>127</v>
      </c>
      <c r="C82" s="45"/>
      <c r="D82" s="46"/>
      <c r="E82" s="17">
        <v>1.37E-2</v>
      </c>
      <c r="F82" s="4">
        <f t="shared" si="6"/>
        <v>49.06</v>
      </c>
    </row>
    <row r="83" spans="1:6" ht="15.75" customHeight="1" x14ac:dyDescent="0.25">
      <c r="A83" s="60" t="s">
        <v>128</v>
      </c>
      <c r="B83" s="45"/>
      <c r="C83" s="45"/>
      <c r="D83" s="46"/>
      <c r="E83" s="12">
        <f>SUM(E77:E82)</f>
        <v>0.10374900000000002</v>
      </c>
      <c r="F83" s="13">
        <f>TRUNC(SUM(F77:F82),2)</f>
        <v>371.52</v>
      </c>
    </row>
    <row r="84" spans="1:6" ht="15.75" customHeight="1" x14ac:dyDescent="0.25"/>
    <row r="85" spans="1:6" ht="15.75" customHeight="1" x14ac:dyDescent="0.25">
      <c r="A85" s="60" t="s">
        <v>129</v>
      </c>
      <c r="B85" s="45"/>
      <c r="C85" s="45"/>
      <c r="D85" s="46"/>
      <c r="E85" s="11" t="s">
        <v>63</v>
      </c>
      <c r="F85" s="11" t="s">
        <v>64</v>
      </c>
    </row>
    <row r="86" spans="1:6" ht="15.75" customHeight="1" x14ac:dyDescent="0.25">
      <c r="A86" s="8" t="s">
        <v>39</v>
      </c>
      <c r="B86" s="54" t="s">
        <v>130</v>
      </c>
      <c r="C86" s="45"/>
      <c r="D86" s="46"/>
      <c r="E86" s="10">
        <v>0</v>
      </c>
      <c r="F86" s="4"/>
    </row>
    <row r="87" spans="1:6" ht="15.75" customHeight="1" x14ac:dyDescent="0.25">
      <c r="A87" s="60" t="s">
        <v>131</v>
      </c>
      <c r="B87" s="45"/>
      <c r="C87" s="45"/>
      <c r="D87" s="46"/>
      <c r="E87" s="12">
        <f t="shared" ref="E87:F87" si="7">SUM(E86)</f>
        <v>0</v>
      </c>
      <c r="F87" s="13">
        <f t="shared" si="7"/>
        <v>0</v>
      </c>
    </row>
    <row r="88" spans="1:6" ht="15.75" customHeight="1" x14ac:dyDescent="0.25"/>
    <row r="89" spans="1:6" ht="15.75" customHeight="1" x14ac:dyDescent="0.25">
      <c r="A89" s="47" t="s">
        <v>132</v>
      </c>
      <c r="B89" s="45"/>
      <c r="C89" s="45"/>
      <c r="D89" s="45"/>
      <c r="E89" s="45"/>
      <c r="F89" s="46"/>
    </row>
    <row r="90" spans="1:6" ht="15.75" customHeight="1" x14ac:dyDescent="0.25">
      <c r="A90" s="60" t="s">
        <v>133</v>
      </c>
      <c r="B90" s="45"/>
      <c r="C90" s="45"/>
      <c r="D90" s="45"/>
      <c r="E90" s="46"/>
      <c r="F90" s="11" t="s">
        <v>64</v>
      </c>
    </row>
    <row r="91" spans="1:6" ht="15.75" customHeight="1" x14ac:dyDescent="0.25">
      <c r="A91" s="8" t="s">
        <v>134</v>
      </c>
      <c r="B91" s="54" t="s">
        <v>135</v>
      </c>
      <c r="C91" s="45"/>
      <c r="D91" s="45"/>
      <c r="E91" s="46"/>
      <c r="F91" s="4">
        <f>F83</f>
        <v>371.52</v>
      </c>
    </row>
    <row r="92" spans="1:6" ht="15.75" customHeight="1" x14ac:dyDescent="0.25">
      <c r="A92" s="8" t="s">
        <v>136</v>
      </c>
      <c r="B92" s="54" t="s">
        <v>137</v>
      </c>
      <c r="C92" s="45"/>
      <c r="D92" s="45"/>
      <c r="E92" s="46"/>
      <c r="F92" s="4">
        <f>F87</f>
        <v>0</v>
      </c>
    </row>
    <row r="93" spans="1:6" ht="15.75" customHeight="1" x14ac:dyDescent="0.25">
      <c r="A93" s="47" t="s">
        <v>138</v>
      </c>
      <c r="B93" s="45"/>
      <c r="C93" s="45"/>
      <c r="D93" s="45"/>
      <c r="E93" s="46"/>
      <c r="F93" s="5">
        <f>SUM(F91:F92)</f>
        <v>371.52</v>
      </c>
    </row>
    <row r="94" spans="1:6" ht="15.75" customHeight="1" x14ac:dyDescent="0.25"/>
    <row r="95" spans="1:6" ht="15.75" customHeight="1" x14ac:dyDescent="0.25">
      <c r="A95" s="53" t="s">
        <v>139</v>
      </c>
      <c r="B95" s="45"/>
      <c r="C95" s="45"/>
      <c r="D95" s="45"/>
      <c r="E95" s="45"/>
      <c r="F95" s="46"/>
    </row>
    <row r="96" spans="1:6" ht="15.75" customHeight="1" x14ac:dyDescent="0.25">
      <c r="A96" s="9">
        <v>5</v>
      </c>
      <c r="B96" s="47" t="s">
        <v>140</v>
      </c>
      <c r="C96" s="45"/>
      <c r="D96" s="46"/>
      <c r="E96" s="9"/>
      <c r="F96" s="9" t="s">
        <v>64</v>
      </c>
    </row>
    <row r="97" spans="1:6" ht="15.75" customHeight="1" x14ac:dyDescent="0.25">
      <c r="A97" s="8" t="s">
        <v>39</v>
      </c>
      <c r="B97" s="54" t="s">
        <v>141</v>
      </c>
      <c r="C97" s="45"/>
      <c r="D97" s="46"/>
      <c r="E97" s="10" t="s">
        <v>95</v>
      </c>
      <c r="F97" s="4">
        <f>Uniforme!G10</f>
        <v>27.559999999999992</v>
      </c>
    </row>
    <row r="98" spans="1:6" ht="15.75" customHeight="1" x14ac:dyDescent="0.25">
      <c r="A98" s="8" t="s">
        <v>41</v>
      </c>
      <c r="B98" s="54" t="s">
        <v>142</v>
      </c>
      <c r="C98" s="45"/>
      <c r="D98" s="46"/>
      <c r="E98" s="10" t="s">
        <v>95</v>
      </c>
      <c r="F98" s="4">
        <f>EPI!G10</f>
        <v>16.271666666666665</v>
      </c>
    </row>
    <row r="99" spans="1:6" ht="15.75" customHeight="1" x14ac:dyDescent="0.25">
      <c r="A99" s="8" t="s">
        <v>43</v>
      </c>
      <c r="B99" s="54" t="s">
        <v>143</v>
      </c>
      <c r="C99" s="45"/>
      <c r="D99" s="46"/>
      <c r="E99" s="10" t="s">
        <v>95</v>
      </c>
      <c r="F99" s="4">
        <v>0</v>
      </c>
    </row>
    <row r="100" spans="1:6" ht="15.75" customHeight="1" x14ac:dyDescent="0.25">
      <c r="A100" s="8" t="s">
        <v>46</v>
      </c>
      <c r="B100" s="54" t="s">
        <v>72</v>
      </c>
      <c r="C100" s="45"/>
      <c r="D100" s="46"/>
      <c r="E100" s="10" t="s">
        <v>95</v>
      </c>
      <c r="F100" s="4">
        <v>0</v>
      </c>
    </row>
    <row r="101" spans="1:6" ht="15.75" customHeight="1" x14ac:dyDescent="0.25">
      <c r="A101" s="47" t="s">
        <v>144</v>
      </c>
      <c r="B101" s="45"/>
      <c r="C101" s="45"/>
      <c r="D101" s="46"/>
      <c r="E101" s="20" t="s">
        <v>95</v>
      </c>
      <c r="F101" s="5">
        <f>SUM(F97:F100)</f>
        <v>43.831666666666656</v>
      </c>
    </row>
    <row r="102" spans="1:6" ht="15.75" customHeight="1" x14ac:dyDescent="0.25"/>
    <row r="103" spans="1:6" ht="15.75" customHeight="1" x14ac:dyDescent="0.25">
      <c r="A103" s="53" t="s">
        <v>145</v>
      </c>
      <c r="B103" s="45"/>
      <c r="C103" s="45"/>
      <c r="D103" s="45"/>
      <c r="E103" s="45"/>
      <c r="F103" s="46"/>
    </row>
    <row r="104" spans="1:6" ht="15.75" customHeight="1" x14ac:dyDescent="0.25">
      <c r="A104" s="9">
        <v>5</v>
      </c>
      <c r="B104" s="47" t="s">
        <v>146</v>
      </c>
      <c r="C104" s="45"/>
      <c r="D104" s="46"/>
      <c r="E104" s="9"/>
      <c r="F104" s="9" t="s">
        <v>64</v>
      </c>
    </row>
    <row r="105" spans="1:6" ht="15.75" customHeight="1" x14ac:dyDescent="0.25">
      <c r="A105" s="8" t="s">
        <v>39</v>
      </c>
      <c r="B105" s="54" t="s">
        <v>147</v>
      </c>
      <c r="C105" s="45"/>
      <c r="D105" s="46"/>
      <c r="E105" s="10">
        <v>0.03</v>
      </c>
      <c r="F105" s="4">
        <f>TRUNC($F$128*E105,2)</f>
        <v>119.89</v>
      </c>
    </row>
    <row r="106" spans="1:6" ht="15.75" customHeight="1" x14ac:dyDescent="0.25">
      <c r="A106" s="8" t="s">
        <v>41</v>
      </c>
      <c r="B106" s="54" t="s">
        <v>148</v>
      </c>
      <c r="C106" s="45"/>
      <c r="D106" s="46"/>
      <c r="E106" s="10">
        <v>6.7900000000000002E-2</v>
      </c>
      <c r="F106" s="4">
        <f>TRUNC(($F$128+F105)*E106,2)</f>
        <v>279.5</v>
      </c>
    </row>
    <row r="107" spans="1:6" ht="15.75" customHeight="1" x14ac:dyDescent="0.25">
      <c r="A107" s="8" t="s">
        <v>43</v>
      </c>
      <c r="B107" s="61" t="s">
        <v>149</v>
      </c>
      <c r="C107" s="45"/>
      <c r="D107" s="46"/>
      <c r="E107" s="10" t="s">
        <v>95</v>
      </c>
      <c r="F107" s="4">
        <v>0</v>
      </c>
    </row>
    <row r="108" spans="1:6" ht="15.75" customHeight="1" x14ac:dyDescent="0.25">
      <c r="A108" s="8" t="s">
        <v>150</v>
      </c>
      <c r="B108" s="54" t="s">
        <v>151</v>
      </c>
      <c r="C108" s="45"/>
      <c r="D108" s="46"/>
      <c r="E108" s="10">
        <v>6.4999999999999997E-3</v>
      </c>
      <c r="F108" s="4">
        <f t="shared" ref="F108:F110" si="8">TRUNC(E108*$E$117,2)</f>
        <v>31.27</v>
      </c>
    </row>
    <row r="109" spans="1:6" ht="15.75" customHeight="1" x14ac:dyDescent="0.25">
      <c r="A109" s="8" t="s">
        <v>152</v>
      </c>
      <c r="B109" s="54" t="s">
        <v>153</v>
      </c>
      <c r="C109" s="45"/>
      <c r="D109" s="46"/>
      <c r="E109" s="10">
        <v>0.03</v>
      </c>
      <c r="F109" s="4">
        <f t="shared" si="8"/>
        <v>144.36000000000001</v>
      </c>
    </row>
    <row r="110" spans="1:6" ht="15.75" customHeight="1" x14ac:dyDescent="0.25">
      <c r="A110" s="8" t="s">
        <v>154</v>
      </c>
      <c r="B110" s="54" t="s">
        <v>155</v>
      </c>
      <c r="C110" s="45"/>
      <c r="D110" s="46"/>
      <c r="E110" s="10">
        <v>0.05</v>
      </c>
      <c r="F110" s="4">
        <f t="shared" si="8"/>
        <v>240.6</v>
      </c>
    </row>
    <row r="111" spans="1:6" ht="15.75" customHeight="1" x14ac:dyDescent="0.25">
      <c r="A111" s="47" t="s">
        <v>144</v>
      </c>
      <c r="B111" s="45"/>
      <c r="C111" s="45"/>
      <c r="D111" s="46"/>
      <c r="E111" s="20" t="s">
        <v>95</v>
      </c>
      <c r="F111" s="5">
        <f>TRUNC(SUM(F105:F110),2)</f>
        <v>815.62</v>
      </c>
    </row>
    <row r="112" spans="1:6" ht="15.75" customHeight="1" x14ac:dyDescent="0.25">
      <c r="A112" s="7"/>
      <c r="B112" s="7"/>
      <c r="C112" s="7"/>
      <c r="D112" s="7"/>
      <c r="E112" s="21"/>
      <c r="F112" s="22"/>
    </row>
    <row r="113" spans="1:6" ht="15.75" customHeight="1" x14ac:dyDescent="0.25">
      <c r="A113" s="23" t="s">
        <v>156</v>
      </c>
      <c r="B113" s="70" t="s">
        <v>157</v>
      </c>
      <c r="C113" s="71"/>
      <c r="D113" s="71"/>
      <c r="E113" s="72">
        <v>8.6499999999999994E-2</v>
      </c>
      <c r="F113" s="73"/>
    </row>
    <row r="114" spans="1:6" ht="15.75" customHeight="1" x14ac:dyDescent="0.25">
      <c r="A114" s="24"/>
      <c r="B114" s="25"/>
      <c r="C114" s="25"/>
      <c r="D114" s="25"/>
      <c r="E114" s="26"/>
      <c r="F114" s="27"/>
    </row>
    <row r="115" spans="1:6" ht="15.75" customHeight="1" x14ac:dyDescent="0.25">
      <c r="A115" s="24" t="s">
        <v>158</v>
      </c>
      <c r="B115" s="62" t="s">
        <v>159</v>
      </c>
      <c r="C115" s="52"/>
      <c r="D115" s="52"/>
      <c r="E115" s="63">
        <f>F28+F63+F73+F93+F101+F105+F106</f>
        <v>4395.9316666666664</v>
      </c>
      <c r="F115" s="64"/>
    </row>
    <row r="116" spans="1:6" ht="15.75" customHeight="1" x14ac:dyDescent="0.25">
      <c r="A116" s="24"/>
      <c r="B116" s="25"/>
      <c r="C116" s="25"/>
      <c r="D116" s="25"/>
      <c r="E116" s="26"/>
      <c r="F116" s="27"/>
    </row>
    <row r="117" spans="1:6" ht="15.75" customHeight="1" x14ac:dyDescent="0.25">
      <c r="A117" s="24" t="s">
        <v>160</v>
      </c>
      <c r="B117" s="62" t="s">
        <v>161</v>
      </c>
      <c r="C117" s="52"/>
      <c r="D117" s="52"/>
      <c r="E117" s="63">
        <f>E115/(1-E113)</f>
        <v>4812.18573253056</v>
      </c>
      <c r="F117" s="64"/>
    </row>
    <row r="118" spans="1:6" ht="15.75" customHeight="1" x14ac:dyDescent="0.25">
      <c r="A118" s="24"/>
      <c r="B118" s="25"/>
      <c r="C118" s="25"/>
      <c r="D118" s="25"/>
      <c r="E118" s="26"/>
      <c r="F118" s="27"/>
    </row>
    <row r="119" spans="1:6" ht="15.75" customHeight="1" x14ac:dyDescent="0.25">
      <c r="A119" s="28"/>
      <c r="B119" s="29"/>
      <c r="C119" s="30" t="s">
        <v>162</v>
      </c>
      <c r="D119" s="30"/>
      <c r="E119" s="65">
        <f>E117-E115</f>
        <v>416.25406586389363</v>
      </c>
      <c r="F119" s="66"/>
    </row>
    <row r="120" spans="1:6" ht="15.75" customHeight="1" x14ac:dyDescent="0.25"/>
    <row r="121" spans="1:6" ht="15.75" customHeight="1" x14ac:dyDescent="0.25">
      <c r="A121" s="53" t="s">
        <v>163</v>
      </c>
      <c r="B121" s="45"/>
      <c r="C121" s="45"/>
      <c r="D121" s="45"/>
      <c r="E121" s="45"/>
      <c r="F121" s="46"/>
    </row>
    <row r="122" spans="1:6" ht="15.75" customHeight="1" x14ac:dyDescent="0.25">
      <c r="A122" s="60" t="s">
        <v>164</v>
      </c>
      <c r="B122" s="45"/>
      <c r="C122" s="45"/>
      <c r="D122" s="45"/>
      <c r="E122" s="46"/>
      <c r="F122" s="11" t="s">
        <v>64</v>
      </c>
    </row>
    <row r="123" spans="1:6" ht="15.75" customHeight="1" x14ac:dyDescent="0.25">
      <c r="A123" s="8" t="s">
        <v>39</v>
      </c>
      <c r="B123" s="54" t="s">
        <v>61</v>
      </c>
      <c r="C123" s="45"/>
      <c r="D123" s="45"/>
      <c r="E123" s="46"/>
      <c r="F123" s="4">
        <f>F28</f>
        <v>1896.5</v>
      </c>
    </row>
    <row r="124" spans="1:6" ht="15.75" customHeight="1" x14ac:dyDescent="0.25">
      <c r="A124" s="8" t="s">
        <v>41</v>
      </c>
      <c r="B124" s="54" t="s">
        <v>74</v>
      </c>
      <c r="C124" s="45"/>
      <c r="D124" s="45"/>
      <c r="E124" s="46"/>
      <c r="F124" s="4">
        <f>F63</f>
        <v>1506.65</v>
      </c>
    </row>
    <row r="125" spans="1:6" ht="15.75" customHeight="1" x14ac:dyDescent="0.25">
      <c r="A125" s="8" t="s">
        <v>43</v>
      </c>
      <c r="B125" s="54" t="s">
        <v>111</v>
      </c>
      <c r="C125" s="45"/>
      <c r="D125" s="45"/>
      <c r="E125" s="46"/>
      <c r="F125" s="4">
        <f>F73</f>
        <v>178.04000000000002</v>
      </c>
    </row>
    <row r="126" spans="1:6" ht="15.75" customHeight="1" x14ac:dyDescent="0.25">
      <c r="A126" s="8" t="s">
        <v>46</v>
      </c>
      <c r="B126" s="54" t="s">
        <v>120</v>
      </c>
      <c r="C126" s="45"/>
      <c r="D126" s="45"/>
      <c r="E126" s="46"/>
      <c r="F126" s="4">
        <f>F93</f>
        <v>371.52</v>
      </c>
    </row>
    <row r="127" spans="1:6" ht="15.75" customHeight="1" x14ac:dyDescent="0.25">
      <c r="A127" s="8" t="s">
        <v>69</v>
      </c>
      <c r="B127" s="54" t="s">
        <v>139</v>
      </c>
      <c r="C127" s="45"/>
      <c r="D127" s="45"/>
      <c r="E127" s="46"/>
      <c r="F127" s="4">
        <f>F101</f>
        <v>43.831666666666656</v>
      </c>
    </row>
    <row r="128" spans="1:6" ht="15.75" customHeight="1" x14ac:dyDescent="0.25">
      <c r="A128" s="68" t="s">
        <v>165</v>
      </c>
      <c r="B128" s="45"/>
      <c r="C128" s="45"/>
      <c r="D128" s="45"/>
      <c r="E128" s="46"/>
      <c r="F128" s="31">
        <f>SUM(F123:F127)</f>
        <v>3996.5416666666665</v>
      </c>
    </row>
    <row r="129" spans="1:6" ht="15.75" customHeight="1" x14ac:dyDescent="0.25">
      <c r="A129" s="8" t="s">
        <v>71</v>
      </c>
      <c r="B129" s="54" t="s">
        <v>145</v>
      </c>
      <c r="C129" s="45"/>
      <c r="D129" s="45"/>
      <c r="E129" s="46"/>
      <c r="F129" s="4">
        <f>F111</f>
        <v>815.62</v>
      </c>
    </row>
    <row r="130" spans="1:6" ht="15.75" customHeight="1" x14ac:dyDescent="0.25">
      <c r="A130" s="47" t="s">
        <v>166</v>
      </c>
      <c r="B130" s="45"/>
      <c r="C130" s="45"/>
      <c r="D130" s="45"/>
      <c r="E130" s="46"/>
      <c r="F130" s="5">
        <f>SUM(F128:F129)</f>
        <v>4812.1616666666669</v>
      </c>
    </row>
    <row r="131" spans="1:6" ht="15.75" customHeight="1" x14ac:dyDescent="0.25">
      <c r="A131" s="7"/>
      <c r="B131" s="7"/>
      <c r="C131" s="7"/>
      <c r="D131" s="7"/>
      <c r="E131" s="7"/>
      <c r="F131" s="22"/>
    </row>
    <row r="132" spans="1:6" ht="15.75" customHeight="1" x14ac:dyDescent="0.25">
      <c r="A132" s="7"/>
      <c r="B132" s="7"/>
      <c r="C132" s="7"/>
      <c r="D132" s="7"/>
      <c r="E132" s="7"/>
      <c r="F132" s="22"/>
    </row>
    <row r="133" spans="1:6" ht="75" customHeight="1" x14ac:dyDescent="0.25">
      <c r="A133" s="67" t="s">
        <v>167</v>
      </c>
      <c r="B133" s="52"/>
      <c r="C133" s="52"/>
      <c r="D133" s="52"/>
      <c r="E133" s="52"/>
      <c r="F133" s="52"/>
    </row>
    <row r="134" spans="1:6" ht="15.75" customHeight="1" x14ac:dyDescent="0.25"/>
    <row r="135" spans="1:6" ht="30.75" customHeight="1" x14ac:dyDescent="0.25">
      <c r="A135" s="67" t="s">
        <v>168</v>
      </c>
      <c r="B135" s="52"/>
      <c r="C135" s="52"/>
      <c r="D135" s="52"/>
      <c r="E135" s="52"/>
      <c r="F135" s="52"/>
    </row>
    <row r="136" spans="1:6" ht="15.75" customHeight="1" x14ac:dyDescent="0.25"/>
    <row r="137" spans="1:6" ht="31.5" customHeight="1" x14ac:dyDescent="0.25">
      <c r="A137" s="67" t="s">
        <v>169</v>
      </c>
      <c r="B137" s="52"/>
      <c r="C137" s="52"/>
      <c r="D137" s="52"/>
      <c r="E137" s="52"/>
      <c r="F137" s="52"/>
    </row>
    <row r="138" spans="1:6" ht="15.75" customHeight="1" x14ac:dyDescent="0.25"/>
    <row r="139" spans="1:6" ht="15.75" customHeight="1" x14ac:dyDescent="0.25"/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8">
    <mergeCell ref="B82:D82"/>
    <mergeCell ref="A83:D83"/>
    <mergeCell ref="A85:D85"/>
    <mergeCell ref="B86:D86"/>
    <mergeCell ref="A87:D87"/>
    <mergeCell ref="A89:F89"/>
    <mergeCell ref="A90:E90"/>
    <mergeCell ref="B91:E91"/>
    <mergeCell ref="B92:E92"/>
    <mergeCell ref="B72:D72"/>
    <mergeCell ref="A73:D73"/>
    <mergeCell ref="A75:F75"/>
    <mergeCell ref="A76:D76"/>
    <mergeCell ref="B77:D77"/>
    <mergeCell ref="B78:D78"/>
    <mergeCell ref="B79:D79"/>
    <mergeCell ref="B80:D80"/>
    <mergeCell ref="B81:D81"/>
    <mergeCell ref="B62:E62"/>
    <mergeCell ref="A63:E63"/>
    <mergeCell ref="A65:F65"/>
    <mergeCell ref="B66:D66"/>
    <mergeCell ref="B67:D67"/>
    <mergeCell ref="B68:D68"/>
    <mergeCell ref="B69:D69"/>
    <mergeCell ref="B70:D70"/>
    <mergeCell ref="B71:D71"/>
    <mergeCell ref="E119:F119"/>
    <mergeCell ref="A121:F121"/>
    <mergeCell ref="A122:E122"/>
    <mergeCell ref="B123:E123"/>
    <mergeCell ref="B124:E124"/>
    <mergeCell ref="A135:F135"/>
    <mergeCell ref="A137:F137"/>
    <mergeCell ref="B125:E125"/>
    <mergeCell ref="B126:E126"/>
    <mergeCell ref="B127:E127"/>
    <mergeCell ref="A128:E128"/>
    <mergeCell ref="B129:E129"/>
    <mergeCell ref="A130:E130"/>
    <mergeCell ref="A133:F133"/>
    <mergeCell ref="A101:D101"/>
    <mergeCell ref="A103:F103"/>
    <mergeCell ref="B104:D104"/>
    <mergeCell ref="B105:D105"/>
    <mergeCell ref="B106:D106"/>
    <mergeCell ref="B107:D107"/>
    <mergeCell ref="B108:D108"/>
    <mergeCell ref="B117:D117"/>
    <mergeCell ref="E117:F117"/>
    <mergeCell ref="B109:D109"/>
    <mergeCell ref="B110:D110"/>
    <mergeCell ref="A111:D111"/>
    <mergeCell ref="B113:D113"/>
    <mergeCell ref="E113:F113"/>
    <mergeCell ref="B115:D115"/>
    <mergeCell ref="E115:F115"/>
    <mergeCell ref="B43:D43"/>
    <mergeCell ref="B44:D44"/>
    <mergeCell ref="A93:E93"/>
    <mergeCell ref="A95:F95"/>
    <mergeCell ref="B96:D96"/>
    <mergeCell ref="B97:D97"/>
    <mergeCell ref="B98:D98"/>
    <mergeCell ref="B99:D99"/>
    <mergeCell ref="B100:D100"/>
    <mergeCell ref="A45:D45"/>
    <mergeCell ref="A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D56"/>
    <mergeCell ref="A58:F58"/>
    <mergeCell ref="A59:E59"/>
    <mergeCell ref="B60:E60"/>
    <mergeCell ref="B61:E61"/>
    <mergeCell ref="B33:D33"/>
    <mergeCell ref="A34:D34"/>
    <mergeCell ref="A36:D36"/>
    <mergeCell ref="B37:D37"/>
    <mergeCell ref="B38:D38"/>
    <mergeCell ref="B39:D39"/>
    <mergeCell ref="B40:D40"/>
    <mergeCell ref="B41:D41"/>
    <mergeCell ref="B42:D42"/>
    <mergeCell ref="B23:D23"/>
    <mergeCell ref="B24:D24"/>
    <mergeCell ref="B25:D25"/>
    <mergeCell ref="B26:D26"/>
    <mergeCell ref="B27:D27"/>
    <mergeCell ref="A28:E28"/>
    <mergeCell ref="A30:F30"/>
    <mergeCell ref="A31:D31"/>
    <mergeCell ref="B32:D32"/>
    <mergeCell ref="E16:F16"/>
    <mergeCell ref="B16:D16"/>
    <mergeCell ref="B17:D17"/>
    <mergeCell ref="E17:F17"/>
    <mergeCell ref="B18:D18"/>
    <mergeCell ref="E18:F18"/>
    <mergeCell ref="A20:F20"/>
    <mergeCell ref="B21:D21"/>
    <mergeCell ref="B22:D22"/>
    <mergeCell ref="A9:F9"/>
    <mergeCell ref="A10:B10"/>
    <mergeCell ref="D10:F10"/>
    <mergeCell ref="A11:B11"/>
    <mergeCell ref="D11:F11"/>
    <mergeCell ref="A13:F13"/>
    <mergeCell ref="B14:D14"/>
    <mergeCell ref="E14:F14"/>
    <mergeCell ref="B15:D15"/>
    <mergeCell ref="E15:F15"/>
    <mergeCell ref="A1:F1"/>
    <mergeCell ref="A3:F3"/>
    <mergeCell ref="B4:D4"/>
    <mergeCell ref="E4:F4"/>
    <mergeCell ref="B5:D5"/>
    <mergeCell ref="E5:F5"/>
    <mergeCell ref="E6:F6"/>
    <mergeCell ref="B6:D6"/>
    <mergeCell ref="B7:D7"/>
    <mergeCell ref="E7:F7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/>
  </sheetViews>
  <sheetFormatPr defaultColWidth="14.42578125" defaultRowHeight="15" customHeight="1" x14ac:dyDescent="0.25"/>
  <cols>
    <col min="1" max="1" width="6.140625" customWidth="1"/>
    <col min="2" max="2" width="12.140625" customWidth="1"/>
    <col min="3" max="3" width="19.5703125" customWidth="1"/>
    <col min="4" max="4" width="30.42578125" customWidth="1"/>
    <col min="5" max="5" width="10.42578125" customWidth="1"/>
    <col min="6" max="6" width="13.28515625" customWidth="1"/>
    <col min="7" max="26" width="8.7109375" customWidth="1"/>
  </cols>
  <sheetData>
    <row r="1" spans="1:6" x14ac:dyDescent="0.25">
      <c r="A1" s="51" t="s">
        <v>170</v>
      </c>
      <c r="B1" s="52"/>
      <c r="C1" s="52"/>
      <c r="D1" s="52"/>
      <c r="E1" s="52"/>
      <c r="F1" s="52"/>
    </row>
    <row r="3" spans="1:6" x14ac:dyDescent="0.25">
      <c r="A3" s="53" t="s">
        <v>38</v>
      </c>
      <c r="B3" s="45"/>
      <c r="C3" s="45"/>
      <c r="D3" s="45"/>
      <c r="E3" s="45"/>
      <c r="F3" s="46"/>
    </row>
    <row r="4" spans="1:6" x14ac:dyDescent="0.25">
      <c r="A4" s="8" t="s">
        <v>39</v>
      </c>
      <c r="B4" s="54" t="s">
        <v>40</v>
      </c>
      <c r="C4" s="45"/>
      <c r="D4" s="46"/>
      <c r="E4" s="55"/>
      <c r="F4" s="46"/>
    </row>
    <row r="5" spans="1:6" x14ac:dyDescent="0.25">
      <c r="A5" s="8" t="s">
        <v>41</v>
      </c>
      <c r="B5" s="54" t="s">
        <v>42</v>
      </c>
      <c r="C5" s="45"/>
      <c r="D5" s="46"/>
      <c r="E5" s="55"/>
      <c r="F5" s="46"/>
    </row>
    <row r="6" spans="1:6" x14ac:dyDescent="0.25">
      <c r="A6" s="8" t="s">
        <v>43</v>
      </c>
      <c r="B6" s="54" t="s">
        <v>44</v>
      </c>
      <c r="C6" s="45"/>
      <c r="D6" s="46"/>
      <c r="E6" s="55" t="s">
        <v>45</v>
      </c>
      <c r="F6" s="46"/>
    </row>
    <row r="7" spans="1:6" x14ac:dyDescent="0.25">
      <c r="A7" s="8" t="s">
        <v>46</v>
      </c>
      <c r="B7" s="54" t="s">
        <v>47</v>
      </c>
      <c r="C7" s="45"/>
      <c r="D7" s="46"/>
      <c r="E7" s="55">
        <v>24</v>
      </c>
      <c r="F7" s="46"/>
    </row>
    <row r="9" spans="1:6" x14ac:dyDescent="0.25">
      <c r="A9" s="53" t="s">
        <v>48</v>
      </c>
      <c r="B9" s="45"/>
      <c r="C9" s="45"/>
      <c r="D9" s="45"/>
      <c r="E9" s="45"/>
      <c r="F9" s="46"/>
    </row>
    <row r="10" spans="1:6" x14ac:dyDescent="0.25">
      <c r="A10" s="55" t="s">
        <v>49</v>
      </c>
      <c r="B10" s="46"/>
      <c r="C10" s="8" t="s">
        <v>50</v>
      </c>
      <c r="D10" s="56" t="s">
        <v>51</v>
      </c>
      <c r="E10" s="45"/>
      <c r="F10" s="46"/>
    </row>
    <row r="11" spans="1:6" x14ac:dyDescent="0.25">
      <c r="A11" s="55" t="s">
        <v>171</v>
      </c>
      <c r="B11" s="46"/>
      <c r="C11" s="8" t="s">
        <v>15</v>
      </c>
      <c r="D11" s="55">
        <v>1</v>
      </c>
      <c r="E11" s="45"/>
      <c r="F11" s="46"/>
    </row>
    <row r="13" spans="1:6" x14ac:dyDescent="0.25">
      <c r="A13" s="53" t="s">
        <v>53</v>
      </c>
      <c r="B13" s="45"/>
      <c r="C13" s="45"/>
      <c r="D13" s="45"/>
      <c r="E13" s="45"/>
      <c r="F13" s="46"/>
    </row>
    <row r="14" spans="1:6" x14ac:dyDescent="0.25">
      <c r="A14" s="8">
        <v>1</v>
      </c>
      <c r="B14" s="54" t="s">
        <v>54</v>
      </c>
      <c r="C14" s="45"/>
      <c r="D14" s="46"/>
      <c r="E14" s="55" t="s">
        <v>171</v>
      </c>
      <c r="F14" s="46"/>
    </row>
    <row r="15" spans="1:6" x14ac:dyDescent="0.25">
      <c r="A15" s="8">
        <v>2</v>
      </c>
      <c r="B15" s="54" t="s">
        <v>55</v>
      </c>
      <c r="C15" s="45"/>
      <c r="D15" s="46"/>
      <c r="E15" s="55" t="s">
        <v>172</v>
      </c>
      <c r="F15" s="46"/>
    </row>
    <row r="16" spans="1:6" x14ac:dyDescent="0.25">
      <c r="A16" s="8">
        <v>3</v>
      </c>
      <c r="B16" s="54" t="s">
        <v>57</v>
      </c>
      <c r="C16" s="45"/>
      <c r="D16" s="46"/>
      <c r="E16" s="57">
        <v>1809.58</v>
      </c>
      <c r="F16" s="46"/>
    </row>
    <row r="17" spans="1:6" x14ac:dyDescent="0.25">
      <c r="A17" s="8">
        <v>4</v>
      </c>
      <c r="B17" s="54" t="s">
        <v>58</v>
      </c>
      <c r="C17" s="45"/>
      <c r="D17" s="46"/>
      <c r="E17" s="55" t="s">
        <v>173</v>
      </c>
      <c r="F17" s="46"/>
    </row>
    <row r="18" spans="1:6" x14ac:dyDescent="0.25">
      <c r="A18" s="8">
        <v>5</v>
      </c>
      <c r="B18" s="54" t="s">
        <v>60</v>
      </c>
      <c r="C18" s="45"/>
      <c r="D18" s="46"/>
      <c r="E18" s="58">
        <v>45658</v>
      </c>
      <c r="F18" s="46"/>
    </row>
    <row r="20" spans="1:6" x14ac:dyDescent="0.25">
      <c r="A20" s="53" t="s">
        <v>61</v>
      </c>
      <c r="B20" s="45"/>
      <c r="C20" s="45"/>
      <c r="D20" s="45"/>
      <c r="E20" s="45"/>
      <c r="F20" s="46"/>
    </row>
    <row r="21" spans="1:6" ht="15.75" customHeight="1" x14ac:dyDescent="0.25">
      <c r="A21" s="9">
        <v>1</v>
      </c>
      <c r="B21" s="47" t="s">
        <v>62</v>
      </c>
      <c r="C21" s="45"/>
      <c r="D21" s="46"/>
      <c r="E21" s="9" t="s">
        <v>63</v>
      </c>
      <c r="F21" s="9" t="s">
        <v>64</v>
      </c>
    </row>
    <row r="22" spans="1:6" ht="15.75" customHeight="1" x14ac:dyDescent="0.25">
      <c r="A22" s="8" t="s">
        <v>39</v>
      </c>
      <c r="B22" s="54" t="s">
        <v>65</v>
      </c>
      <c r="C22" s="45"/>
      <c r="D22" s="46"/>
      <c r="E22" s="10"/>
      <c r="F22" s="4">
        <v>1809.58</v>
      </c>
    </row>
    <row r="23" spans="1:6" ht="15.75" customHeight="1" x14ac:dyDescent="0.25">
      <c r="A23" s="8" t="s">
        <v>41</v>
      </c>
      <c r="B23" s="54" t="s">
        <v>66</v>
      </c>
      <c r="C23" s="45"/>
      <c r="D23" s="46"/>
      <c r="E23" s="10"/>
      <c r="F23" s="4">
        <f t="shared" ref="F23:F24" si="0">TRUNC($F$22*E23,2)</f>
        <v>0</v>
      </c>
    </row>
    <row r="24" spans="1:6" ht="15.75" customHeight="1" x14ac:dyDescent="0.25">
      <c r="A24" s="8" t="s">
        <v>43</v>
      </c>
      <c r="B24" s="54" t="s">
        <v>67</v>
      </c>
      <c r="C24" s="45"/>
      <c r="D24" s="46"/>
      <c r="E24" s="10"/>
      <c r="F24" s="4">
        <f t="shared" si="0"/>
        <v>0</v>
      </c>
    </row>
    <row r="25" spans="1:6" ht="15.75" customHeight="1" x14ac:dyDescent="0.25">
      <c r="A25" s="8" t="s">
        <v>46</v>
      </c>
      <c r="B25" s="54" t="s">
        <v>68</v>
      </c>
      <c r="C25" s="45"/>
      <c r="D25" s="46"/>
      <c r="E25" s="10"/>
      <c r="F25" s="4">
        <f>TRUNC(((F22+F23)/220)*E25*7*15,2)</f>
        <v>0</v>
      </c>
    </row>
    <row r="26" spans="1:6" ht="15.75" customHeight="1" x14ac:dyDescent="0.25">
      <c r="A26" s="8" t="s">
        <v>69</v>
      </c>
      <c r="B26" s="59" t="s">
        <v>70</v>
      </c>
      <c r="C26" s="45"/>
      <c r="D26" s="46"/>
      <c r="E26" s="10"/>
      <c r="F26" s="4">
        <f>TRUNC((F25/25.09)*5.35,2)</f>
        <v>0</v>
      </c>
    </row>
    <row r="27" spans="1:6" ht="15.75" customHeight="1" x14ac:dyDescent="0.25">
      <c r="A27" s="8" t="s">
        <v>71</v>
      </c>
      <c r="B27" s="54" t="s">
        <v>72</v>
      </c>
      <c r="C27" s="45"/>
      <c r="D27" s="46"/>
      <c r="E27" s="10"/>
      <c r="F27" s="4">
        <f>TRUNC($F$22*E27/2)</f>
        <v>0</v>
      </c>
    </row>
    <row r="28" spans="1:6" ht="15.75" customHeight="1" x14ac:dyDescent="0.25">
      <c r="A28" s="47" t="s">
        <v>73</v>
      </c>
      <c r="B28" s="45"/>
      <c r="C28" s="45"/>
      <c r="D28" s="45"/>
      <c r="E28" s="46"/>
      <c r="F28" s="5">
        <f>TRUNC(SUM(F22:F27),2)</f>
        <v>1809.58</v>
      </c>
    </row>
    <row r="29" spans="1:6" ht="15.75" customHeight="1" x14ac:dyDescent="0.25"/>
    <row r="30" spans="1:6" ht="15.75" customHeight="1" x14ac:dyDescent="0.25">
      <c r="A30" s="53" t="s">
        <v>74</v>
      </c>
      <c r="B30" s="45"/>
      <c r="C30" s="45"/>
      <c r="D30" s="45"/>
      <c r="E30" s="45"/>
      <c r="F30" s="46"/>
    </row>
    <row r="31" spans="1:6" ht="15.75" customHeight="1" x14ac:dyDescent="0.25">
      <c r="A31" s="60" t="s">
        <v>75</v>
      </c>
      <c r="B31" s="45"/>
      <c r="C31" s="45"/>
      <c r="D31" s="46"/>
      <c r="E31" s="11" t="s">
        <v>63</v>
      </c>
      <c r="F31" s="11" t="s">
        <v>64</v>
      </c>
    </row>
    <row r="32" spans="1:6" ht="15.75" customHeight="1" x14ac:dyDescent="0.25">
      <c r="A32" s="8" t="s">
        <v>39</v>
      </c>
      <c r="B32" s="54" t="s">
        <v>76</v>
      </c>
      <c r="C32" s="45"/>
      <c r="D32" s="46"/>
      <c r="E32" s="10">
        <v>8.3299999999999999E-2</v>
      </c>
      <c r="F32" s="4">
        <f t="shared" ref="F32:F33" si="1">TRUNC($F$28*E32,2)</f>
        <v>150.72999999999999</v>
      </c>
    </row>
    <row r="33" spans="1:6" ht="15.75" customHeight="1" x14ac:dyDescent="0.25">
      <c r="A33" s="8" t="s">
        <v>41</v>
      </c>
      <c r="B33" s="54" t="s">
        <v>77</v>
      </c>
      <c r="C33" s="45"/>
      <c r="D33" s="46"/>
      <c r="E33" s="10">
        <v>3.0300000000000001E-2</v>
      </c>
      <c r="F33" s="4">
        <f t="shared" si="1"/>
        <v>54.83</v>
      </c>
    </row>
    <row r="34" spans="1:6" ht="15.75" customHeight="1" x14ac:dyDescent="0.25">
      <c r="A34" s="60" t="s">
        <v>78</v>
      </c>
      <c r="B34" s="45"/>
      <c r="C34" s="45"/>
      <c r="D34" s="46"/>
      <c r="E34" s="12">
        <f>SUM(E32:E33)</f>
        <v>0.11360000000000001</v>
      </c>
      <c r="F34" s="13">
        <f>TRUNC(SUM(F32:F33),2)</f>
        <v>205.56</v>
      </c>
    </row>
    <row r="35" spans="1:6" ht="15.75" customHeight="1" x14ac:dyDescent="0.25"/>
    <row r="36" spans="1:6" ht="15.75" customHeight="1" x14ac:dyDescent="0.25">
      <c r="A36" s="60" t="s">
        <v>79</v>
      </c>
      <c r="B36" s="45"/>
      <c r="C36" s="45"/>
      <c r="D36" s="46"/>
      <c r="E36" s="11" t="s">
        <v>63</v>
      </c>
      <c r="F36" s="11" t="s">
        <v>64</v>
      </c>
    </row>
    <row r="37" spans="1:6" ht="15.75" customHeight="1" x14ac:dyDescent="0.25">
      <c r="A37" s="8" t="s">
        <v>39</v>
      </c>
      <c r="B37" s="54" t="s">
        <v>80</v>
      </c>
      <c r="C37" s="45"/>
      <c r="D37" s="46"/>
      <c r="E37" s="10">
        <v>0.2</v>
      </c>
      <c r="F37" s="4">
        <f t="shared" ref="F37:F44" si="2">TRUNC((SUM($F$28+$F$34))*E37,2)</f>
        <v>403.02</v>
      </c>
    </row>
    <row r="38" spans="1:6" ht="15.75" customHeight="1" x14ac:dyDescent="0.25">
      <c r="A38" s="8" t="s">
        <v>41</v>
      </c>
      <c r="B38" s="54" t="s">
        <v>81</v>
      </c>
      <c r="C38" s="45"/>
      <c r="D38" s="46"/>
      <c r="E38" s="10">
        <v>2.5000000000000001E-2</v>
      </c>
      <c r="F38" s="4">
        <f t="shared" si="2"/>
        <v>50.37</v>
      </c>
    </row>
    <row r="39" spans="1:6" ht="15.75" customHeight="1" x14ac:dyDescent="0.25">
      <c r="A39" s="8" t="s">
        <v>43</v>
      </c>
      <c r="B39" s="54" t="s">
        <v>82</v>
      </c>
      <c r="C39" s="45"/>
      <c r="D39" s="46"/>
      <c r="E39" s="10">
        <v>0.03</v>
      </c>
      <c r="F39" s="4">
        <f t="shared" si="2"/>
        <v>60.45</v>
      </c>
    </row>
    <row r="40" spans="1:6" ht="15.75" customHeight="1" x14ac:dyDescent="0.25">
      <c r="A40" s="8" t="s">
        <v>46</v>
      </c>
      <c r="B40" s="54" t="s">
        <v>83</v>
      </c>
      <c r="C40" s="45"/>
      <c r="D40" s="46"/>
      <c r="E40" s="10">
        <v>1.4999999999999999E-2</v>
      </c>
      <c r="F40" s="4">
        <f t="shared" si="2"/>
        <v>30.22</v>
      </c>
    </row>
    <row r="41" spans="1:6" ht="15.75" customHeight="1" x14ac:dyDescent="0.25">
      <c r="A41" s="8" t="s">
        <v>69</v>
      </c>
      <c r="B41" s="54" t="s">
        <v>84</v>
      </c>
      <c r="C41" s="45"/>
      <c r="D41" s="46"/>
      <c r="E41" s="10">
        <v>0.01</v>
      </c>
      <c r="F41" s="4">
        <f t="shared" si="2"/>
        <v>20.149999999999999</v>
      </c>
    </row>
    <row r="42" spans="1:6" ht="15.75" customHeight="1" x14ac:dyDescent="0.25">
      <c r="A42" s="8" t="s">
        <v>71</v>
      </c>
      <c r="B42" s="54" t="s">
        <v>85</v>
      </c>
      <c r="C42" s="45"/>
      <c r="D42" s="46"/>
      <c r="E42" s="10">
        <v>6.0000000000000001E-3</v>
      </c>
      <c r="F42" s="4">
        <f t="shared" si="2"/>
        <v>12.09</v>
      </c>
    </row>
    <row r="43" spans="1:6" ht="15.75" customHeight="1" x14ac:dyDescent="0.25">
      <c r="A43" s="8" t="s">
        <v>86</v>
      </c>
      <c r="B43" s="54" t="s">
        <v>87</v>
      </c>
      <c r="C43" s="45"/>
      <c r="D43" s="46"/>
      <c r="E43" s="10">
        <v>2E-3</v>
      </c>
      <c r="F43" s="4">
        <f t="shared" si="2"/>
        <v>4.03</v>
      </c>
    </row>
    <row r="44" spans="1:6" ht="15.75" customHeight="1" x14ac:dyDescent="0.25">
      <c r="A44" s="8" t="s">
        <v>88</v>
      </c>
      <c r="B44" s="54" t="s">
        <v>89</v>
      </c>
      <c r="C44" s="45"/>
      <c r="D44" s="46"/>
      <c r="E44" s="10">
        <v>0.08</v>
      </c>
      <c r="F44" s="4">
        <f t="shared" si="2"/>
        <v>161.21</v>
      </c>
    </row>
    <row r="45" spans="1:6" ht="15.75" customHeight="1" x14ac:dyDescent="0.25">
      <c r="A45" s="60" t="s">
        <v>90</v>
      </c>
      <c r="B45" s="45"/>
      <c r="C45" s="45"/>
      <c r="D45" s="46"/>
      <c r="E45" s="12">
        <f>SUM(E37:E44)</f>
        <v>0.36800000000000005</v>
      </c>
      <c r="F45" s="13">
        <f>TRUNC(SUM(F37:F44),2)</f>
        <v>741.54</v>
      </c>
    </row>
    <row r="46" spans="1:6" ht="15.75" customHeight="1" x14ac:dyDescent="0.25"/>
    <row r="47" spans="1:6" ht="15.75" customHeight="1" x14ac:dyDescent="0.25">
      <c r="A47" s="60" t="s">
        <v>91</v>
      </c>
      <c r="B47" s="45"/>
      <c r="C47" s="45"/>
      <c r="D47" s="46"/>
      <c r="E47" s="11" t="s">
        <v>63</v>
      </c>
      <c r="F47" s="11" t="s">
        <v>64</v>
      </c>
    </row>
    <row r="48" spans="1:6" ht="15.75" customHeight="1" x14ac:dyDescent="0.25">
      <c r="A48" s="8" t="s">
        <v>39</v>
      </c>
      <c r="B48" s="54" t="s">
        <v>92</v>
      </c>
      <c r="C48" s="45"/>
      <c r="D48" s="46"/>
      <c r="E48" s="14">
        <v>4.9000000000000004</v>
      </c>
      <c r="F48" s="4">
        <f>TRUNC(($E$48*52)-(F$22*0.06),2)</f>
        <v>146.22</v>
      </c>
    </row>
    <row r="49" spans="1:6" ht="15.75" customHeight="1" x14ac:dyDescent="0.25">
      <c r="A49" s="8" t="s">
        <v>41</v>
      </c>
      <c r="B49" s="54" t="s">
        <v>93</v>
      </c>
      <c r="C49" s="45"/>
      <c r="D49" s="46"/>
      <c r="E49" s="14">
        <v>250</v>
      </c>
      <c r="F49" s="4">
        <f>TRUNC($E$49-($E$49*0.2),2)</f>
        <v>200</v>
      </c>
    </row>
    <row r="50" spans="1:6" ht="15.75" customHeight="1" x14ac:dyDescent="0.25">
      <c r="A50" s="8" t="s">
        <v>43</v>
      </c>
      <c r="B50" s="54" t="s">
        <v>94</v>
      </c>
      <c r="C50" s="45"/>
      <c r="D50" s="46"/>
      <c r="E50" s="10" t="s">
        <v>95</v>
      </c>
      <c r="F50" s="4">
        <v>0</v>
      </c>
    </row>
    <row r="51" spans="1:6" ht="15.75" customHeight="1" x14ac:dyDescent="0.25">
      <c r="A51" s="8" t="s">
        <v>46</v>
      </c>
      <c r="B51" s="54" t="s">
        <v>96</v>
      </c>
      <c r="C51" s="45"/>
      <c r="D51" s="46"/>
      <c r="E51" s="10" t="s">
        <v>95</v>
      </c>
      <c r="F51" s="4">
        <v>16.13</v>
      </c>
    </row>
    <row r="52" spans="1:6" ht="15.75" customHeight="1" x14ac:dyDescent="0.25">
      <c r="A52" s="8" t="s">
        <v>69</v>
      </c>
      <c r="B52" s="54" t="s">
        <v>97</v>
      </c>
      <c r="C52" s="45"/>
      <c r="D52" s="46"/>
      <c r="E52" s="10" t="s">
        <v>95</v>
      </c>
      <c r="F52" s="4">
        <v>0</v>
      </c>
    </row>
    <row r="53" spans="1:6" ht="15.75" customHeight="1" x14ac:dyDescent="0.25">
      <c r="A53" s="8" t="s">
        <v>71</v>
      </c>
      <c r="B53" s="59" t="s">
        <v>98</v>
      </c>
      <c r="C53" s="45"/>
      <c r="D53" s="46"/>
      <c r="E53" s="10" t="s">
        <v>95</v>
      </c>
      <c r="F53" s="4">
        <v>0</v>
      </c>
    </row>
    <row r="54" spans="1:6" ht="15.75" customHeight="1" x14ac:dyDescent="0.25">
      <c r="A54" s="8" t="s">
        <v>86</v>
      </c>
      <c r="B54" s="59" t="s">
        <v>99</v>
      </c>
      <c r="C54" s="45"/>
      <c r="D54" s="46"/>
      <c r="E54" s="10" t="s">
        <v>95</v>
      </c>
      <c r="F54" s="4">
        <v>137.97999999999999</v>
      </c>
    </row>
    <row r="55" spans="1:6" ht="15.75" customHeight="1" x14ac:dyDescent="0.25">
      <c r="A55" s="8" t="s">
        <v>88</v>
      </c>
      <c r="B55" s="54" t="s">
        <v>100</v>
      </c>
      <c r="C55" s="45"/>
      <c r="D55" s="46"/>
      <c r="E55" s="10" t="s">
        <v>95</v>
      </c>
      <c r="F55" s="4">
        <v>0</v>
      </c>
    </row>
    <row r="56" spans="1:6" ht="15.75" customHeight="1" x14ac:dyDescent="0.25">
      <c r="A56" s="60" t="s">
        <v>101</v>
      </c>
      <c r="B56" s="45"/>
      <c r="C56" s="45"/>
      <c r="D56" s="46"/>
      <c r="E56" s="12" t="s">
        <v>95</v>
      </c>
      <c r="F56" s="13">
        <f>TRUNC(SUM(F48:F55),2)</f>
        <v>500.33</v>
      </c>
    </row>
    <row r="57" spans="1:6" ht="15.75" customHeight="1" x14ac:dyDescent="0.25"/>
    <row r="58" spans="1:6" ht="15.75" customHeight="1" x14ac:dyDescent="0.25">
      <c r="A58" s="47" t="s">
        <v>102</v>
      </c>
      <c r="B58" s="45"/>
      <c r="C58" s="45"/>
      <c r="D58" s="45"/>
      <c r="E58" s="45"/>
      <c r="F58" s="46"/>
    </row>
    <row r="59" spans="1:6" ht="15.75" customHeight="1" x14ac:dyDescent="0.25">
      <c r="A59" s="60" t="s">
        <v>103</v>
      </c>
      <c r="B59" s="45"/>
      <c r="C59" s="45"/>
      <c r="D59" s="45"/>
      <c r="E59" s="46"/>
      <c r="F59" s="11" t="s">
        <v>64</v>
      </c>
    </row>
    <row r="60" spans="1:6" ht="15.75" customHeight="1" x14ac:dyDescent="0.25">
      <c r="A60" s="8" t="s">
        <v>104</v>
      </c>
      <c r="B60" s="54" t="s">
        <v>105</v>
      </c>
      <c r="C60" s="45"/>
      <c r="D60" s="45"/>
      <c r="E60" s="46"/>
      <c r="F60" s="4">
        <f>F34</f>
        <v>205.56</v>
      </c>
    </row>
    <row r="61" spans="1:6" ht="15.75" customHeight="1" x14ac:dyDescent="0.25">
      <c r="A61" s="8" t="s">
        <v>106</v>
      </c>
      <c r="B61" s="54" t="s">
        <v>107</v>
      </c>
      <c r="C61" s="45"/>
      <c r="D61" s="45"/>
      <c r="E61" s="46"/>
      <c r="F61" s="4">
        <f>F45</f>
        <v>741.54</v>
      </c>
    </row>
    <row r="62" spans="1:6" ht="15.75" customHeight="1" x14ac:dyDescent="0.25">
      <c r="A62" s="8" t="s">
        <v>108</v>
      </c>
      <c r="B62" s="54" t="s">
        <v>109</v>
      </c>
      <c r="C62" s="45"/>
      <c r="D62" s="45"/>
      <c r="E62" s="46"/>
      <c r="F62" s="4">
        <f>F56</f>
        <v>500.33</v>
      </c>
    </row>
    <row r="63" spans="1:6" ht="15.75" customHeight="1" x14ac:dyDescent="0.25">
      <c r="A63" s="47" t="s">
        <v>110</v>
      </c>
      <c r="B63" s="45"/>
      <c r="C63" s="45"/>
      <c r="D63" s="45"/>
      <c r="E63" s="46"/>
      <c r="F63" s="5">
        <f>SUM(F60:F62)</f>
        <v>1447.4299999999998</v>
      </c>
    </row>
    <row r="64" spans="1:6" ht="15.75" customHeight="1" x14ac:dyDescent="0.25"/>
    <row r="65" spans="1:6" ht="15.75" customHeight="1" x14ac:dyDescent="0.25">
      <c r="A65" s="53" t="s">
        <v>111</v>
      </c>
      <c r="B65" s="45"/>
      <c r="C65" s="45"/>
      <c r="D65" s="45"/>
      <c r="E65" s="45"/>
      <c r="F65" s="46"/>
    </row>
    <row r="66" spans="1:6" ht="15.75" customHeight="1" x14ac:dyDescent="0.25">
      <c r="A66" s="9">
        <v>3</v>
      </c>
      <c r="B66" s="47" t="s">
        <v>112</v>
      </c>
      <c r="C66" s="45"/>
      <c r="D66" s="46"/>
      <c r="E66" s="9" t="s">
        <v>63</v>
      </c>
      <c r="F66" s="9" t="s">
        <v>64</v>
      </c>
    </row>
    <row r="67" spans="1:6" ht="15.75" customHeight="1" x14ac:dyDescent="0.25">
      <c r="A67" s="8" t="s">
        <v>39</v>
      </c>
      <c r="B67" s="54" t="s">
        <v>113</v>
      </c>
      <c r="C67" s="45"/>
      <c r="D67" s="46"/>
      <c r="E67" s="17">
        <v>4.1669999999999997E-3</v>
      </c>
      <c r="F67" s="4">
        <f>TRUNC(E67*SUM(F$28+F$34+F$44+F$56),2)</f>
        <v>11.15</v>
      </c>
    </row>
    <row r="68" spans="1:6" ht="15.75" customHeight="1" x14ac:dyDescent="0.25">
      <c r="A68" s="8" t="s">
        <v>41</v>
      </c>
      <c r="B68" s="54" t="s">
        <v>114</v>
      </c>
      <c r="C68" s="45"/>
      <c r="D68" s="46"/>
      <c r="E68" s="17">
        <v>3.3E-4</v>
      </c>
      <c r="F68" s="4">
        <f t="shared" ref="F68:F69" si="3">TRUNC(E68*SUM(F$28+F$34),2)</f>
        <v>0.66</v>
      </c>
    </row>
    <row r="69" spans="1:6" ht="15.75" customHeight="1" x14ac:dyDescent="0.25">
      <c r="A69" s="8" t="s">
        <v>43</v>
      </c>
      <c r="B69" s="69" t="s">
        <v>115</v>
      </c>
      <c r="C69" s="45"/>
      <c r="D69" s="46"/>
      <c r="E69" s="17">
        <v>1.6000000000000001E-3</v>
      </c>
      <c r="F69" s="4">
        <f t="shared" si="3"/>
        <v>3.22</v>
      </c>
    </row>
    <row r="70" spans="1:6" ht="15.75" customHeight="1" x14ac:dyDescent="0.25">
      <c r="A70" s="8" t="s">
        <v>46</v>
      </c>
      <c r="B70" s="54" t="s">
        <v>116</v>
      </c>
      <c r="C70" s="45"/>
      <c r="D70" s="46"/>
      <c r="E70" s="17">
        <v>1.9439999999999999E-2</v>
      </c>
      <c r="F70" s="4">
        <f>TRUNC(E70*SUM(F$28+F$63),2)</f>
        <v>63.31</v>
      </c>
    </row>
    <row r="71" spans="1:6" ht="15.75" customHeight="1" x14ac:dyDescent="0.25">
      <c r="A71" s="8" t="s">
        <v>69</v>
      </c>
      <c r="B71" s="69" t="s">
        <v>117</v>
      </c>
      <c r="C71" s="45"/>
      <c r="D71" s="46"/>
      <c r="E71" s="17">
        <v>7.1500000000000001E-3</v>
      </c>
      <c r="F71" s="4">
        <f t="shared" ref="F71:F72" si="4">TRUNC(E71*SUM(F$28+F$34),2)</f>
        <v>14.4</v>
      </c>
    </row>
    <row r="72" spans="1:6" ht="15.75" customHeight="1" x14ac:dyDescent="0.25">
      <c r="A72" s="8" t="s">
        <v>71</v>
      </c>
      <c r="B72" s="54" t="s">
        <v>118</v>
      </c>
      <c r="C72" s="45"/>
      <c r="D72" s="46"/>
      <c r="E72" s="17">
        <v>3.8399999999999997E-2</v>
      </c>
      <c r="F72" s="4">
        <f t="shared" si="4"/>
        <v>77.38</v>
      </c>
    </row>
    <row r="73" spans="1:6" ht="15.75" customHeight="1" x14ac:dyDescent="0.25">
      <c r="A73" s="47" t="s">
        <v>119</v>
      </c>
      <c r="B73" s="45"/>
      <c r="C73" s="45"/>
      <c r="D73" s="46"/>
      <c r="E73" s="20">
        <f t="shared" ref="E73:F73" si="5">SUM(E67:E72)</f>
        <v>7.1086999999999984E-2</v>
      </c>
      <c r="F73" s="5">
        <f t="shared" si="5"/>
        <v>170.12</v>
      </c>
    </row>
    <row r="74" spans="1:6" ht="15.75" customHeight="1" x14ac:dyDescent="0.25"/>
    <row r="75" spans="1:6" ht="15.75" customHeight="1" x14ac:dyDescent="0.25">
      <c r="A75" s="53" t="s">
        <v>120</v>
      </c>
      <c r="B75" s="45"/>
      <c r="C75" s="45"/>
      <c r="D75" s="45"/>
      <c r="E75" s="45"/>
      <c r="F75" s="46"/>
    </row>
    <row r="76" spans="1:6" ht="15.75" customHeight="1" x14ac:dyDescent="0.25">
      <c r="A76" s="60" t="s">
        <v>121</v>
      </c>
      <c r="B76" s="45"/>
      <c r="C76" s="45"/>
      <c r="D76" s="46"/>
      <c r="E76" s="11" t="s">
        <v>63</v>
      </c>
      <c r="F76" s="11" t="s">
        <v>64</v>
      </c>
    </row>
    <row r="77" spans="1:6" ht="15.75" customHeight="1" x14ac:dyDescent="0.25">
      <c r="A77" s="8" t="s">
        <v>39</v>
      </c>
      <c r="B77" s="54" t="s">
        <v>122</v>
      </c>
      <c r="C77" s="45"/>
      <c r="D77" s="46"/>
      <c r="E77" s="17">
        <v>8.3330000000000001E-2</v>
      </c>
      <c r="F77" s="4">
        <f t="shared" ref="F77:F82" si="6">TRUNC(E77*(SUM(F$28+F$73+F$63)),2)</f>
        <v>285.58</v>
      </c>
    </row>
    <row r="78" spans="1:6" ht="15.75" customHeight="1" x14ac:dyDescent="0.25">
      <c r="A78" s="8" t="s">
        <v>41</v>
      </c>
      <c r="B78" s="54" t="s">
        <v>123</v>
      </c>
      <c r="C78" s="45"/>
      <c r="D78" s="46"/>
      <c r="E78" s="17">
        <v>2.7390000000000001E-3</v>
      </c>
      <c r="F78" s="4">
        <f t="shared" si="6"/>
        <v>9.3800000000000008</v>
      </c>
    </row>
    <row r="79" spans="1:6" ht="15.75" customHeight="1" x14ac:dyDescent="0.25">
      <c r="A79" s="8" t="s">
        <v>43</v>
      </c>
      <c r="B79" s="54" t="s">
        <v>124</v>
      </c>
      <c r="C79" s="45"/>
      <c r="D79" s="46"/>
      <c r="E79" s="17">
        <v>8.1999999999999998E-4</v>
      </c>
      <c r="F79" s="4">
        <f t="shared" si="6"/>
        <v>2.81</v>
      </c>
    </row>
    <row r="80" spans="1:6" ht="15.75" customHeight="1" x14ac:dyDescent="0.25">
      <c r="A80" s="8" t="s">
        <v>46</v>
      </c>
      <c r="B80" s="54" t="s">
        <v>125</v>
      </c>
      <c r="C80" s="45"/>
      <c r="D80" s="46"/>
      <c r="E80" s="17">
        <v>2.5999999999999999E-3</v>
      </c>
      <c r="F80" s="4">
        <f t="shared" si="6"/>
        <v>8.91</v>
      </c>
    </row>
    <row r="81" spans="1:6" ht="15.75" customHeight="1" x14ac:dyDescent="0.25">
      <c r="A81" s="8" t="s">
        <v>69</v>
      </c>
      <c r="B81" s="54" t="s">
        <v>126</v>
      </c>
      <c r="C81" s="45"/>
      <c r="D81" s="46"/>
      <c r="E81" s="17">
        <v>5.5999999999999995E-4</v>
      </c>
      <c r="F81" s="4">
        <f t="shared" si="6"/>
        <v>1.91</v>
      </c>
    </row>
    <row r="82" spans="1:6" ht="15.75" customHeight="1" x14ac:dyDescent="0.25">
      <c r="A82" s="8" t="s">
        <v>71</v>
      </c>
      <c r="B82" s="54" t="s">
        <v>127</v>
      </c>
      <c r="C82" s="45"/>
      <c r="D82" s="46"/>
      <c r="E82" s="17">
        <v>1.37E-2</v>
      </c>
      <c r="F82" s="4">
        <f t="shared" si="6"/>
        <v>46.95</v>
      </c>
    </row>
    <row r="83" spans="1:6" ht="15.75" customHeight="1" x14ac:dyDescent="0.25">
      <c r="A83" s="60" t="s">
        <v>128</v>
      </c>
      <c r="B83" s="45"/>
      <c r="C83" s="45"/>
      <c r="D83" s="46"/>
      <c r="E83" s="12">
        <f>SUM(E77:E82)</f>
        <v>0.10374900000000002</v>
      </c>
      <c r="F83" s="13">
        <f>TRUNC(SUM(F77:F82),2)</f>
        <v>355.54</v>
      </c>
    </row>
    <row r="84" spans="1:6" ht="15.75" customHeight="1" x14ac:dyDescent="0.25"/>
    <row r="85" spans="1:6" ht="15.75" customHeight="1" x14ac:dyDescent="0.25">
      <c r="A85" s="60" t="s">
        <v>129</v>
      </c>
      <c r="B85" s="45"/>
      <c r="C85" s="45"/>
      <c r="D85" s="46"/>
      <c r="E85" s="11" t="s">
        <v>63</v>
      </c>
      <c r="F85" s="11" t="s">
        <v>64</v>
      </c>
    </row>
    <row r="86" spans="1:6" ht="15.75" customHeight="1" x14ac:dyDescent="0.25">
      <c r="A86" s="8" t="s">
        <v>39</v>
      </c>
      <c r="B86" s="54" t="s">
        <v>130</v>
      </c>
      <c r="C86" s="45"/>
      <c r="D86" s="46"/>
      <c r="E86" s="10">
        <v>0</v>
      </c>
      <c r="F86" s="4"/>
    </row>
    <row r="87" spans="1:6" ht="15.75" customHeight="1" x14ac:dyDescent="0.25">
      <c r="A87" s="60" t="s">
        <v>131</v>
      </c>
      <c r="B87" s="45"/>
      <c r="C87" s="45"/>
      <c r="D87" s="46"/>
      <c r="E87" s="12">
        <f t="shared" ref="E87:F87" si="7">SUM(E86)</f>
        <v>0</v>
      </c>
      <c r="F87" s="13">
        <f t="shared" si="7"/>
        <v>0</v>
      </c>
    </row>
    <row r="88" spans="1:6" ht="15.75" customHeight="1" x14ac:dyDescent="0.25"/>
    <row r="89" spans="1:6" ht="15.75" customHeight="1" x14ac:dyDescent="0.25">
      <c r="A89" s="47" t="s">
        <v>132</v>
      </c>
      <c r="B89" s="45"/>
      <c r="C89" s="45"/>
      <c r="D89" s="45"/>
      <c r="E89" s="45"/>
      <c r="F89" s="46"/>
    </row>
    <row r="90" spans="1:6" ht="15.75" customHeight="1" x14ac:dyDescent="0.25">
      <c r="A90" s="60" t="s">
        <v>133</v>
      </c>
      <c r="B90" s="45"/>
      <c r="C90" s="45"/>
      <c r="D90" s="45"/>
      <c r="E90" s="46"/>
      <c r="F90" s="11" t="s">
        <v>64</v>
      </c>
    </row>
    <row r="91" spans="1:6" ht="15.75" customHeight="1" x14ac:dyDescent="0.25">
      <c r="A91" s="8" t="s">
        <v>134</v>
      </c>
      <c r="B91" s="54" t="s">
        <v>135</v>
      </c>
      <c r="C91" s="45"/>
      <c r="D91" s="45"/>
      <c r="E91" s="46"/>
      <c r="F91" s="4">
        <f>F83</f>
        <v>355.54</v>
      </c>
    </row>
    <row r="92" spans="1:6" ht="15.75" customHeight="1" x14ac:dyDescent="0.25">
      <c r="A92" s="8" t="s">
        <v>136</v>
      </c>
      <c r="B92" s="54" t="s">
        <v>137</v>
      </c>
      <c r="C92" s="45"/>
      <c r="D92" s="45"/>
      <c r="E92" s="46"/>
      <c r="F92" s="4">
        <f>F87</f>
        <v>0</v>
      </c>
    </row>
    <row r="93" spans="1:6" ht="15.75" customHeight="1" x14ac:dyDescent="0.25">
      <c r="A93" s="47" t="s">
        <v>138</v>
      </c>
      <c r="B93" s="45"/>
      <c r="C93" s="45"/>
      <c r="D93" s="45"/>
      <c r="E93" s="46"/>
      <c r="F93" s="5">
        <f>SUM(F91:F92)</f>
        <v>355.54</v>
      </c>
    </row>
    <row r="94" spans="1:6" ht="15.75" customHeight="1" x14ac:dyDescent="0.25"/>
    <row r="95" spans="1:6" ht="15.75" customHeight="1" x14ac:dyDescent="0.25">
      <c r="A95" s="53" t="s">
        <v>139</v>
      </c>
      <c r="B95" s="45"/>
      <c r="C95" s="45"/>
      <c r="D95" s="45"/>
      <c r="E95" s="45"/>
      <c r="F95" s="46"/>
    </row>
    <row r="96" spans="1:6" ht="15.75" customHeight="1" x14ac:dyDescent="0.25">
      <c r="A96" s="9">
        <v>5</v>
      </c>
      <c r="B96" s="47" t="s">
        <v>140</v>
      </c>
      <c r="C96" s="45"/>
      <c r="D96" s="46"/>
      <c r="E96" s="9"/>
      <c r="F96" s="9" t="s">
        <v>64</v>
      </c>
    </row>
    <row r="97" spans="1:6" ht="15.75" customHeight="1" x14ac:dyDescent="0.25">
      <c r="A97" s="8" t="s">
        <v>39</v>
      </c>
      <c r="B97" s="54" t="s">
        <v>141</v>
      </c>
      <c r="C97" s="45"/>
      <c r="D97" s="46"/>
      <c r="E97" s="10" t="s">
        <v>95</v>
      </c>
      <c r="F97" s="4">
        <f>Uniforme!G10</f>
        <v>27.559999999999992</v>
      </c>
    </row>
    <row r="98" spans="1:6" ht="15.75" customHeight="1" x14ac:dyDescent="0.25">
      <c r="A98" s="8" t="s">
        <v>41</v>
      </c>
      <c r="B98" s="54" t="s">
        <v>142</v>
      </c>
      <c r="C98" s="45"/>
      <c r="D98" s="46"/>
      <c r="E98" s="10" t="s">
        <v>95</v>
      </c>
      <c r="F98" s="4">
        <f>EPI!G24</f>
        <v>13.911666666666667</v>
      </c>
    </row>
    <row r="99" spans="1:6" ht="15.75" customHeight="1" x14ac:dyDescent="0.25">
      <c r="A99" s="8" t="s">
        <v>43</v>
      </c>
      <c r="B99" s="54" t="s">
        <v>143</v>
      </c>
      <c r="C99" s="45"/>
      <c r="D99" s="46"/>
      <c r="E99" s="10" t="s">
        <v>95</v>
      </c>
      <c r="F99" s="4">
        <v>0</v>
      </c>
    </row>
    <row r="100" spans="1:6" ht="15.75" customHeight="1" x14ac:dyDescent="0.25">
      <c r="A100" s="8" t="s">
        <v>46</v>
      </c>
      <c r="B100" s="54" t="s">
        <v>72</v>
      </c>
      <c r="C100" s="45"/>
      <c r="D100" s="46"/>
      <c r="E100" s="10" t="s">
        <v>95</v>
      </c>
      <c r="F100" s="4">
        <v>0</v>
      </c>
    </row>
    <row r="101" spans="1:6" ht="15.75" customHeight="1" x14ac:dyDescent="0.25">
      <c r="A101" s="47" t="s">
        <v>144</v>
      </c>
      <c r="B101" s="45"/>
      <c r="C101" s="45"/>
      <c r="D101" s="46"/>
      <c r="E101" s="20" t="s">
        <v>95</v>
      </c>
      <c r="F101" s="5">
        <f>SUM(F97:F100)</f>
        <v>41.471666666666657</v>
      </c>
    </row>
    <row r="102" spans="1:6" ht="15.75" customHeight="1" x14ac:dyDescent="0.25"/>
    <row r="103" spans="1:6" ht="15.75" customHeight="1" x14ac:dyDescent="0.25">
      <c r="A103" s="53" t="s">
        <v>145</v>
      </c>
      <c r="B103" s="45"/>
      <c r="C103" s="45"/>
      <c r="D103" s="45"/>
      <c r="E103" s="45"/>
      <c r="F103" s="46"/>
    </row>
    <row r="104" spans="1:6" ht="15.75" customHeight="1" x14ac:dyDescent="0.25">
      <c r="A104" s="9">
        <v>5</v>
      </c>
      <c r="B104" s="47" t="s">
        <v>146</v>
      </c>
      <c r="C104" s="45"/>
      <c r="D104" s="46"/>
      <c r="E104" s="9"/>
      <c r="F104" s="9" t="s">
        <v>64</v>
      </c>
    </row>
    <row r="105" spans="1:6" ht="15.75" customHeight="1" x14ac:dyDescent="0.25">
      <c r="A105" s="8" t="s">
        <v>39</v>
      </c>
      <c r="B105" s="54" t="s">
        <v>147</v>
      </c>
      <c r="C105" s="45"/>
      <c r="D105" s="46"/>
      <c r="E105" s="10">
        <v>0.03</v>
      </c>
      <c r="F105" s="4">
        <f>TRUNC($F$128*E105,2)</f>
        <v>114.72</v>
      </c>
    </row>
    <row r="106" spans="1:6" ht="15.75" customHeight="1" x14ac:dyDescent="0.25">
      <c r="A106" s="8" t="s">
        <v>41</v>
      </c>
      <c r="B106" s="54" t="s">
        <v>148</v>
      </c>
      <c r="C106" s="45"/>
      <c r="D106" s="46"/>
      <c r="E106" s="10">
        <v>6.7900000000000002E-2</v>
      </c>
      <c r="F106" s="4">
        <f>TRUNC(($F$128+F105)*E106,2)</f>
        <v>267.44</v>
      </c>
    </row>
    <row r="107" spans="1:6" ht="15.75" customHeight="1" x14ac:dyDescent="0.25">
      <c r="A107" s="8" t="s">
        <v>43</v>
      </c>
      <c r="B107" s="61" t="s">
        <v>149</v>
      </c>
      <c r="C107" s="45"/>
      <c r="D107" s="46"/>
      <c r="E107" s="10" t="s">
        <v>95</v>
      </c>
      <c r="F107" s="4">
        <v>0</v>
      </c>
    </row>
    <row r="108" spans="1:6" ht="15.75" customHeight="1" x14ac:dyDescent="0.25">
      <c r="A108" s="8" t="s">
        <v>150</v>
      </c>
      <c r="B108" s="54" t="s">
        <v>151</v>
      </c>
      <c r="C108" s="45"/>
      <c r="D108" s="46"/>
      <c r="E108" s="10">
        <v>6.4999999999999997E-3</v>
      </c>
      <c r="F108" s="4">
        <f t="shared" ref="F108:F110" si="8">TRUNC(E108*$E$117,2)</f>
        <v>29.92</v>
      </c>
    </row>
    <row r="109" spans="1:6" ht="15.75" customHeight="1" x14ac:dyDescent="0.25">
      <c r="A109" s="8" t="s">
        <v>152</v>
      </c>
      <c r="B109" s="54" t="s">
        <v>153</v>
      </c>
      <c r="C109" s="45"/>
      <c r="D109" s="46"/>
      <c r="E109" s="10">
        <v>0.03</v>
      </c>
      <c r="F109" s="4">
        <f t="shared" si="8"/>
        <v>138.13</v>
      </c>
    </row>
    <row r="110" spans="1:6" ht="15.75" customHeight="1" x14ac:dyDescent="0.25">
      <c r="A110" s="8" t="s">
        <v>154</v>
      </c>
      <c r="B110" s="54" t="s">
        <v>155</v>
      </c>
      <c r="C110" s="45"/>
      <c r="D110" s="46"/>
      <c r="E110" s="10">
        <v>0.05</v>
      </c>
      <c r="F110" s="4">
        <f t="shared" si="8"/>
        <v>230.22</v>
      </c>
    </row>
    <row r="111" spans="1:6" ht="15.75" customHeight="1" x14ac:dyDescent="0.25">
      <c r="A111" s="47" t="s">
        <v>144</v>
      </c>
      <c r="B111" s="45"/>
      <c r="C111" s="45"/>
      <c r="D111" s="46"/>
      <c r="E111" s="20" t="s">
        <v>95</v>
      </c>
      <c r="F111" s="5">
        <f>TRUNC(SUM(F105:F110),2)</f>
        <v>780.43</v>
      </c>
    </row>
    <row r="112" spans="1:6" ht="15.75" customHeight="1" x14ac:dyDescent="0.25">
      <c r="A112" s="7"/>
      <c r="B112" s="7"/>
      <c r="C112" s="7"/>
      <c r="D112" s="7"/>
      <c r="E112" s="21"/>
      <c r="F112" s="22"/>
    </row>
    <row r="113" spans="1:6" ht="15.75" customHeight="1" x14ac:dyDescent="0.25">
      <c r="A113" s="23" t="s">
        <v>156</v>
      </c>
      <c r="B113" s="70" t="s">
        <v>157</v>
      </c>
      <c r="C113" s="71"/>
      <c r="D113" s="71"/>
      <c r="E113" s="72">
        <v>8.6499999999999994E-2</v>
      </c>
      <c r="F113" s="73"/>
    </row>
    <row r="114" spans="1:6" ht="15.75" customHeight="1" x14ac:dyDescent="0.25">
      <c r="A114" s="24"/>
      <c r="B114" s="25"/>
      <c r="C114" s="25"/>
      <c r="D114" s="25"/>
      <c r="E114" s="26"/>
      <c r="F114" s="27"/>
    </row>
    <row r="115" spans="1:6" ht="15.75" customHeight="1" x14ac:dyDescent="0.25">
      <c r="A115" s="24" t="s">
        <v>158</v>
      </c>
      <c r="B115" s="62" t="s">
        <v>159</v>
      </c>
      <c r="C115" s="52"/>
      <c r="D115" s="52"/>
      <c r="E115" s="63">
        <f>F28+F63+F73+F93+F101+F105+F106</f>
        <v>4206.3016666666663</v>
      </c>
      <c r="F115" s="64"/>
    </row>
    <row r="116" spans="1:6" ht="15.75" customHeight="1" x14ac:dyDescent="0.25">
      <c r="A116" s="24"/>
      <c r="B116" s="25"/>
      <c r="C116" s="25"/>
      <c r="D116" s="25"/>
      <c r="E116" s="26"/>
      <c r="F116" s="27"/>
    </row>
    <row r="117" spans="1:6" ht="15.75" customHeight="1" x14ac:dyDescent="0.25">
      <c r="A117" s="24" t="s">
        <v>160</v>
      </c>
      <c r="B117" s="62" t="s">
        <v>161</v>
      </c>
      <c r="C117" s="52"/>
      <c r="D117" s="52"/>
      <c r="E117" s="63">
        <f>E115/(1-E113)</f>
        <v>4604.5995256340084</v>
      </c>
      <c r="F117" s="64"/>
    </row>
    <row r="118" spans="1:6" ht="15.75" customHeight="1" x14ac:dyDescent="0.25">
      <c r="A118" s="24"/>
      <c r="B118" s="25"/>
      <c r="C118" s="25"/>
      <c r="D118" s="25"/>
      <c r="E118" s="26"/>
      <c r="F118" s="27"/>
    </row>
    <row r="119" spans="1:6" ht="15.75" customHeight="1" x14ac:dyDescent="0.25">
      <c r="A119" s="28"/>
      <c r="B119" s="29"/>
      <c r="C119" s="30" t="s">
        <v>162</v>
      </c>
      <c r="D119" s="30"/>
      <c r="E119" s="65">
        <f>E117-E115</f>
        <v>398.29785896734211</v>
      </c>
      <c r="F119" s="66"/>
    </row>
    <row r="120" spans="1:6" ht="15.75" customHeight="1" x14ac:dyDescent="0.25"/>
    <row r="121" spans="1:6" ht="15.75" customHeight="1" x14ac:dyDescent="0.25">
      <c r="A121" s="53" t="s">
        <v>163</v>
      </c>
      <c r="B121" s="45"/>
      <c r="C121" s="45"/>
      <c r="D121" s="45"/>
      <c r="E121" s="45"/>
      <c r="F121" s="46"/>
    </row>
    <row r="122" spans="1:6" ht="15.75" customHeight="1" x14ac:dyDescent="0.25">
      <c r="A122" s="60" t="s">
        <v>164</v>
      </c>
      <c r="B122" s="45"/>
      <c r="C122" s="45"/>
      <c r="D122" s="45"/>
      <c r="E122" s="46"/>
      <c r="F122" s="11" t="s">
        <v>64</v>
      </c>
    </row>
    <row r="123" spans="1:6" ht="15.75" customHeight="1" x14ac:dyDescent="0.25">
      <c r="A123" s="8" t="s">
        <v>39</v>
      </c>
      <c r="B123" s="54" t="s">
        <v>61</v>
      </c>
      <c r="C123" s="45"/>
      <c r="D123" s="45"/>
      <c r="E123" s="46"/>
      <c r="F123" s="4">
        <f>F28</f>
        <v>1809.58</v>
      </c>
    </row>
    <row r="124" spans="1:6" ht="15.75" customHeight="1" x14ac:dyDescent="0.25">
      <c r="A124" s="8" t="s">
        <v>41</v>
      </c>
      <c r="B124" s="54" t="s">
        <v>74</v>
      </c>
      <c r="C124" s="45"/>
      <c r="D124" s="45"/>
      <c r="E124" s="46"/>
      <c r="F124" s="4">
        <f>F63</f>
        <v>1447.4299999999998</v>
      </c>
    </row>
    <row r="125" spans="1:6" ht="15.75" customHeight="1" x14ac:dyDescent="0.25">
      <c r="A125" s="8" t="s">
        <v>43</v>
      </c>
      <c r="B125" s="54" t="s">
        <v>111</v>
      </c>
      <c r="C125" s="45"/>
      <c r="D125" s="45"/>
      <c r="E125" s="46"/>
      <c r="F125" s="4">
        <f>F73</f>
        <v>170.12</v>
      </c>
    </row>
    <row r="126" spans="1:6" ht="15.75" customHeight="1" x14ac:dyDescent="0.25">
      <c r="A126" s="8" t="s">
        <v>46</v>
      </c>
      <c r="B126" s="54" t="s">
        <v>120</v>
      </c>
      <c r="C126" s="45"/>
      <c r="D126" s="45"/>
      <c r="E126" s="46"/>
      <c r="F126" s="4">
        <f>F93</f>
        <v>355.54</v>
      </c>
    </row>
    <row r="127" spans="1:6" ht="15.75" customHeight="1" x14ac:dyDescent="0.25">
      <c r="A127" s="8" t="s">
        <v>69</v>
      </c>
      <c r="B127" s="54" t="s">
        <v>139</v>
      </c>
      <c r="C127" s="45"/>
      <c r="D127" s="45"/>
      <c r="E127" s="46"/>
      <c r="F127" s="4">
        <f>F101</f>
        <v>41.471666666666657</v>
      </c>
    </row>
    <row r="128" spans="1:6" ht="15.75" customHeight="1" x14ac:dyDescent="0.25">
      <c r="A128" s="68" t="s">
        <v>165</v>
      </c>
      <c r="B128" s="45"/>
      <c r="C128" s="45"/>
      <c r="D128" s="45"/>
      <c r="E128" s="46"/>
      <c r="F128" s="31">
        <f>SUM(F123:F127)</f>
        <v>3824.1416666666664</v>
      </c>
    </row>
    <row r="129" spans="1:6" ht="15.75" customHeight="1" x14ac:dyDescent="0.25">
      <c r="A129" s="8" t="s">
        <v>71</v>
      </c>
      <c r="B129" s="54" t="s">
        <v>145</v>
      </c>
      <c r="C129" s="45"/>
      <c r="D129" s="45"/>
      <c r="E129" s="46"/>
      <c r="F129" s="4">
        <f>F111</f>
        <v>780.43</v>
      </c>
    </row>
    <row r="130" spans="1:6" ht="15.75" customHeight="1" x14ac:dyDescent="0.25">
      <c r="A130" s="47" t="s">
        <v>166</v>
      </c>
      <c r="B130" s="45"/>
      <c r="C130" s="45"/>
      <c r="D130" s="45"/>
      <c r="E130" s="46"/>
      <c r="F130" s="5">
        <f>SUM(F128:F129)</f>
        <v>4604.5716666666667</v>
      </c>
    </row>
    <row r="131" spans="1:6" ht="15.75" customHeight="1" x14ac:dyDescent="0.25">
      <c r="A131" s="7"/>
      <c r="B131" s="7"/>
      <c r="C131" s="7"/>
      <c r="D131" s="7"/>
      <c r="E131" s="7"/>
      <c r="F131" s="22"/>
    </row>
    <row r="132" spans="1:6" ht="15.75" customHeight="1" x14ac:dyDescent="0.25">
      <c r="A132" s="7"/>
      <c r="B132" s="7"/>
      <c r="C132" s="7"/>
      <c r="D132" s="7"/>
      <c r="E132" s="7"/>
      <c r="F132" s="22"/>
    </row>
    <row r="133" spans="1:6" ht="73.5" customHeight="1" x14ac:dyDescent="0.25">
      <c r="A133" s="67" t="s">
        <v>167</v>
      </c>
      <c r="B133" s="52"/>
      <c r="C133" s="52"/>
      <c r="D133" s="52"/>
      <c r="E133" s="52"/>
      <c r="F133" s="52"/>
    </row>
    <row r="134" spans="1:6" ht="15.75" customHeight="1" x14ac:dyDescent="0.25"/>
    <row r="135" spans="1:6" ht="30" customHeight="1" x14ac:dyDescent="0.25">
      <c r="A135" s="67" t="s">
        <v>168</v>
      </c>
      <c r="B135" s="52"/>
      <c r="C135" s="52"/>
      <c r="D135" s="52"/>
      <c r="E135" s="52"/>
      <c r="F135" s="52"/>
    </row>
    <row r="136" spans="1:6" ht="15.75" customHeight="1" x14ac:dyDescent="0.25"/>
    <row r="137" spans="1:6" ht="29.25" customHeight="1" x14ac:dyDescent="0.25">
      <c r="A137" s="67" t="s">
        <v>169</v>
      </c>
      <c r="B137" s="52"/>
      <c r="C137" s="52"/>
      <c r="D137" s="52"/>
      <c r="E137" s="52"/>
      <c r="F137" s="52"/>
    </row>
    <row r="138" spans="1:6" ht="15.75" customHeight="1" x14ac:dyDescent="0.25"/>
    <row r="139" spans="1:6" ht="15.75" customHeight="1" x14ac:dyDescent="0.25"/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8">
    <mergeCell ref="B82:D82"/>
    <mergeCell ref="A83:D83"/>
    <mergeCell ref="A85:D85"/>
    <mergeCell ref="B86:D86"/>
    <mergeCell ref="A87:D87"/>
    <mergeCell ref="A89:F89"/>
    <mergeCell ref="A90:E90"/>
    <mergeCell ref="B91:E91"/>
    <mergeCell ref="B92:E92"/>
    <mergeCell ref="B72:D72"/>
    <mergeCell ref="A73:D73"/>
    <mergeCell ref="A75:F75"/>
    <mergeCell ref="A76:D76"/>
    <mergeCell ref="B77:D77"/>
    <mergeCell ref="B78:D78"/>
    <mergeCell ref="B79:D79"/>
    <mergeCell ref="B80:D80"/>
    <mergeCell ref="B81:D81"/>
    <mergeCell ref="B62:E62"/>
    <mergeCell ref="A63:E63"/>
    <mergeCell ref="A65:F65"/>
    <mergeCell ref="B66:D66"/>
    <mergeCell ref="B67:D67"/>
    <mergeCell ref="B68:D68"/>
    <mergeCell ref="B69:D69"/>
    <mergeCell ref="B70:D70"/>
    <mergeCell ref="B71:D71"/>
    <mergeCell ref="E119:F119"/>
    <mergeCell ref="A121:F121"/>
    <mergeCell ref="A122:E122"/>
    <mergeCell ref="B123:E123"/>
    <mergeCell ref="B124:E124"/>
    <mergeCell ref="A135:F135"/>
    <mergeCell ref="A137:F137"/>
    <mergeCell ref="B125:E125"/>
    <mergeCell ref="B126:E126"/>
    <mergeCell ref="B127:E127"/>
    <mergeCell ref="A128:E128"/>
    <mergeCell ref="B129:E129"/>
    <mergeCell ref="A130:E130"/>
    <mergeCell ref="A133:F133"/>
    <mergeCell ref="A101:D101"/>
    <mergeCell ref="A103:F103"/>
    <mergeCell ref="B104:D104"/>
    <mergeCell ref="B105:D105"/>
    <mergeCell ref="B106:D106"/>
    <mergeCell ref="B107:D107"/>
    <mergeCell ref="B108:D108"/>
    <mergeCell ref="B117:D117"/>
    <mergeCell ref="E117:F117"/>
    <mergeCell ref="B109:D109"/>
    <mergeCell ref="B110:D110"/>
    <mergeCell ref="A111:D111"/>
    <mergeCell ref="B113:D113"/>
    <mergeCell ref="E113:F113"/>
    <mergeCell ref="B115:D115"/>
    <mergeCell ref="E115:F115"/>
    <mergeCell ref="B43:D43"/>
    <mergeCell ref="B44:D44"/>
    <mergeCell ref="A93:E93"/>
    <mergeCell ref="A95:F95"/>
    <mergeCell ref="B96:D96"/>
    <mergeCell ref="B97:D97"/>
    <mergeCell ref="B98:D98"/>
    <mergeCell ref="B99:D99"/>
    <mergeCell ref="B100:D100"/>
    <mergeCell ref="A45:D45"/>
    <mergeCell ref="A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D56"/>
    <mergeCell ref="A58:F58"/>
    <mergeCell ref="A59:E59"/>
    <mergeCell ref="B60:E60"/>
    <mergeCell ref="B61:E61"/>
    <mergeCell ref="B33:D33"/>
    <mergeCell ref="A34:D34"/>
    <mergeCell ref="A36:D36"/>
    <mergeCell ref="B37:D37"/>
    <mergeCell ref="B38:D38"/>
    <mergeCell ref="B39:D39"/>
    <mergeCell ref="B40:D40"/>
    <mergeCell ref="B41:D41"/>
    <mergeCell ref="B42:D42"/>
    <mergeCell ref="B23:D23"/>
    <mergeCell ref="B24:D24"/>
    <mergeCell ref="B25:D25"/>
    <mergeCell ref="B26:D26"/>
    <mergeCell ref="B27:D27"/>
    <mergeCell ref="A28:E28"/>
    <mergeCell ref="A30:F30"/>
    <mergeCell ref="A31:D31"/>
    <mergeCell ref="B32:D32"/>
    <mergeCell ref="E16:F16"/>
    <mergeCell ref="B16:D16"/>
    <mergeCell ref="B17:D17"/>
    <mergeCell ref="E17:F17"/>
    <mergeCell ref="B18:D18"/>
    <mergeCell ref="E18:F18"/>
    <mergeCell ref="A20:F20"/>
    <mergeCell ref="B21:D21"/>
    <mergeCell ref="B22:D22"/>
    <mergeCell ref="A9:F9"/>
    <mergeCell ref="A10:B10"/>
    <mergeCell ref="D10:F10"/>
    <mergeCell ref="A11:B11"/>
    <mergeCell ref="D11:F11"/>
    <mergeCell ref="A13:F13"/>
    <mergeCell ref="B14:D14"/>
    <mergeCell ref="E14:F14"/>
    <mergeCell ref="B15:D15"/>
    <mergeCell ref="E15:F15"/>
    <mergeCell ref="A1:F1"/>
    <mergeCell ref="A3:F3"/>
    <mergeCell ref="B4:D4"/>
    <mergeCell ref="E4:F4"/>
    <mergeCell ref="B5:D5"/>
    <mergeCell ref="E5:F5"/>
    <mergeCell ref="E6:F6"/>
    <mergeCell ref="B6:D6"/>
    <mergeCell ref="B7:D7"/>
    <mergeCell ref="E7:F7"/>
  </mergeCells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/>
  </sheetViews>
  <sheetFormatPr defaultColWidth="14.42578125" defaultRowHeight="15" customHeight="1" x14ac:dyDescent="0.25"/>
  <cols>
    <col min="1" max="1" width="6.140625" customWidth="1"/>
    <col min="2" max="2" width="12.140625" customWidth="1"/>
    <col min="3" max="3" width="19.5703125" customWidth="1"/>
    <col min="4" max="4" width="30.42578125" customWidth="1"/>
    <col min="5" max="5" width="10.42578125" customWidth="1"/>
    <col min="6" max="6" width="13.28515625" customWidth="1"/>
    <col min="7" max="26" width="8.7109375" customWidth="1"/>
  </cols>
  <sheetData>
    <row r="1" spans="1:6" x14ac:dyDescent="0.25">
      <c r="A1" s="51" t="s">
        <v>174</v>
      </c>
      <c r="B1" s="52"/>
      <c r="C1" s="52"/>
      <c r="D1" s="52"/>
      <c r="E1" s="52"/>
      <c r="F1" s="52"/>
    </row>
    <row r="3" spans="1:6" x14ac:dyDescent="0.25">
      <c r="A3" s="53" t="s">
        <v>38</v>
      </c>
      <c r="B3" s="45"/>
      <c r="C3" s="45"/>
      <c r="D3" s="45"/>
      <c r="E3" s="45"/>
      <c r="F3" s="46"/>
    </row>
    <row r="4" spans="1:6" x14ac:dyDescent="0.25">
      <c r="A4" s="8" t="s">
        <v>39</v>
      </c>
      <c r="B4" s="54" t="s">
        <v>40</v>
      </c>
      <c r="C4" s="45"/>
      <c r="D4" s="46"/>
      <c r="E4" s="55"/>
      <c r="F4" s="46"/>
    </row>
    <row r="5" spans="1:6" x14ac:dyDescent="0.25">
      <c r="A5" s="8" t="s">
        <v>41</v>
      </c>
      <c r="B5" s="54" t="s">
        <v>42</v>
      </c>
      <c r="C5" s="45"/>
      <c r="D5" s="46"/>
      <c r="E5" s="55"/>
      <c r="F5" s="46"/>
    </row>
    <row r="6" spans="1:6" x14ac:dyDescent="0.25">
      <c r="A6" s="8" t="s">
        <v>43</v>
      </c>
      <c r="B6" s="54" t="s">
        <v>44</v>
      </c>
      <c r="C6" s="45"/>
      <c r="D6" s="46"/>
      <c r="E6" s="55" t="s">
        <v>175</v>
      </c>
      <c r="F6" s="46"/>
    </row>
    <row r="7" spans="1:6" x14ac:dyDescent="0.25">
      <c r="A7" s="8" t="s">
        <v>46</v>
      </c>
      <c r="B7" s="54" t="s">
        <v>47</v>
      </c>
      <c r="C7" s="45"/>
      <c r="D7" s="46"/>
      <c r="E7" s="55">
        <v>24</v>
      </c>
      <c r="F7" s="46"/>
    </row>
    <row r="9" spans="1:6" x14ac:dyDescent="0.25">
      <c r="A9" s="53" t="s">
        <v>48</v>
      </c>
      <c r="B9" s="45"/>
      <c r="C9" s="45"/>
      <c r="D9" s="45"/>
      <c r="E9" s="45"/>
      <c r="F9" s="46"/>
    </row>
    <row r="10" spans="1:6" x14ac:dyDescent="0.25">
      <c r="A10" s="55" t="s">
        <v>49</v>
      </c>
      <c r="B10" s="46"/>
      <c r="C10" s="8" t="s">
        <v>50</v>
      </c>
      <c r="D10" s="56" t="s">
        <v>51</v>
      </c>
      <c r="E10" s="45"/>
      <c r="F10" s="46"/>
    </row>
    <row r="11" spans="1:6" x14ac:dyDescent="0.25">
      <c r="A11" s="55" t="s">
        <v>171</v>
      </c>
      <c r="B11" s="46"/>
      <c r="C11" s="8" t="s">
        <v>15</v>
      </c>
      <c r="D11" s="55">
        <v>1</v>
      </c>
      <c r="E11" s="45"/>
      <c r="F11" s="46"/>
    </row>
    <row r="13" spans="1:6" x14ac:dyDescent="0.25">
      <c r="A13" s="53" t="s">
        <v>53</v>
      </c>
      <c r="B13" s="45"/>
      <c r="C13" s="45"/>
      <c r="D13" s="45"/>
      <c r="E13" s="45"/>
      <c r="F13" s="46"/>
    </row>
    <row r="14" spans="1:6" x14ac:dyDescent="0.25">
      <c r="A14" s="8">
        <v>1</v>
      </c>
      <c r="B14" s="54" t="s">
        <v>54</v>
      </c>
      <c r="C14" s="45"/>
      <c r="D14" s="46"/>
      <c r="E14" s="55" t="s">
        <v>171</v>
      </c>
      <c r="F14" s="46"/>
    </row>
    <row r="15" spans="1:6" x14ac:dyDescent="0.25">
      <c r="A15" s="8">
        <v>2</v>
      </c>
      <c r="B15" s="54" t="s">
        <v>55</v>
      </c>
      <c r="C15" s="45"/>
      <c r="D15" s="46"/>
      <c r="E15" s="55" t="s">
        <v>176</v>
      </c>
      <c r="F15" s="46"/>
    </row>
    <row r="16" spans="1:6" x14ac:dyDescent="0.25">
      <c r="A16" s="8">
        <v>3</v>
      </c>
      <c r="B16" s="54" t="s">
        <v>57</v>
      </c>
      <c r="C16" s="45"/>
      <c r="D16" s="46"/>
      <c r="E16" s="57">
        <v>1539.71</v>
      </c>
      <c r="F16" s="46"/>
    </row>
    <row r="17" spans="1:6" x14ac:dyDescent="0.25">
      <c r="A17" s="8">
        <v>4</v>
      </c>
      <c r="B17" s="54" t="s">
        <v>58</v>
      </c>
      <c r="C17" s="45"/>
      <c r="D17" s="46"/>
      <c r="E17" s="55" t="s">
        <v>177</v>
      </c>
      <c r="F17" s="46"/>
    </row>
    <row r="18" spans="1:6" x14ac:dyDescent="0.25">
      <c r="A18" s="8">
        <v>5</v>
      </c>
      <c r="B18" s="54" t="s">
        <v>60</v>
      </c>
      <c r="C18" s="45"/>
      <c r="D18" s="46"/>
      <c r="E18" s="58">
        <v>45413</v>
      </c>
      <c r="F18" s="46"/>
    </row>
    <row r="20" spans="1:6" x14ac:dyDescent="0.25">
      <c r="A20" s="53" t="s">
        <v>61</v>
      </c>
      <c r="B20" s="45"/>
      <c r="C20" s="45"/>
      <c r="D20" s="45"/>
      <c r="E20" s="45"/>
      <c r="F20" s="46"/>
    </row>
    <row r="21" spans="1:6" ht="15.75" customHeight="1" x14ac:dyDescent="0.25">
      <c r="A21" s="9">
        <v>1</v>
      </c>
      <c r="B21" s="47" t="s">
        <v>62</v>
      </c>
      <c r="C21" s="45"/>
      <c r="D21" s="46"/>
      <c r="E21" s="9" t="s">
        <v>63</v>
      </c>
      <c r="F21" s="9" t="s">
        <v>64</v>
      </c>
    </row>
    <row r="22" spans="1:6" ht="15.75" customHeight="1" x14ac:dyDescent="0.25">
      <c r="A22" s="8" t="s">
        <v>39</v>
      </c>
      <c r="B22" s="54" t="s">
        <v>65</v>
      </c>
      <c r="C22" s="45"/>
      <c r="D22" s="46"/>
      <c r="E22" s="10"/>
      <c r="F22" s="4">
        <v>1539.71</v>
      </c>
    </row>
    <row r="23" spans="1:6" ht="15.75" customHeight="1" x14ac:dyDescent="0.25">
      <c r="A23" s="8" t="s">
        <v>41</v>
      </c>
      <c r="B23" s="54" t="s">
        <v>66</v>
      </c>
      <c r="C23" s="45"/>
      <c r="D23" s="46"/>
      <c r="E23" s="10"/>
      <c r="F23" s="4"/>
    </row>
    <row r="24" spans="1:6" ht="15.75" customHeight="1" x14ac:dyDescent="0.25">
      <c r="A24" s="8" t="s">
        <v>43</v>
      </c>
      <c r="B24" s="54" t="s">
        <v>67</v>
      </c>
      <c r="C24" s="45"/>
      <c r="D24" s="46"/>
      <c r="E24" s="10"/>
      <c r="F24" s="4"/>
    </row>
    <row r="25" spans="1:6" ht="15.75" customHeight="1" x14ac:dyDescent="0.25">
      <c r="A25" s="8" t="s">
        <v>46</v>
      </c>
      <c r="B25" s="54" t="s">
        <v>68</v>
      </c>
      <c r="C25" s="45"/>
      <c r="D25" s="46"/>
      <c r="E25" s="10"/>
      <c r="F25" s="4"/>
    </row>
    <row r="26" spans="1:6" ht="15.75" customHeight="1" x14ac:dyDescent="0.25">
      <c r="A26" s="8" t="s">
        <v>69</v>
      </c>
      <c r="B26" s="59" t="s">
        <v>70</v>
      </c>
      <c r="C26" s="45"/>
      <c r="D26" s="46"/>
      <c r="E26" s="10"/>
      <c r="F26" s="4"/>
    </row>
    <row r="27" spans="1:6" ht="15.75" customHeight="1" x14ac:dyDescent="0.25">
      <c r="A27" s="8" t="s">
        <v>71</v>
      </c>
      <c r="B27" s="54" t="s">
        <v>72</v>
      </c>
      <c r="C27" s="45"/>
      <c r="D27" s="46"/>
      <c r="E27" s="10"/>
      <c r="F27" s="4"/>
    </row>
    <row r="28" spans="1:6" ht="15.75" customHeight="1" x14ac:dyDescent="0.25">
      <c r="A28" s="47" t="s">
        <v>73</v>
      </c>
      <c r="B28" s="45"/>
      <c r="C28" s="45"/>
      <c r="D28" s="45"/>
      <c r="E28" s="46"/>
      <c r="F28" s="5">
        <f>TRUNC(SUM(F22:F27),2)</f>
        <v>1539.71</v>
      </c>
    </row>
    <row r="29" spans="1:6" ht="15.75" customHeight="1" x14ac:dyDescent="0.25"/>
    <row r="30" spans="1:6" ht="15.75" customHeight="1" x14ac:dyDescent="0.25">
      <c r="A30" s="53" t="s">
        <v>74</v>
      </c>
      <c r="B30" s="45"/>
      <c r="C30" s="45"/>
      <c r="D30" s="45"/>
      <c r="E30" s="45"/>
      <c r="F30" s="46"/>
    </row>
    <row r="31" spans="1:6" ht="15.75" customHeight="1" x14ac:dyDescent="0.25">
      <c r="A31" s="60" t="s">
        <v>75</v>
      </c>
      <c r="B31" s="45"/>
      <c r="C31" s="45"/>
      <c r="D31" s="46"/>
      <c r="E31" s="11" t="s">
        <v>63</v>
      </c>
      <c r="F31" s="11" t="s">
        <v>64</v>
      </c>
    </row>
    <row r="32" spans="1:6" ht="15.75" customHeight="1" x14ac:dyDescent="0.25">
      <c r="A32" s="8" t="s">
        <v>39</v>
      </c>
      <c r="B32" s="54" t="s">
        <v>76</v>
      </c>
      <c r="C32" s="45"/>
      <c r="D32" s="46"/>
      <c r="E32" s="10">
        <v>8.3299999999999999E-2</v>
      </c>
      <c r="F32" s="4">
        <f t="shared" ref="F32:F33" si="0">TRUNC($F$28*E32,2)</f>
        <v>128.25</v>
      </c>
    </row>
    <row r="33" spans="1:6" ht="15.75" customHeight="1" x14ac:dyDescent="0.25">
      <c r="A33" s="8" t="s">
        <v>41</v>
      </c>
      <c r="B33" s="54" t="s">
        <v>77</v>
      </c>
      <c r="C33" s="45"/>
      <c r="D33" s="46"/>
      <c r="E33" s="10">
        <v>3.0300000000000001E-2</v>
      </c>
      <c r="F33" s="4">
        <f t="shared" si="0"/>
        <v>46.65</v>
      </c>
    </row>
    <row r="34" spans="1:6" ht="15.75" customHeight="1" x14ac:dyDescent="0.25">
      <c r="A34" s="60" t="s">
        <v>78</v>
      </c>
      <c r="B34" s="45"/>
      <c r="C34" s="45"/>
      <c r="D34" s="46"/>
      <c r="E34" s="12">
        <f>SUM(E32:E33)</f>
        <v>0.11360000000000001</v>
      </c>
      <c r="F34" s="13">
        <f>TRUNC(SUM(F32:F33),2)</f>
        <v>174.9</v>
      </c>
    </row>
    <row r="35" spans="1:6" ht="15.75" customHeight="1" x14ac:dyDescent="0.25"/>
    <row r="36" spans="1:6" ht="15.75" customHeight="1" x14ac:dyDescent="0.25">
      <c r="A36" s="60" t="s">
        <v>79</v>
      </c>
      <c r="B36" s="45"/>
      <c r="C36" s="45"/>
      <c r="D36" s="46"/>
      <c r="E36" s="11" t="s">
        <v>63</v>
      </c>
      <c r="F36" s="11" t="s">
        <v>64</v>
      </c>
    </row>
    <row r="37" spans="1:6" ht="15.75" customHeight="1" x14ac:dyDescent="0.25">
      <c r="A37" s="8" t="s">
        <v>39</v>
      </c>
      <c r="B37" s="54" t="s">
        <v>80</v>
      </c>
      <c r="C37" s="45"/>
      <c r="D37" s="46"/>
      <c r="E37" s="10">
        <v>0.2</v>
      </c>
      <c r="F37" s="4">
        <f t="shared" ref="F37:F44" si="1">TRUNC((SUM($F$28+$F$34))*E37,2)</f>
        <v>342.92</v>
      </c>
    </row>
    <row r="38" spans="1:6" ht="15.75" customHeight="1" x14ac:dyDescent="0.25">
      <c r="A38" s="8" t="s">
        <v>41</v>
      </c>
      <c r="B38" s="54" t="s">
        <v>81</v>
      </c>
      <c r="C38" s="45"/>
      <c r="D38" s="46"/>
      <c r="E38" s="10">
        <v>2.5000000000000001E-2</v>
      </c>
      <c r="F38" s="4">
        <f t="shared" si="1"/>
        <v>42.86</v>
      </c>
    </row>
    <row r="39" spans="1:6" ht="15.75" customHeight="1" x14ac:dyDescent="0.25">
      <c r="A39" s="8" t="s">
        <v>43</v>
      </c>
      <c r="B39" s="54" t="s">
        <v>82</v>
      </c>
      <c r="C39" s="45"/>
      <c r="D39" s="46"/>
      <c r="E39" s="10">
        <v>0.03</v>
      </c>
      <c r="F39" s="4">
        <f t="shared" si="1"/>
        <v>51.43</v>
      </c>
    </row>
    <row r="40" spans="1:6" ht="15.75" customHeight="1" x14ac:dyDescent="0.25">
      <c r="A40" s="8" t="s">
        <v>46</v>
      </c>
      <c r="B40" s="54" t="s">
        <v>83</v>
      </c>
      <c r="C40" s="45"/>
      <c r="D40" s="46"/>
      <c r="E40" s="10">
        <v>1.4999999999999999E-2</v>
      </c>
      <c r="F40" s="4">
        <f t="shared" si="1"/>
        <v>25.71</v>
      </c>
    </row>
    <row r="41" spans="1:6" ht="15.75" customHeight="1" x14ac:dyDescent="0.25">
      <c r="A41" s="8" t="s">
        <v>69</v>
      </c>
      <c r="B41" s="54" t="s">
        <v>84</v>
      </c>
      <c r="C41" s="45"/>
      <c r="D41" s="46"/>
      <c r="E41" s="10">
        <v>0.01</v>
      </c>
      <c r="F41" s="4">
        <f t="shared" si="1"/>
        <v>17.14</v>
      </c>
    </row>
    <row r="42" spans="1:6" ht="15.75" customHeight="1" x14ac:dyDescent="0.25">
      <c r="A42" s="8" t="s">
        <v>71</v>
      </c>
      <c r="B42" s="54" t="s">
        <v>85</v>
      </c>
      <c r="C42" s="45"/>
      <c r="D42" s="46"/>
      <c r="E42" s="10">
        <v>6.0000000000000001E-3</v>
      </c>
      <c r="F42" s="4">
        <f t="shared" si="1"/>
        <v>10.28</v>
      </c>
    </row>
    <row r="43" spans="1:6" ht="15.75" customHeight="1" x14ac:dyDescent="0.25">
      <c r="A43" s="8" t="s">
        <v>86</v>
      </c>
      <c r="B43" s="54" t="s">
        <v>87</v>
      </c>
      <c r="C43" s="45"/>
      <c r="D43" s="46"/>
      <c r="E43" s="10">
        <v>2E-3</v>
      </c>
      <c r="F43" s="4">
        <f t="shared" si="1"/>
        <v>3.42</v>
      </c>
    </row>
    <row r="44" spans="1:6" ht="15.75" customHeight="1" x14ac:dyDescent="0.25">
      <c r="A44" s="8" t="s">
        <v>88</v>
      </c>
      <c r="B44" s="54" t="s">
        <v>89</v>
      </c>
      <c r="C44" s="45"/>
      <c r="D44" s="46"/>
      <c r="E44" s="10">
        <v>0.08</v>
      </c>
      <c r="F44" s="4">
        <f t="shared" si="1"/>
        <v>137.16</v>
      </c>
    </row>
    <row r="45" spans="1:6" ht="15.75" customHeight="1" x14ac:dyDescent="0.25">
      <c r="A45" s="60" t="s">
        <v>90</v>
      </c>
      <c r="B45" s="45"/>
      <c r="C45" s="45"/>
      <c r="D45" s="46"/>
      <c r="E45" s="12">
        <f>SUM(E37:E44)</f>
        <v>0.36800000000000005</v>
      </c>
      <c r="F45" s="13">
        <f>TRUNC(SUM(F37:F44),2)</f>
        <v>630.91999999999996</v>
      </c>
    </row>
    <row r="46" spans="1:6" ht="15.75" customHeight="1" x14ac:dyDescent="0.25"/>
    <row r="47" spans="1:6" ht="15.75" customHeight="1" x14ac:dyDescent="0.25">
      <c r="A47" s="60" t="s">
        <v>91</v>
      </c>
      <c r="B47" s="45"/>
      <c r="C47" s="45"/>
      <c r="D47" s="46"/>
      <c r="E47" s="11" t="s">
        <v>63</v>
      </c>
      <c r="F47" s="11" t="s">
        <v>64</v>
      </c>
    </row>
    <row r="48" spans="1:6" ht="15.75" customHeight="1" x14ac:dyDescent="0.25">
      <c r="A48" s="8" t="s">
        <v>39</v>
      </c>
      <c r="B48" s="54" t="s">
        <v>92</v>
      </c>
      <c r="C48" s="45"/>
      <c r="D48" s="46"/>
      <c r="E48" s="14"/>
      <c r="F48" s="4">
        <v>0</v>
      </c>
    </row>
    <row r="49" spans="1:6" ht="15.75" customHeight="1" x14ac:dyDescent="0.25">
      <c r="A49" s="8" t="s">
        <v>41</v>
      </c>
      <c r="B49" s="54" t="s">
        <v>93</v>
      </c>
      <c r="C49" s="45"/>
      <c r="D49" s="46"/>
      <c r="E49" s="14">
        <v>598.5</v>
      </c>
      <c r="F49" s="4">
        <f>TRUNC($E$49-1,2)</f>
        <v>597.5</v>
      </c>
    </row>
    <row r="50" spans="1:6" ht="15.75" customHeight="1" x14ac:dyDescent="0.25">
      <c r="A50" s="8" t="s">
        <v>43</v>
      </c>
      <c r="B50" s="54" t="s">
        <v>94</v>
      </c>
      <c r="C50" s="45"/>
      <c r="D50" s="46"/>
      <c r="E50" s="10" t="s">
        <v>95</v>
      </c>
      <c r="F50" s="4">
        <v>0</v>
      </c>
    </row>
    <row r="51" spans="1:6" ht="15.75" customHeight="1" x14ac:dyDescent="0.25">
      <c r="A51" s="8" t="s">
        <v>46</v>
      </c>
      <c r="B51" s="54" t="s">
        <v>96</v>
      </c>
      <c r="C51" s="45"/>
      <c r="D51" s="46"/>
      <c r="E51" s="10" t="s">
        <v>95</v>
      </c>
      <c r="F51" s="4">
        <v>0</v>
      </c>
    </row>
    <row r="52" spans="1:6" ht="15.75" customHeight="1" x14ac:dyDescent="0.25">
      <c r="A52" s="8" t="s">
        <v>69</v>
      </c>
      <c r="B52" s="54" t="s">
        <v>97</v>
      </c>
      <c r="C52" s="45"/>
      <c r="D52" s="46"/>
      <c r="E52" s="10" t="s">
        <v>95</v>
      </c>
      <c r="F52" s="4">
        <v>0</v>
      </c>
    </row>
    <row r="53" spans="1:6" ht="15.75" customHeight="1" x14ac:dyDescent="0.25">
      <c r="A53" s="8" t="s">
        <v>71</v>
      </c>
      <c r="B53" s="59" t="s">
        <v>98</v>
      </c>
      <c r="C53" s="45"/>
      <c r="D53" s="46"/>
      <c r="E53" s="10" t="s">
        <v>95</v>
      </c>
      <c r="F53" s="4">
        <v>0</v>
      </c>
    </row>
    <row r="54" spans="1:6" ht="15.75" customHeight="1" x14ac:dyDescent="0.25">
      <c r="A54" s="8" t="s">
        <v>86</v>
      </c>
      <c r="B54" s="59" t="s">
        <v>99</v>
      </c>
      <c r="C54" s="45"/>
      <c r="D54" s="46"/>
      <c r="E54" s="10" t="s">
        <v>95</v>
      </c>
      <c r="F54" s="4">
        <v>0</v>
      </c>
    </row>
    <row r="55" spans="1:6" ht="15.75" customHeight="1" x14ac:dyDescent="0.25">
      <c r="A55" s="8" t="s">
        <v>88</v>
      </c>
      <c r="B55" s="54" t="s">
        <v>100</v>
      </c>
      <c r="C55" s="45"/>
      <c r="D55" s="46"/>
      <c r="E55" s="10" t="s">
        <v>95</v>
      </c>
      <c r="F55" s="4">
        <v>0</v>
      </c>
    </row>
    <row r="56" spans="1:6" ht="15.75" customHeight="1" x14ac:dyDescent="0.25">
      <c r="A56" s="60" t="s">
        <v>101</v>
      </c>
      <c r="B56" s="45"/>
      <c r="C56" s="45"/>
      <c r="D56" s="46"/>
      <c r="E56" s="12" t="s">
        <v>95</v>
      </c>
      <c r="F56" s="13">
        <f>TRUNC(SUM(F48:F55),2)</f>
        <v>597.5</v>
      </c>
    </row>
    <row r="57" spans="1:6" ht="15.75" customHeight="1" x14ac:dyDescent="0.25"/>
    <row r="58" spans="1:6" ht="15.75" customHeight="1" x14ac:dyDescent="0.25">
      <c r="A58" s="47" t="s">
        <v>102</v>
      </c>
      <c r="B58" s="45"/>
      <c r="C58" s="45"/>
      <c r="D58" s="45"/>
      <c r="E58" s="45"/>
      <c r="F58" s="46"/>
    </row>
    <row r="59" spans="1:6" ht="15.75" customHeight="1" x14ac:dyDescent="0.25">
      <c r="A59" s="60" t="s">
        <v>103</v>
      </c>
      <c r="B59" s="45"/>
      <c r="C59" s="45"/>
      <c r="D59" s="45"/>
      <c r="E59" s="46"/>
      <c r="F59" s="11" t="s">
        <v>64</v>
      </c>
    </row>
    <row r="60" spans="1:6" ht="15.75" customHeight="1" x14ac:dyDescent="0.25">
      <c r="A60" s="8" t="s">
        <v>104</v>
      </c>
      <c r="B60" s="54" t="s">
        <v>105</v>
      </c>
      <c r="C60" s="45"/>
      <c r="D60" s="45"/>
      <c r="E60" s="46"/>
      <c r="F60" s="4">
        <f>F34</f>
        <v>174.9</v>
      </c>
    </row>
    <row r="61" spans="1:6" ht="15.75" customHeight="1" x14ac:dyDescent="0.25">
      <c r="A61" s="8" t="s">
        <v>106</v>
      </c>
      <c r="B61" s="54" t="s">
        <v>107</v>
      </c>
      <c r="C61" s="45"/>
      <c r="D61" s="45"/>
      <c r="E61" s="46"/>
      <c r="F61" s="4">
        <f>F45</f>
        <v>630.91999999999996</v>
      </c>
    </row>
    <row r="62" spans="1:6" ht="15.75" customHeight="1" x14ac:dyDescent="0.25">
      <c r="A62" s="8" t="s">
        <v>108</v>
      </c>
      <c r="B62" s="54" t="s">
        <v>109</v>
      </c>
      <c r="C62" s="45"/>
      <c r="D62" s="45"/>
      <c r="E62" s="46"/>
      <c r="F62" s="4">
        <f>F56</f>
        <v>597.5</v>
      </c>
    </row>
    <row r="63" spans="1:6" ht="15.75" customHeight="1" x14ac:dyDescent="0.25">
      <c r="A63" s="47" t="s">
        <v>110</v>
      </c>
      <c r="B63" s="45"/>
      <c r="C63" s="45"/>
      <c r="D63" s="45"/>
      <c r="E63" s="46"/>
      <c r="F63" s="5">
        <f>SUM(F60:F62)</f>
        <v>1403.32</v>
      </c>
    </row>
    <row r="64" spans="1:6" ht="15.75" customHeight="1" x14ac:dyDescent="0.25"/>
    <row r="65" spans="1:6" ht="15.75" customHeight="1" x14ac:dyDescent="0.25">
      <c r="A65" s="53" t="s">
        <v>111</v>
      </c>
      <c r="B65" s="45"/>
      <c r="C65" s="45"/>
      <c r="D65" s="45"/>
      <c r="E65" s="45"/>
      <c r="F65" s="46"/>
    </row>
    <row r="66" spans="1:6" ht="15.75" customHeight="1" x14ac:dyDescent="0.25">
      <c r="A66" s="9">
        <v>3</v>
      </c>
      <c r="B66" s="47" t="s">
        <v>112</v>
      </c>
      <c r="C66" s="45"/>
      <c r="D66" s="46"/>
      <c r="E66" s="9" t="s">
        <v>63</v>
      </c>
      <c r="F66" s="9" t="s">
        <v>64</v>
      </c>
    </row>
    <row r="67" spans="1:6" ht="15.75" customHeight="1" x14ac:dyDescent="0.25">
      <c r="A67" s="8" t="s">
        <v>39</v>
      </c>
      <c r="B67" s="54" t="s">
        <v>113</v>
      </c>
      <c r="C67" s="45"/>
      <c r="D67" s="46"/>
      <c r="E67" s="17">
        <v>4.1669999999999997E-3</v>
      </c>
      <c r="F67" s="4">
        <f>TRUNC(E67*SUM(F$28+F$34+F$44+F$56),2)</f>
        <v>10.199999999999999</v>
      </c>
    </row>
    <row r="68" spans="1:6" ht="15.75" customHeight="1" x14ac:dyDescent="0.25">
      <c r="A68" s="8" t="s">
        <v>41</v>
      </c>
      <c r="B68" s="54" t="s">
        <v>114</v>
      </c>
      <c r="C68" s="45"/>
      <c r="D68" s="46"/>
      <c r="E68" s="17">
        <v>3.3E-4</v>
      </c>
      <c r="F68" s="4">
        <f t="shared" ref="F68:F69" si="2">TRUNC(E68*SUM(F$28+F$34),2)</f>
        <v>0.56000000000000005</v>
      </c>
    </row>
    <row r="69" spans="1:6" ht="15.75" customHeight="1" x14ac:dyDescent="0.25">
      <c r="A69" s="8" t="s">
        <v>43</v>
      </c>
      <c r="B69" s="69" t="s">
        <v>115</v>
      </c>
      <c r="C69" s="45"/>
      <c r="D69" s="46"/>
      <c r="E69" s="17">
        <v>1.6000000000000001E-3</v>
      </c>
      <c r="F69" s="4">
        <f t="shared" si="2"/>
        <v>2.74</v>
      </c>
    </row>
    <row r="70" spans="1:6" ht="15.75" customHeight="1" x14ac:dyDescent="0.25">
      <c r="A70" s="8" t="s">
        <v>46</v>
      </c>
      <c r="B70" s="54" t="s">
        <v>116</v>
      </c>
      <c r="C70" s="45"/>
      <c r="D70" s="46"/>
      <c r="E70" s="17">
        <v>1.9439999999999999E-2</v>
      </c>
      <c r="F70" s="4">
        <f>TRUNC(E70*SUM(F$28+F$63),2)</f>
        <v>57.21</v>
      </c>
    </row>
    <row r="71" spans="1:6" ht="15.75" customHeight="1" x14ac:dyDescent="0.25">
      <c r="A71" s="8" t="s">
        <v>69</v>
      </c>
      <c r="B71" s="69" t="s">
        <v>117</v>
      </c>
      <c r="C71" s="45"/>
      <c r="D71" s="46"/>
      <c r="E71" s="17">
        <v>7.1500000000000001E-3</v>
      </c>
      <c r="F71" s="4">
        <f t="shared" ref="F71:F72" si="3">TRUNC(E71*SUM(F$28+F$34),2)</f>
        <v>12.25</v>
      </c>
    </row>
    <row r="72" spans="1:6" ht="15.75" customHeight="1" x14ac:dyDescent="0.25">
      <c r="A72" s="8" t="s">
        <v>71</v>
      </c>
      <c r="B72" s="54" t="s">
        <v>118</v>
      </c>
      <c r="C72" s="45"/>
      <c r="D72" s="46"/>
      <c r="E72" s="17">
        <v>3.8399999999999997E-2</v>
      </c>
      <c r="F72" s="4">
        <f t="shared" si="3"/>
        <v>65.84</v>
      </c>
    </row>
    <row r="73" spans="1:6" ht="15.75" customHeight="1" x14ac:dyDescent="0.25">
      <c r="A73" s="47" t="s">
        <v>119</v>
      </c>
      <c r="B73" s="45"/>
      <c r="C73" s="45"/>
      <c r="D73" s="46"/>
      <c r="E73" s="20">
        <f t="shared" ref="E73:F73" si="4">SUM(E67:E72)</f>
        <v>7.1086999999999984E-2</v>
      </c>
      <c r="F73" s="5">
        <f t="shared" si="4"/>
        <v>148.80000000000001</v>
      </c>
    </row>
    <row r="74" spans="1:6" ht="15.75" customHeight="1" x14ac:dyDescent="0.25"/>
    <row r="75" spans="1:6" ht="15.75" customHeight="1" x14ac:dyDescent="0.25">
      <c r="A75" s="53" t="s">
        <v>120</v>
      </c>
      <c r="B75" s="45"/>
      <c r="C75" s="45"/>
      <c r="D75" s="45"/>
      <c r="E75" s="45"/>
      <c r="F75" s="46"/>
    </row>
    <row r="76" spans="1:6" ht="15.75" customHeight="1" x14ac:dyDescent="0.25">
      <c r="A76" s="60" t="s">
        <v>121</v>
      </c>
      <c r="B76" s="45"/>
      <c r="C76" s="45"/>
      <c r="D76" s="46"/>
      <c r="E76" s="11" t="s">
        <v>63</v>
      </c>
      <c r="F76" s="11" t="s">
        <v>64</v>
      </c>
    </row>
    <row r="77" spans="1:6" ht="15.75" customHeight="1" x14ac:dyDescent="0.25">
      <c r="A77" s="8" t="s">
        <v>39</v>
      </c>
      <c r="B77" s="54" t="s">
        <v>122</v>
      </c>
      <c r="C77" s="45"/>
      <c r="D77" s="46"/>
      <c r="E77" s="17">
        <v>8.3330000000000001E-2</v>
      </c>
      <c r="F77" s="4">
        <f t="shared" ref="F77:F82" si="5">TRUNC(E77*(SUM(F$28+F$73+F$63)),2)</f>
        <v>257.64</v>
      </c>
    </row>
    <row r="78" spans="1:6" ht="15.75" customHeight="1" x14ac:dyDescent="0.25">
      <c r="A78" s="8" t="s">
        <v>41</v>
      </c>
      <c r="B78" s="54" t="s">
        <v>123</v>
      </c>
      <c r="C78" s="45"/>
      <c r="D78" s="46"/>
      <c r="E78" s="17">
        <v>2.7390000000000001E-3</v>
      </c>
      <c r="F78" s="4">
        <f t="shared" si="5"/>
        <v>8.4600000000000009</v>
      </c>
    </row>
    <row r="79" spans="1:6" ht="15.75" customHeight="1" x14ac:dyDescent="0.25">
      <c r="A79" s="8" t="s">
        <v>43</v>
      </c>
      <c r="B79" s="54" t="s">
        <v>124</v>
      </c>
      <c r="C79" s="45"/>
      <c r="D79" s="46"/>
      <c r="E79" s="17">
        <v>8.1999999999999998E-4</v>
      </c>
      <c r="F79" s="4">
        <f t="shared" si="5"/>
        <v>2.5299999999999998</v>
      </c>
    </row>
    <row r="80" spans="1:6" ht="15.75" customHeight="1" x14ac:dyDescent="0.25">
      <c r="A80" s="8" t="s">
        <v>46</v>
      </c>
      <c r="B80" s="54" t="s">
        <v>125</v>
      </c>
      <c r="C80" s="45"/>
      <c r="D80" s="46"/>
      <c r="E80" s="17">
        <v>2.5999999999999999E-3</v>
      </c>
      <c r="F80" s="4">
        <f t="shared" si="5"/>
        <v>8.0299999999999994</v>
      </c>
    </row>
    <row r="81" spans="1:6" ht="15.75" customHeight="1" x14ac:dyDescent="0.25">
      <c r="A81" s="8" t="s">
        <v>69</v>
      </c>
      <c r="B81" s="54" t="s">
        <v>126</v>
      </c>
      <c r="C81" s="45"/>
      <c r="D81" s="46"/>
      <c r="E81" s="17">
        <v>5.5999999999999995E-4</v>
      </c>
      <c r="F81" s="4">
        <f t="shared" si="5"/>
        <v>1.73</v>
      </c>
    </row>
    <row r="82" spans="1:6" ht="15.75" customHeight="1" x14ac:dyDescent="0.25">
      <c r="A82" s="8" t="s">
        <v>71</v>
      </c>
      <c r="B82" s="54" t="s">
        <v>127</v>
      </c>
      <c r="C82" s="45"/>
      <c r="D82" s="46"/>
      <c r="E82" s="17">
        <v>1.37E-2</v>
      </c>
      <c r="F82" s="4">
        <f t="shared" si="5"/>
        <v>42.35</v>
      </c>
    </row>
    <row r="83" spans="1:6" ht="15.75" customHeight="1" x14ac:dyDescent="0.25">
      <c r="A83" s="60" t="s">
        <v>128</v>
      </c>
      <c r="B83" s="45"/>
      <c r="C83" s="45"/>
      <c r="D83" s="46"/>
      <c r="E83" s="12">
        <f>SUM(E77:E82)</f>
        <v>0.10374900000000002</v>
      </c>
      <c r="F83" s="13">
        <f>TRUNC(SUM(F77:F82),2)</f>
        <v>320.74</v>
      </c>
    </row>
    <row r="84" spans="1:6" ht="15.75" customHeight="1" x14ac:dyDescent="0.25"/>
    <row r="85" spans="1:6" ht="15.75" customHeight="1" x14ac:dyDescent="0.25">
      <c r="A85" s="60" t="s">
        <v>129</v>
      </c>
      <c r="B85" s="45"/>
      <c r="C85" s="45"/>
      <c r="D85" s="46"/>
      <c r="E85" s="11" t="s">
        <v>63</v>
      </c>
      <c r="F85" s="11" t="s">
        <v>64</v>
      </c>
    </row>
    <row r="86" spans="1:6" ht="15.75" customHeight="1" x14ac:dyDescent="0.25">
      <c r="A86" s="8" t="s">
        <v>39</v>
      </c>
      <c r="B86" s="54" t="s">
        <v>130</v>
      </c>
      <c r="C86" s="45"/>
      <c r="D86" s="46"/>
      <c r="E86" s="10">
        <v>0</v>
      </c>
      <c r="F86" s="4"/>
    </row>
    <row r="87" spans="1:6" ht="15.75" customHeight="1" x14ac:dyDescent="0.25">
      <c r="A87" s="60" t="s">
        <v>131</v>
      </c>
      <c r="B87" s="45"/>
      <c r="C87" s="45"/>
      <c r="D87" s="46"/>
      <c r="E87" s="12">
        <f t="shared" ref="E87:F87" si="6">SUM(E86)</f>
        <v>0</v>
      </c>
      <c r="F87" s="13">
        <f t="shared" si="6"/>
        <v>0</v>
      </c>
    </row>
    <row r="88" spans="1:6" ht="15.75" customHeight="1" x14ac:dyDescent="0.25"/>
    <row r="89" spans="1:6" ht="15.75" customHeight="1" x14ac:dyDescent="0.25">
      <c r="A89" s="47" t="s">
        <v>132</v>
      </c>
      <c r="B89" s="45"/>
      <c r="C89" s="45"/>
      <c r="D89" s="45"/>
      <c r="E89" s="45"/>
      <c r="F89" s="46"/>
    </row>
    <row r="90" spans="1:6" ht="15.75" customHeight="1" x14ac:dyDescent="0.25">
      <c r="A90" s="60" t="s">
        <v>133</v>
      </c>
      <c r="B90" s="45"/>
      <c r="C90" s="45"/>
      <c r="D90" s="45"/>
      <c r="E90" s="46"/>
      <c r="F90" s="11" t="s">
        <v>64</v>
      </c>
    </row>
    <row r="91" spans="1:6" ht="15.75" customHeight="1" x14ac:dyDescent="0.25">
      <c r="A91" s="8" t="s">
        <v>134</v>
      </c>
      <c r="B91" s="54" t="s">
        <v>135</v>
      </c>
      <c r="C91" s="45"/>
      <c r="D91" s="45"/>
      <c r="E91" s="46"/>
      <c r="F91" s="4">
        <f>F83</f>
        <v>320.74</v>
      </c>
    </row>
    <row r="92" spans="1:6" ht="15.75" customHeight="1" x14ac:dyDescent="0.25">
      <c r="A92" s="8" t="s">
        <v>136</v>
      </c>
      <c r="B92" s="54" t="s">
        <v>137</v>
      </c>
      <c r="C92" s="45"/>
      <c r="D92" s="45"/>
      <c r="E92" s="46"/>
      <c r="F92" s="4">
        <f>F87</f>
        <v>0</v>
      </c>
    </row>
    <row r="93" spans="1:6" ht="15.75" customHeight="1" x14ac:dyDescent="0.25">
      <c r="A93" s="47" t="s">
        <v>138</v>
      </c>
      <c r="B93" s="45"/>
      <c r="C93" s="45"/>
      <c r="D93" s="45"/>
      <c r="E93" s="46"/>
      <c r="F93" s="5">
        <f>SUM(F91:F92)</f>
        <v>320.74</v>
      </c>
    </row>
    <row r="94" spans="1:6" ht="15.75" customHeight="1" x14ac:dyDescent="0.25"/>
    <row r="95" spans="1:6" ht="15.75" customHeight="1" x14ac:dyDescent="0.25">
      <c r="A95" s="53" t="s">
        <v>139</v>
      </c>
      <c r="B95" s="45"/>
      <c r="C95" s="45"/>
      <c r="D95" s="45"/>
      <c r="E95" s="45"/>
      <c r="F95" s="46"/>
    </row>
    <row r="96" spans="1:6" ht="15.75" customHeight="1" x14ac:dyDescent="0.25">
      <c r="A96" s="9">
        <v>5</v>
      </c>
      <c r="B96" s="47" t="s">
        <v>140</v>
      </c>
      <c r="C96" s="45"/>
      <c r="D96" s="46"/>
      <c r="E96" s="9"/>
      <c r="F96" s="9" t="s">
        <v>64</v>
      </c>
    </row>
    <row r="97" spans="1:6" ht="15.75" customHeight="1" x14ac:dyDescent="0.25">
      <c r="A97" s="8" t="s">
        <v>39</v>
      </c>
      <c r="B97" s="54" t="s">
        <v>141</v>
      </c>
      <c r="C97" s="45"/>
      <c r="D97" s="46"/>
      <c r="E97" s="10" t="s">
        <v>95</v>
      </c>
      <c r="F97" s="4">
        <f>Uniforme!G10</f>
        <v>27.559999999999992</v>
      </c>
    </row>
    <row r="98" spans="1:6" ht="15.75" customHeight="1" x14ac:dyDescent="0.25">
      <c r="A98" s="8" t="s">
        <v>41</v>
      </c>
      <c r="B98" s="54" t="s">
        <v>142</v>
      </c>
      <c r="C98" s="45"/>
      <c r="D98" s="46"/>
      <c r="E98" s="10" t="s">
        <v>95</v>
      </c>
      <c r="F98" s="4">
        <f>EPI!G38</f>
        <v>13.911666666666667</v>
      </c>
    </row>
    <row r="99" spans="1:6" ht="15.75" customHeight="1" x14ac:dyDescent="0.25">
      <c r="A99" s="8" t="s">
        <v>43</v>
      </c>
      <c r="B99" s="54" t="s">
        <v>143</v>
      </c>
      <c r="C99" s="45"/>
      <c r="D99" s="46"/>
      <c r="E99" s="10" t="s">
        <v>95</v>
      </c>
      <c r="F99" s="4">
        <v>0</v>
      </c>
    </row>
    <row r="100" spans="1:6" ht="15.75" customHeight="1" x14ac:dyDescent="0.25">
      <c r="A100" s="8" t="s">
        <v>46</v>
      </c>
      <c r="B100" s="54" t="s">
        <v>72</v>
      </c>
      <c r="C100" s="45"/>
      <c r="D100" s="46"/>
      <c r="E100" s="10" t="s">
        <v>95</v>
      </c>
      <c r="F100" s="4">
        <v>0</v>
      </c>
    </row>
    <row r="101" spans="1:6" ht="15.75" customHeight="1" x14ac:dyDescent="0.25">
      <c r="A101" s="47" t="s">
        <v>144</v>
      </c>
      <c r="B101" s="45"/>
      <c r="C101" s="45"/>
      <c r="D101" s="46"/>
      <c r="E101" s="20" t="s">
        <v>95</v>
      </c>
      <c r="F101" s="5">
        <f>SUM(F97:F100)</f>
        <v>41.471666666666657</v>
      </c>
    </row>
    <row r="102" spans="1:6" ht="15.75" customHeight="1" x14ac:dyDescent="0.25"/>
    <row r="103" spans="1:6" ht="15.75" customHeight="1" x14ac:dyDescent="0.25">
      <c r="A103" s="53" t="s">
        <v>145</v>
      </c>
      <c r="B103" s="45"/>
      <c r="C103" s="45"/>
      <c r="D103" s="45"/>
      <c r="E103" s="45"/>
      <c r="F103" s="46"/>
    </row>
    <row r="104" spans="1:6" ht="15.75" customHeight="1" x14ac:dyDescent="0.25">
      <c r="A104" s="9">
        <v>5</v>
      </c>
      <c r="B104" s="47" t="s">
        <v>146</v>
      </c>
      <c r="C104" s="45"/>
      <c r="D104" s="46"/>
      <c r="E104" s="9"/>
      <c r="F104" s="9" t="s">
        <v>64</v>
      </c>
    </row>
    <row r="105" spans="1:6" ht="15.75" customHeight="1" x14ac:dyDescent="0.25">
      <c r="A105" s="8" t="s">
        <v>39</v>
      </c>
      <c r="B105" s="54" t="s">
        <v>147</v>
      </c>
      <c r="C105" s="45"/>
      <c r="D105" s="46"/>
      <c r="E105" s="10">
        <v>0.03</v>
      </c>
      <c r="F105" s="4">
        <f>TRUNC($F$128*E105,2)</f>
        <v>103.62</v>
      </c>
    </row>
    <row r="106" spans="1:6" ht="15.75" customHeight="1" x14ac:dyDescent="0.25">
      <c r="A106" s="8" t="s">
        <v>41</v>
      </c>
      <c r="B106" s="54" t="s">
        <v>148</v>
      </c>
      <c r="C106" s="45"/>
      <c r="D106" s="46"/>
      <c r="E106" s="10">
        <v>6.7900000000000002E-2</v>
      </c>
      <c r="F106" s="4">
        <f>TRUNC(($F$128+F105)*E106,2)</f>
        <v>241.56</v>
      </c>
    </row>
    <row r="107" spans="1:6" ht="15.75" customHeight="1" x14ac:dyDescent="0.25">
      <c r="A107" s="8" t="s">
        <v>43</v>
      </c>
      <c r="B107" s="61" t="s">
        <v>149</v>
      </c>
      <c r="C107" s="45"/>
      <c r="D107" s="46"/>
      <c r="E107" s="10" t="s">
        <v>95</v>
      </c>
      <c r="F107" s="4">
        <v>0</v>
      </c>
    </row>
    <row r="108" spans="1:6" ht="15.75" customHeight="1" x14ac:dyDescent="0.25">
      <c r="A108" s="8" t="s">
        <v>150</v>
      </c>
      <c r="B108" s="54" t="s">
        <v>151</v>
      </c>
      <c r="C108" s="45"/>
      <c r="D108" s="46"/>
      <c r="E108" s="10">
        <v>6.4999999999999997E-3</v>
      </c>
      <c r="F108" s="4">
        <f t="shared" ref="F108:F110" si="7">TRUNC(E108*$E$117,2)</f>
        <v>27.03</v>
      </c>
    </row>
    <row r="109" spans="1:6" ht="15.75" customHeight="1" x14ac:dyDescent="0.25">
      <c r="A109" s="8" t="s">
        <v>152</v>
      </c>
      <c r="B109" s="54" t="s">
        <v>153</v>
      </c>
      <c r="C109" s="45"/>
      <c r="D109" s="46"/>
      <c r="E109" s="10">
        <v>0.03</v>
      </c>
      <c r="F109" s="4">
        <f t="shared" si="7"/>
        <v>124.76</v>
      </c>
    </row>
    <row r="110" spans="1:6" ht="15.75" customHeight="1" x14ac:dyDescent="0.25">
      <c r="A110" s="8" t="s">
        <v>154</v>
      </c>
      <c r="B110" s="54" t="s">
        <v>155</v>
      </c>
      <c r="C110" s="45"/>
      <c r="D110" s="46"/>
      <c r="E110" s="10">
        <v>0.05</v>
      </c>
      <c r="F110" s="4">
        <f t="shared" si="7"/>
        <v>207.94</v>
      </c>
    </row>
    <row r="111" spans="1:6" ht="15.75" customHeight="1" x14ac:dyDescent="0.25">
      <c r="A111" s="47" t="s">
        <v>144</v>
      </c>
      <c r="B111" s="45"/>
      <c r="C111" s="45"/>
      <c r="D111" s="46"/>
      <c r="E111" s="20" t="s">
        <v>95</v>
      </c>
      <c r="F111" s="5">
        <f>TRUNC(SUM(F105:F110),2)</f>
        <v>704.91</v>
      </c>
    </row>
    <row r="112" spans="1:6" ht="15.75" customHeight="1" x14ac:dyDescent="0.25">
      <c r="A112" s="7"/>
      <c r="B112" s="7"/>
      <c r="C112" s="7"/>
      <c r="D112" s="7"/>
      <c r="E112" s="21"/>
      <c r="F112" s="22"/>
    </row>
    <row r="113" spans="1:6" ht="15.75" customHeight="1" x14ac:dyDescent="0.25">
      <c r="A113" s="23" t="s">
        <v>156</v>
      </c>
      <c r="B113" s="70" t="s">
        <v>157</v>
      </c>
      <c r="C113" s="71"/>
      <c r="D113" s="71"/>
      <c r="E113" s="72">
        <v>8.6499999999999994E-2</v>
      </c>
      <c r="F113" s="73"/>
    </row>
    <row r="114" spans="1:6" ht="15.75" customHeight="1" x14ac:dyDescent="0.25">
      <c r="A114" s="24"/>
      <c r="B114" s="25"/>
      <c r="C114" s="25"/>
      <c r="D114" s="25"/>
      <c r="E114" s="26"/>
      <c r="F114" s="27"/>
    </row>
    <row r="115" spans="1:6" ht="15.75" customHeight="1" x14ac:dyDescent="0.25">
      <c r="A115" s="24" t="s">
        <v>158</v>
      </c>
      <c r="B115" s="62" t="s">
        <v>159</v>
      </c>
      <c r="C115" s="52"/>
      <c r="D115" s="52"/>
      <c r="E115" s="63">
        <f>F28+F63+F73+F93+F101+F105+F106</f>
        <v>3799.2216666666664</v>
      </c>
      <c r="F115" s="64"/>
    </row>
    <row r="116" spans="1:6" ht="15.75" customHeight="1" x14ac:dyDescent="0.25">
      <c r="A116" s="24"/>
      <c r="B116" s="25"/>
      <c r="C116" s="25"/>
      <c r="D116" s="25"/>
      <c r="E116" s="26"/>
      <c r="F116" s="27"/>
    </row>
    <row r="117" spans="1:6" ht="15.75" customHeight="1" x14ac:dyDescent="0.25">
      <c r="A117" s="24" t="s">
        <v>160</v>
      </c>
      <c r="B117" s="62" t="s">
        <v>161</v>
      </c>
      <c r="C117" s="52"/>
      <c r="D117" s="52"/>
      <c r="E117" s="63">
        <f>E115/(1-E113)</f>
        <v>4158.9728151797117</v>
      </c>
      <c r="F117" s="64"/>
    </row>
    <row r="118" spans="1:6" ht="15.75" customHeight="1" x14ac:dyDescent="0.25">
      <c r="A118" s="24"/>
      <c r="B118" s="25"/>
      <c r="C118" s="25"/>
      <c r="D118" s="25"/>
      <c r="E118" s="26"/>
      <c r="F118" s="27"/>
    </row>
    <row r="119" spans="1:6" ht="15.75" customHeight="1" x14ac:dyDescent="0.25">
      <c r="A119" s="28"/>
      <c r="B119" s="29"/>
      <c r="C119" s="30" t="s">
        <v>162</v>
      </c>
      <c r="D119" s="30"/>
      <c r="E119" s="65">
        <f>E117-E115</f>
        <v>359.75114851304534</v>
      </c>
      <c r="F119" s="66"/>
    </row>
    <row r="120" spans="1:6" ht="15.75" customHeight="1" x14ac:dyDescent="0.25"/>
    <row r="121" spans="1:6" ht="15.75" customHeight="1" x14ac:dyDescent="0.25">
      <c r="A121" s="53" t="s">
        <v>163</v>
      </c>
      <c r="B121" s="45"/>
      <c r="C121" s="45"/>
      <c r="D121" s="45"/>
      <c r="E121" s="45"/>
      <c r="F121" s="46"/>
    </row>
    <row r="122" spans="1:6" ht="15.75" customHeight="1" x14ac:dyDescent="0.25">
      <c r="A122" s="60" t="s">
        <v>164</v>
      </c>
      <c r="B122" s="45"/>
      <c r="C122" s="45"/>
      <c r="D122" s="45"/>
      <c r="E122" s="46"/>
      <c r="F122" s="11" t="s">
        <v>64</v>
      </c>
    </row>
    <row r="123" spans="1:6" ht="15.75" customHeight="1" x14ac:dyDescent="0.25">
      <c r="A123" s="8" t="s">
        <v>39</v>
      </c>
      <c r="B123" s="54" t="s">
        <v>61</v>
      </c>
      <c r="C123" s="45"/>
      <c r="D123" s="45"/>
      <c r="E123" s="46"/>
      <c r="F123" s="4">
        <f>F28</f>
        <v>1539.71</v>
      </c>
    </row>
    <row r="124" spans="1:6" ht="15.75" customHeight="1" x14ac:dyDescent="0.25">
      <c r="A124" s="8" t="s">
        <v>41</v>
      </c>
      <c r="B124" s="54" t="s">
        <v>74</v>
      </c>
      <c r="C124" s="45"/>
      <c r="D124" s="45"/>
      <c r="E124" s="46"/>
      <c r="F124" s="4">
        <f>F63</f>
        <v>1403.32</v>
      </c>
    </row>
    <row r="125" spans="1:6" ht="15.75" customHeight="1" x14ac:dyDescent="0.25">
      <c r="A125" s="8" t="s">
        <v>43</v>
      </c>
      <c r="B125" s="54" t="s">
        <v>111</v>
      </c>
      <c r="C125" s="45"/>
      <c r="D125" s="45"/>
      <c r="E125" s="46"/>
      <c r="F125" s="4">
        <f>F73</f>
        <v>148.80000000000001</v>
      </c>
    </row>
    <row r="126" spans="1:6" ht="15.75" customHeight="1" x14ac:dyDescent="0.25">
      <c r="A126" s="8" t="s">
        <v>46</v>
      </c>
      <c r="B126" s="54" t="s">
        <v>120</v>
      </c>
      <c r="C126" s="45"/>
      <c r="D126" s="45"/>
      <c r="E126" s="46"/>
      <c r="F126" s="4">
        <f>F93</f>
        <v>320.74</v>
      </c>
    </row>
    <row r="127" spans="1:6" ht="15.75" customHeight="1" x14ac:dyDescent="0.25">
      <c r="A127" s="8" t="s">
        <v>69</v>
      </c>
      <c r="B127" s="54" t="s">
        <v>139</v>
      </c>
      <c r="C127" s="45"/>
      <c r="D127" s="45"/>
      <c r="E127" s="46"/>
      <c r="F127" s="4">
        <f>F101</f>
        <v>41.471666666666657</v>
      </c>
    </row>
    <row r="128" spans="1:6" ht="15.75" customHeight="1" x14ac:dyDescent="0.25">
      <c r="A128" s="68" t="s">
        <v>165</v>
      </c>
      <c r="B128" s="45"/>
      <c r="C128" s="45"/>
      <c r="D128" s="45"/>
      <c r="E128" s="46"/>
      <c r="F128" s="31">
        <f>SUM(F123:F127)</f>
        <v>3454.0416666666665</v>
      </c>
    </row>
    <row r="129" spans="1:6" ht="15.75" customHeight="1" x14ac:dyDescent="0.25">
      <c r="A129" s="8" t="s">
        <v>71</v>
      </c>
      <c r="B129" s="54" t="s">
        <v>145</v>
      </c>
      <c r="C129" s="45"/>
      <c r="D129" s="45"/>
      <c r="E129" s="46"/>
      <c r="F129" s="4">
        <f>F111</f>
        <v>704.91</v>
      </c>
    </row>
    <row r="130" spans="1:6" ht="15.75" customHeight="1" x14ac:dyDescent="0.25">
      <c r="A130" s="47" t="s">
        <v>166</v>
      </c>
      <c r="B130" s="45"/>
      <c r="C130" s="45"/>
      <c r="D130" s="45"/>
      <c r="E130" s="46"/>
      <c r="F130" s="5">
        <f>SUM(F128:F129)</f>
        <v>4158.9516666666668</v>
      </c>
    </row>
    <row r="131" spans="1:6" ht="15.75" customHeight="1" x14ac:dyDescent="0.25"/>
    <row r="132" spans="1:6" ht="15.75" customHeight="1" x14ac:dyDescent="0.25"/>
    <row r="133" spans="1:6" ht="75.75" customHeight="1" x14ac:dyDescent="0.25">
      <c r="A133" s="67" t="s">
        <v>167</v>
      </c>
      <c r="B133" s="52"/>
      <c r="C133" s="52"/>
      <c r="D133" s="52"/>
      <c r="E133" s="52"/>
      <c r="F133" s="52"/>
    </row>
    <row r="134" spans="1:6" ht="15.75" customHeight="1" x14ac:dyDescent="0.25"/>
    <row r="135" spans="1:6" ht="28.5" customHeight="1" x14ac:dyDescent="0.25">
      <c r="A135" s="67" t="s">
        <v>168</v>
      </c>
      <c r="B135" s="52"/>
      <c r="C135" s="52"/>
      <c r="D135" s="52"/>
      <c r="E135" s="52"/>
      <c r="F135" s="52"/>
    </row>
    <row r="136" spans="1:6" ht="15.75" customHeight="1" x14ac:dyDescent="0.25"/>
    <row r="137" spans="1:6" ht="29.25" customHeight="1" x14ac:dyDescent="0.25">
      <c r="A137" s="67" t="s">
        <v>169</v>
      </c>
      <c r="B137" s="52"/>
      <c r="C137" s="52"/>
      <c r="D137" s="52"/>
      <c r="E137" s="52"/>
      <c r="F137" s="52"/>
    </row>
    <row r="138" spans="1:6" ht="15.75" customHeight="1" x14ac:dyDescent="0.25"/>
    <row r="139" spans="1:6" ht="15.75" customHeight="1" x14ac:dyDescent="0.25"/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8">
    <mergeCell ref="B82:D82"/>
    <mergeCell ref="A83:D83"/>
    <mergeCell ref="A85:D85"/>
    <mergeCell ref="B86:D86"/>
    <mergeCell ref="A87:D87"/>
    <mergeCell ref="A89:F89"/>
    <mergeCell ref="A90:E90"/>
    <mergeCell ref="B91:E91"/>
    <mergeCell ref="B92:E92"/>
    <mergeCell ref="B72:D72"/>
    <mergeCell ref="A73:D73"/>
    <mergeCell ref="A75:F75"/>
    <mergeCell ref="A76:D76"/>
    <mergeCell ref="B77:D77"/>
    <mergeCell ref="B78:D78"/>
    <mergeCell ref="B79:D79"/>
    <mergeCell ref="B80:D80"/>
    <mergeCell ref="B81:D81"/>
    <mergeCell ref="B62:E62"/>
    <mergeCell ref="A63:E63"/>
    <mergeCell ref="A65:F65"/>
    <mergeCell ref="B66:D66"/>
    <mergeCell ref="B67:D67"/>
    <mergeCell ref="B68:D68"/>
    <mergeCell ref="B69:D69"/>
    <mergeCell ref="B70:D70"/>
    <mergeCell ref="B71:D71"/>
    <mergeCell ref="E119:F119"/>
    <mergeCell ref="A121:F121"/>
    <mergeCell ref="A122:E122"/>
    <mergeCell ref="B123:E123"/>
    <mergeCell ref="B124:E124"/>
    <mergeCell ref="A135:F135"/>
    <mergeCell ref="A137:F137"/>
    <mergeCell ref="B125:E125"/>
    <mergeCell ref="B126:E126"/>
    <mergeCell ref="B127:E127"/>
    <mergeCell ref="A128:E128"/>
    <mergeCell ref="B129:E129"/>
    <mergeCell ref="A130:E130"/>
    <mergeCell ref="A133:F133"/>
    <mergeCell ref="A101:D101"/>
    <mergeCell ref="A103:F103"/>
    <mergeCell ref="B104:D104"/>
    <mergeCell ref="B105:D105"/>
    <mergeCell ref="B106:D106"/>
    <mergeCell ref="B107:D107"/>
    <mergeCell ref="B108:D108"/>
    <mergeCell ref="B117:D117"/>
    <mergeCell ref="E117:F117"/>
    <mergeCell ref="B109:D109"/>
    <mergeCell ref="B110:D110"/>
    <mergeCell ref="A111:D111"/>
    <mergeCell ref="B113:D113"/>
    <mergeCell ref="E113:F113"/>
    <mergeCell ref="B115:D115"/>
    <mergeCell ref="E115:F115"/>
    <mergeCell ref="B43:D43"/>
    <mergeCell ref="B44:D44"/>
    <mergeCell ref="A93:E93"/>
    <mergeCell ref="A95:F95"/>
    <mergeCell ref="B96:D96"/>
    <mergeCell ref="B97:D97"/>
    <mergeCell ref="B98:D98"/>
    <mergeCell ref="B99:D99"/>
    <mergeCell ref="B100:D100"/>
    <mergeCell ref="A45:D45"/>
    <mergeCell ref="A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D56"/>
    <mergeCell ref="A58:F58"/>
    <mergeCell ref="A59:E59"/>
    <mergeCell ref="B60:E60"/>
    <mergeCell ref="B61:E61"/>
    <mergeCell ref="B33:D33"/>
    <mergeCell ref="A34:D34"/>
    <mergeCell ref="A36:D36"/>
    <mergeCell ref="B37:D37"/>
    <mergeCell ref="B38:D38"/>
    <mergeCell ref="B39:D39"/>
    <mergeCell ref="B40:D40"/>
    <mergeCell ref="B41:D41"/>
    <mergeCell ref="B42:D42"/>
    <mergeCell ref="B23:D23"/>
    <mergeCell ref="B24:D24"/>
    <mergeCell ref="B25:D25"/>
    <mergeCell ref="B26:D26"/>
    <mergeCell ref="B27:D27"/>
    <mergeCell ref="A28:E28"/>
    <mergeCell ref="A30:F30"/>
    <mergeCell ref="A31:D31"/>
    <mergeCell ref="B32:D32"/>
    <mergeCell ref="E16:F16"/>
    <mergeCell ref="B16:D16"/>
    <mergeCell ref="B17:D17"/>
    <mergeCell ref="E17:F17"/>
    <mergeCell ref="B18:D18"/>
    <mergeCell ref="E18:F18"/>
    <mergeCell ref="A20:F20"/>
    <mergeCell ref="B21:D21"/>
    <mergeCell ref="B22:D22"/>
    <mergeCell ref="A9:F9"/>
    <mergeCell ref="A10:B10"/>
    <mergeCell ref="D10:F10"/>
    <mergeCell ref="A11:B11"/>
    <mergeCell ref="D11:F11"/>
    <mergeCell ref="A13:F13"/>
    <mergeCell ref="B14:D14"/>
    <mergeCell ref="E14:F14"/>
    <mergeCell ref="B15:D15"/>
    <mergeCell ref="E15:F15"/>
    <mergeCell ref="A1:F1"/>
    <mergeCell ref="A3:F3"/>
    <mergeCell ref="B4:D4"/>
    <mergeCell ref="E4:F4"/>
    <mergeCell ref="B5:D5"/>
    <mergeCell ref="E5:F5"/>
    <mergeCell ref="E6:F6"/>
    <mergeCell ref="B6:D6"/>
    <mergeCell ref="B7:D7"/>
    <mergeCell ref="E7:F7"/>
  </mergeCells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workbookViewId="0"/>
  </sheetViews>
  <sheetFormatPr defaultColWidth="14.42578125" defaultRowHeight="15" customHeight="1" x14ac:dyDescent="0.25"/>
  <cols>
    <col min="1" max="1" width="6.140625" customWidth="1"/>
    <col min="2" max="2" width="12.140625" customWidth="1"/>
    <col min="3" max="3" width="19.5703125" customWidth="1"/>
    <col min="4" max="4" width="30.42578125" customWidth="1"/>
    <col min="5" max="5" width="10.42578125" customWidth="1"/>
    <col min="6" max="6" width="13.28515625" customWidth="1"/>
    <col min="7" max="26" width="8.7109375" customWidth="1"/>
  </cols>
  <sheetData>
    <row r="1" spans="1:6" x14ac:dyDescent="0.25">
      <c r="A1" s="51" t="s">
        <v>178</v>
      </c>
      <c r="B1" s="52"/>
      <c r="C1" s="52"/>
      <c r="D1" s="52"/>
      <c r="E1" s="52"/>
      <c r="F1" s="52"/>
    </row>
    <row r="3" spans="1:6" x14ac:dyDescent="0.25">
      <c r="A3" s="53" t="s">
        <v>38</v>
      </c>
      <c r="B3" s="45"/>
      <c r="C3" s="45"/>
      <c r="D3" s="45"/>
      <c r="E3" s="45"/>
      <c r="F3" s="46"/>
    </row>
    <row r="4" spans="1:6" x14ac:dyDescent="0.25">
      <c r="A4" s="8" t="s">
        <v>39</v>
      </c>
      <c r="B4" s="54" t="s">
        <v>40</v>
      </c>
      <c r="C4" s="45"/>
      <c r="D4" s="46"/>
      <c r="E4" s="55"/>
      <c r="F4" s="46"/>
    </row>
    <row r="5" spans="1:6" x14ac:dyDescent="0.25">
      <c r="A5" s="8" t="s">
        <v>41</v>
      </c>
      <c r="B5" s="54" t="s">
        <v>42</v>
      </c>
      <c r="C5" s="45"/>
      <c r="D5" s="46"/>
      <c r="E5" s="55"/>
      <c r="F5" s="46"/>
    </row>
    <row r="6" spans="1:6" x14ac:dyDescent="0.25">
      <c r="A6" s="8" t="s">
        <v>43</v>
      </c>
      <c r="B6" s="54" t="s">
        <v>44</v>
      </c>
      <c r="C6" s="45"/>
      <c r="D6" s="46"/>
      <c r="E6" s="55" t="s">
        <v>45</v>
      </c>
      <c r="F6" s="46"/>
    </row>
    <row r="7" spans="1:6" x14ac:dyDescent="0.25">
      <c r="A7" s="8" t="s">
        <v>46</v>
      </c>
      <c r="B7" s="54" t="s">
        <v>47</v>
      </c>
      <c r="C7" s="45"/>
      <c r="D7" s="46"/>
      <c r="E7" s="55">
        <v>24</v>
      </c>
      <c r="F7" s="46"/>
    </row>
    <row r="9" spans="1:6" x14ac:dyDescent="0.25">
      <c r="A9" s="53" t="s">
        <v>48</v>
      </c>
      <c r="B9" s="45"/>
      <c r="C9" s="45"/>
      <c r="D9" s="45"/>
      <c r="E9" s="45"/>
      <c r="F9" s="46"/>
    </row>
    <row r="10" spans="1:6" x14ac:dyDescent="0.25">
      <c r="A10" s="55" t="s">
        <v>49</v>
      </c>
      <c r="B10" s="46"/>
      <c r="C10" s="8" t="s">
        <v>50</v>
      </c>
      <c r="D10" s="56" t="s">
        <v>51</v>
      </c>
      <c r="E10" s="45"/>
      <c r="F10" s="46"/>
    </row>
    <row r="11" spans="1:6" x14ac:dyDescent="0.25">
      <c r="A11" s="55" t="s">
        <v>52</v>
      </c>
      <c r="B11" s="46"/>
      <c r="C11" s="8" t="s">
        <v>15</v>
      </c>
      <c r="D11" s="55">
        <v>1</v>
      </c>
      <c r="E11" s="45"/>
      <c r="F11" s="46"/>
    </row>
    <row r="13" spans="1:6" x14ac:dyDescent="0.25">
      <c r="A13" s="53" t="s">
        <v>53</v>
      </c>
      <c r="B13" s="45"/>
      <c r="C13" s="45"/>
      <c r="D13" s="45"/>
      <c r="E13" s="45"/>
      <c r="F13" s="46"/>
    </row>
    <row r="14" spans="1:6" x14ac:dyDescent="0.25">
      <c r="A14" s="8">
        <v>1</v>
      </c>
      <c r="B14" s="54" t="s">
        <v>54</v>
      </c>
      <c r="C14" s="45"/>
      <c r="D14" s="46"/>
      <c r="E14" s="55" t="s">
        <v>52</v>
      </c>
      <c r="F14" s="46"/>
    </row>
    <row r="15" spans="1:6" x14ac:dyDescent="0.25">
      <c r="A15" s="8">
        <v>2</v>
      </c>
      <c r="B15" s="54" t="s">
        <v>55</v>
      </c>
      <c r="C15" s="45"/>
      <c r="D15" s="46"/>
      <c r="E15" s="55" t="s">
        <v>179</v>
      </c>
      <c r="F15" s="46"/>
    </row>
    <row r="16" spans="1:6" x14ac:dyDescent="0.25">
      <c r="A16" s="8">
        <v>3</v>
      </c>
      <c r="B16" s="54" t="s">
        <v>57</v>
      </c>
      <c r="C16" s="45"/>
      <c r="D16" s="46"/>
      <c r="E16" s="57">
        <v>1809.58</v>
      </c>
      <c r="F16" s="46"/>
    </row>
    <row r="17" spans="1:6" x14ac:dyDescent="0.25">
      <c r="A17" s="8">
        <v>4</v>
      </c>
      <c r="B17" s="54" t="s">
        <v>58</v>
      </c>
      <c r="C17" s="45"/>
      <c r="D17" s="46"/>
      <c r="E17" s="55" t="s">
        <v>180</v>
      </c>
      <c r="F17" s="46"/>
    </row>
    <row r="18" spans="1:6" x14ac:dyDescent="0.25">
      <c r="A18" s="8">
        <v>5</v>
      </c>
      <c r="B18" s="54" t="s">
        <v>60</v>
      </c>
      <c r="C18" s="45"/>
      <c r="D18" s="46"/>
      <c r="E18" s="58">
        <v>45658</v>
      </c>
      <c r="F18" s="46"/>
    </row>
    <row r="20" spans="1:6" x14ac:dyDescent="0.25">
      <c r="A20" s="53" t="s">
        <v>61</v>
      </c>
      <c r="B20" s="45"/>
      <c r="C20" s="45"/>
      <c r="D20" s="45"/>
      <c r="E20" s="45"/>
      <c r="F20" s="46"/>
    </row>
    <row r="21" spans="1:6" ht="15.75" customHeight="1" x14ac:dyDescent="0.25">
      <c r="A21" s="9">
        <v>1</v>
      </c>
      <c r="B21" s="47" t="s">
        <v>62</v>
      </c>
      <c r="C21" s="45"/>
      <c r="D21" s="46"/>
      <c r="E21" s="9" t="s">
        <v>63</v>
      </c>
      <c r="F21" s="9" t="s">
        <v>64</v>
      </c>
    </row>
    <row r="22" spans="1:6" ht="15.75" customHeight="1" x14ac:dyDescent="0.25">
      <c r="A22" s="8" t="s">
        <v>39</v>
      </c>
      <c r="B22" s="54" t="s">
        <v>65</v>
      </c>
      <c r="C22" s="45"/>
      <c r="D22" s="46"/>
      <c r="E22" s="10"/>
      <c r="F22" s="4">
        <v>1809.58</v>
      </c>
    </row>
    <row r="23" spans="1:6" ht="15.75" customHeight="1" x14ac:dyDescent="0.25">
      <c r="A23" s="8" t="s">
        <v>41</v>
      </c>
      <c r="B23" s="54" t="s">
        <v>66</v>
      </c>
      <c r="C23" s="45"/>
      <c r="D23" s="46"/>
      <c r="E23" s="10"/>
      <c r="F23" s="4">
        <f t="shared" ref="F23:F24" si="0">TRUNC($F$22*E23,2)</f>
        <v>0</v>
      </c>
    </row>
    <row r="24" spans="1:6" ht="15.75" customHeight="1" x14ac:dyDescent="0.25">
      <c r="A24" s="8" t="s">
        <v>43</v>
      </c>
      <c r="B24" s="54" t="s">
        <v>67</v>
      </c>
      <c r="C24" s="45"/>
      <c r="D24" s="46"/>
      <c r="E24" s="10"/>
      <c r="F24" s="4">
        <f t="shared" si="0"/>
        <v>0</v>
      </c>
    </row>
    <row r="25" spans="1:6" ht="15.75" customHeight="1" x14ac:dyDescent="0.25">
      <c r="A25" s="8" t="s">
        <v>46</v>
      </c>
      <c r="B25" s="54" t="s">
        <v>68</v>
      </c>
      <c r="C25" s="45"/>
      <c r="D25" s="46"/>
      <c r="E25" s="10"/>
      <c r="F25" s="4">
        <f>TRUNC(((F22+F23)/220)*E25*8*15,2)</f>
        <v>0</v>
      </c>
    </row>
    <row r="26" spans="1:6" ht="15.75" customHeight="1" x14ac:dyDescent="0.25">
      <c r="A26" s="8" t="s">
        <v>69</v>
      </c>
      <c r="B26" s="59" t="s">
        <v>70</v>
      </c>
      <c r="C26" s="45"/>
      <c r="D26" s="46"/>
      <c r="E26" s="10"/>
      <c r="F26" s="4">
        <f>TRUNC((F25/25.09)*5.35,2)</f>
        <v>0</v>
      </c>
    </row>
    <row r="27" spans="1:6" ht="15.75" customHeight="1" x14ac:dyDescent="0.25">
      <c r="A27" s="8" t="s">
        <v>71</v>
      </c>
      <c r="B27" s="54" t="s">
        <v>72</v>
      </c>
      <c r="C27" s="45"/>
      <c r="D27" s="46"/>
      <c r="E27" s="10"/>
      <c r="F27" s="4">
        <f>TRUNC($F$22*E27/2)</f>
        <v>0</v>
      </c>
    </row>
    <row r="28" spans="1:6" ht="15.75" customHeight="1" x14ac:dyDescent="0.25">
      <c r="A28" s="47" t="s">
        <v>73</v>
      </c>
      <c r="B28" s="45"/>
      <c r="C28" s="45"/>
      <c r="D28" s="45"/>
      <c r="E28" s="46"/>
      <c r="F28" s="5">
        <f>TRUNC(SUM(F22:F27),2)</f>
        <v>1809.58</v>
      </c>
    </row>
    <row r="29" spans="1:6" ht="15.75" customHeight="1" x14ac:dyDescent="0.25"/>
    <row r="30" spans="1:6" ht="15.75" customHeight="1" x14ac:dyDescent="0.25">
      <c r="A30" s="53" t="s">
        <v>74</v>
      </c>
      <c r="B30" s="45"/>
      <c r="C30" s="45"/>
      <c r="D30" s="45"/>
      <c r="E30" s="45"/>
      <c r="F30" s="46"/>
    </row>
    <row r="31" spans="1:6" ht="15.75" customHeight="1" x14ac:dyDescent="0.25">
      <c r="A31" s="60" t="s">
        <v>75</v>
      </c>
      <c r="B31" s="45"/>
      <c r="C31" s="45"/>
      <c r="D31" s="46"/>
      <c r="E31" s="11" t="s">
        <v>63</v>
      </c>
      <c r="F31" s="11" t="s">
        <v>64</v>
      </c>
    </row>
    <row r="32" spans="1:6" ht="15.75" customHeight="1" x14ac:dyDescent="0.25">
      <c r="A32" s="8" t="s">
        <v>39</v>
      </c>
      <c r="B32" s="54" t="s">
        <v>76</v>
      </c>
      <c r="C32" s="45"/>
      <c r="D32" s="46"/>
      <c r="E32" s="10">
        <v>8.3299999999999999E-2</v>
      </c>
      <c r="F32" s="4">
        <f t="shared" ref="F32:F33" si="1">TRUNC($F$28*E32,2)</f>
        <v>150.72999999999999</v>
      </c>
    </row>
    <row r="33" spans="1:6" ht="15.75" customHeight="1" x14ac:dyDescent="0.25">
      <c r="A33" s="8" t="s">
        <v>41</v>
      </c>
      <c r="B33" s="54" t="s">
        <v>77</v>
      </c>
      <c r="C33" s="45"/>
      <c r="D33" s="46"/>
      <c r="E33" s="10">
        <v>3.0300000000000001E-2</v>
      </c>
      <c r="F33" s="4">
        <f t="shared" si="1"/>
        <v>54.83</v>
      </c>
    </row>
    <row r="34" spans="1:6" ht="15" customHeight="1" x14ac:dyDescent="0.25">
      <c r="A34" s="60" t="s">
        <v>78</v>
      </c>
      <c r="B34" s="45"/>
      <c r="C34" s="45"/>
      <c r="D34" s="46"/>
      <c r="E34" s="12">
        <f>SUM(E32:E33)</f>
        <v>0.11360000000000001</v>
      </c>
      <c r="F34" s="13">
        <f>TRUNC(SUM(F32:F33),2)</f>
        <v>205.56</v>
      </c>
    </row>
    <row r="35" spans="1:6" ht="15.75" customHeight="1" x14ac:dyDescent="0.25"/>
    <row r="36" spans="1:6" ht="15.75" customHeight="1" x14ac:dyDescent="0.25">
      <c r="A36" s="60" t="s">
        <v>79</v>
      </c>
      <c r="B36" s="45"/>
      <c r="C36" s="45"/>
      <c r="D36" s="46"/>
      <c r="E36" s="11" t="s">
        <v>63</v>
      </c>
      <c r="F36" s="11" t="s">
        <v>64</v>
      </c>
    </row>
    <row r="37" spans="1:6" ht="15.75" customHeight="1" x14ac:dyDescent="0.25">
      <c r="A37" s="8" t="s">
        <v>39</v>
      </c>
      <c r="B37" s="54" t="s">
        <v>80</v>
      </c>
      <c r="C37" s="45"/>
      <c r="D37" s="46"/>
      <c r="E37" s="10">
        <v>0.2</v>
      </c>
      <c r="F37" s="4">
        <f t="shared" ref="F37:F44" si="2">TRUNC((SUM($F$28+$F$34))*E37,2)</f>
        <v>403.02</v>
      </c>
    </row>
    <row r="38" spans="1:6" ht="15.75" customHeight="1" x14ac:dyDescent="0.25">
      <c r="A38" s="8" t="s">
        <v>41</v>
      </c>
      <c r="B38" s="54" t="s">
        <v>81</v>
      </c>
      <c r="C38" s="45"/>
      <c r="D38" s="46"/>
      <c r="E38" s="10">
        <v>2.5000000000000001E-2</v>
      </c>
      <c r="F38" s="4">
        <f t="shared" si="2"/>
        <v>50.37</v>
      </c>
    </row>
    <row r="39" spans="1:6" ht="15.75" customHeight="1" x14ac:dyDescent="0.25">
      <c r="A39" s="8" t="s">
        <v>43</v>
      </c>
      <c r="B39" s="54" t="s">
        <v>82</v>
      </c>
      <c r="C39" s="45"/>
      <c r="D39" s="46"/>
      <c r="E39" s="10">
        <v>0.03</v>
      </c>
      <c r="F39" s="4">
        <f t="shared" si="2"/>
        <v>60.45</v>
      </c>
    </row>
    <row r="40" spans="1:6" ht="15.75" customHeight="1" x14ac:dyDescent="0.25">
      <c r="A40" s="8" t="s">
        <v>46</v>
      </c>
      <c r="B40" s="54" t="s">
        <v>83</v>
      </c>
      <c r="C40" s="45"/>
      <c r="D40" s="46"/>
      <c r="E40" s="10">
        <v>1.4999999999999999E-2</v>
      </c>
      <c r="F40" s="4">
        <f t="shared" si="2"/>
        <v>30.22</v>
      </c>
    </row>
    <row r="41" spans="1:6" ht="15.75" customHeight="1" x14ac:dyDescent="0.25">
      <c r="A41" s="8" t="s">
        <v>69</v>
      </c>
      <c r="B41" s="54" t="s">
        <v>84</v>
      </c>
      <c r="C41" s="45"/>
      <c r="D41" s="46"/>
      <c r="E41" s="10">
        <v>0.01</v>
      </c>
      <c r="F41" s="4">
        <f t="shared" si="2"/>
        <v>20.149999999999999</v>
      </c>
    </row>
    <row r="42" spans="1:6" ht="15.75" customHeight="1" x14ac:dyDescent="0.25">
      <c r="A42" s="8" t="s">
        <v>71</v>
      </c>
      <c r="B42" s="54" t="s">
        <v>85</v>
      </c>
      <c r="C42" s="45"/>
      <c r="D42" s="46"/>
      <c r="E42" s="10">
        <v>6.0000000000000001E-3</v>
      </c>
      <c r="F42" s="4">
        <f t="shared" si="2"/>
        <v>12.09</v>
      </c>
    </row>
    <row r="43" spans="1:6" ht="15.75" customHeight="1" x14ac:dyDescent="0.25">
      <c r="A43" s="8" t="s">
        <v>86</v>
      </c>
      <c r="B43" s="54" t="s">
        <v>87</v>
      </c>
      <c r="C43" s="45"/>
      <c r="D43" s="46"/>
      <c r="E43" s="10">
        <v>2E-3</v>
      </c>
      <c r="F43" s="4">
        <f t="shared" si="2"/>
        <v>4.03</v>
      </c>
    </row>
    <row r="44" spans="1:6" ht="15.75" customHeight="1" x14ac:dyDescent="0.25">
      <c r="A44" s="8" t="s">
        <v>88</v>
      </c>
      <c r="B44" s="54" t="s">
        <v>89</v>
      </c>
      <c r="C44" s="45"/>
      <c r="D44" s="46"/>
      <c r="E44" s="10">
        <v>0.08</v>
      </c>
      <c r="F44" s="4">
        <f t="shared" si="2"/>
        <v>161.21</v>
      </c>
    </row>
    <row r="45" spans="1:6" ht="15" customHeight="1" x14ac:dyDescent="0.25">
      <c r="A45" s="60" t="s">
        <v>90</v>
      </c>
      <c r="B45" s="45"/>
      <c r="C45" s="45"/>
      <c r="D45" s="46"/>
      <c r="E45" s="12">
        <f>SUM(E37:E44)</f>
        <v>0.36800000000000005</v>
      </c>
      <c r="F45" s="13">
        <f>TRUNC(SUM(F37:F44),2)</f>
        <v>741.54</v>
      </c>
    </row>
    <row r="46" spans="1:6" ht="15.75" customHeight="1" x14ac:dyDescent="0.25"/>
    <row r="47" spans="1:6" ht="15.75" customHeight="1" x14ac:dyDescent="0.25">
      <c r="A47" s="60" t="s">
        <v>91</v>
      </c>
      <c r="B47" s="45"/>
      <c r="C47" s="45"/>
      <c r="D47" s="46"/>
      <c r="E47" s="11" t="s">
        <v>63</v>
      </c>
      <c r="F47" s="11" t="s">
        <v>64</v>
      </c>
    </row>
    <row r="48" spans="1:6" ht="15.75" customHeight="1" x14ac:dyDescent="0.25">
      <c r="A48" s="8" t="s">
        <v>39</v>
      </c>
      <c r="B48" s="54" t="s">
        <v>92</v>
      </c>
      <c r="C48" s="45"/>
      <c r="D48" s="46"/>
      <c r="E48" s="14">
        <v>4.9000000000000004</v>
      </c>
      <c r="F48" s="4">
        <f>TRUNC(($E$48*52)-(F$22*0.06),2)</f>
        <v>146.22</v>
      </c>
    </row>
    <row r="49" spans="1:6" ht="15.75" customHeight="1" x14ac:dyDescent="0.25">
      <c r="A49" s="8" t="s">
        <v>41</v>
      </c>
      <c r="B49" s="54" t="s">
        <v>93</v>
      </c>
      <c r="C49" s="45"/>
      <c r="D49" s="46"/>
      <c r="E49" s="14"/>
      <c r="F49" s="4">
        <f>TRUNC($E$49-($E$49*0.2),2)</f>
        <v>0</v>
      </c>
    </row>
    <row r="50" spans="1:6" ht="15.75" customHeight="1" x14ac:dyDescent="0.25">
      <c r="A50" s="8" t="s">
        <v>43</v>
      </c>
      <c r="B50" s="54" t="s">
        <v>94</v>
      </c>
      <c r="C50" s="45"/>
      <c r="D50" s="46"/>
      <c r="E50" s="10" t="s">
        <v>95</v>
      </c>
      <c r="F50" s="4">
        <v>0</v>
      </c>
    </row>
    <row r="51" spans="1:6" ht="15.75" customHeight="1" x14ac:dyDescent="0.25">
      <c r="A51" s="8" t="s">
        <v>46</v>
      </c>
      <c r="B51" s="54" t="s">
        <v>96</v>
      </c>
      <c r="C51" s="45"/>
      <c r="D51" s="46"/>
      <c r="E51" s="10" t="s">
        <v>95</v>
      </c>
      <c r="F51" s="4">
        <v>16.13</v>
      </c>
    </row>
    <row r="52" spans="1:6" ht="15.75" customHeight="1" x14ac:dyDescent="0.25">
      <c r="A52" s="8" t="s">
        <v>69</v>
      </c>
      <c r="B52" s="54" t="s">
        <v>97</v>
      </c>
      <c r="C52" s="45"/>
      <c r="D52" s="46"/>
      <c r="E52" s="10" t="s">
        <v>95</v>
      </c>
      <c r="F52" s="4">
        <v>0</v>
      </c>
    </row>
    <row r="53" spans="1:6" ht="15.75" customHeight="1" x14ac:dyDescent="0.25">
      <c r="A53" s="8" t="s">
        <v>71</v>
      </c>
      <c r="B53" s="59" t="s">
        <v>98</v>
      </c>
      <c r="C53" s="45"/>
      <c r="D53" s="46"/>
      <c r="E53" s="10" t="s">
        <v>95</v>
      </c>
      <c r="F53" s="4">
        <v>0</v>
      </c>
    </row>
    <row r="54" spans="1:6" ht="15.75" customHeight="1" x14ac:dyDescent="0.25">
      <c r="A54" s="8" t="s">
        <v>86</v>
      </c>
      <c r="B54" s="59" t="s">
        <v>99</v>
      </c>
      <c r="C54" s="45"/>
      <c r="D54" s="46"/>
      <c r="E54" s="10" t="s">
        <v>95</v>
      </c>
      <c r="F54" s="4">
        <v>137.97999999999999</v>
      </c>
    </row>
    <row r="55" spans="1:6" ht="15.75" customHeight="1" x14ac:dyDescent="0.25">
      <c r="A55" s="8" t="s">
        <v>88</v>
      </c>
      <c r="B55" s="54" t="s">
        <v>100</v>
      </c>
      <c r="C55" s="45"/>
      <c r="D55" s="46"/>
      <c r="E55" s="10" t="s">
        <v>95</v>
      </c>
      <c r="F55" s="4">
        <v>0</v>
      </c>
    </row>
    <row r="56" spans="1:6" ht="15.75" customHeight="1" x14ac:dyDescent="0.25">
      <c r="A56" s="60" t="s">
        <v>101</v>
      </c>
      <c r="B56" s="45"/>
      <c r="C56" s="45"/>
      <c r="D56" s="46"/>
      <c r="E56" s="12"/>
      <c r="F56" s="13">
        <f>TRUNC(SUM(F48:F55),2)</f>
        <v>300.33</v>
      </c>
    </row>
    <row r="57" spans="1:6" ht="15.75" customHeight="1" x14ac:dyDescent="0.25"/>
    <row r="58" spans="1:6" ht="15.75" customHeight="1" x14ac:dyDescent="0.25">
      <c r="A58" s="47" t="s">
        <v>102</v>
      </c>
      <c r="B58" s="45"/>
      <c r="C58" s="45"/>
      <c r="D58" s="45"/>
      <c r="E58" s="45"/>
      <c r="F58" s="46"/>
    </row>
    <row r="59" spans="1:6" ht="15.75" customHeight="1" x14ac:dyDescent="0.25">
      <c r="A59" s="60" t="s">
        <v>103</v>
      </c>
      <c r="B59" s="45"/>
      <c r="C59" s="45"/>
      <c r="D59" s="45"/>
      <c r="E59" s="46"/>
      <c r="F59" s="11" t="s">
        <v>64</v>
      </c>
    </row>
    <row r="60" spans="1:6" ht="15.75" customHeight="1" x14ac:dyDescent="0.25">
      <c r="A60" s="8" t="s">
        <v>104</v>
      </c>
      <c r="B60" s="54" t="s">
        <v>105</v>
      </c>
      <c r="C60" s="45"/>
      <c r="D60" s="45"/>
      <c r="E60" s="46"/>
      <c r="F60" s="4">
        <f>F34</f>
        <v>205.56</v>
      </c>
    </row>
    <row r="61" spans="1:6" ht="15.75" customHeight="1" x14ac:dyDescent="0.25">
      <c r="A61" s="8" t="s">
        <v>106</v>
      </c>
      <c r="B61" s="54" t="s">
        <v>107</v>
      </c>
      <c r="C61" s="45"/>
      <c r="D61" s="45"/>
      <c r="E61" s="46"/>
      <c r="F61" s="4">
        <f>F45</f>
        <v>741.54</v>
      </c>
    </row>
    <row r="62" spans="1:6" ht="15.75" customHeight="1" x14ac:dyDescent="0.25">
      <c r="A62" s="8" t="s">
        <v>108</v>
      </c>
      <c r="B62" s="54" t="s">
        <v>109</v>
      </c>
      <c r="C62" s="45"/>
      <c r="D62" s="45"/>
      <c r="E62" s="46"/>
      <c r="F62" s="4">
        <f>F56</f>
        <v>300.33</v>
      </c>
    </row>
    <row r="63" spans="1:6" ht="15.75" customHeight="1" x14ac:dyDescent="0.25">
      <c r="A63" s="47" t="s">
        <v>110</v>
      </c>
      <c r="B63" s="45"/>
      <c r="C63" s="45"/>
      <c r="D63" s="45"/>
      <c r="E63" s="46"/>
      <c r="F63" s="5">
        <f>SUM(F60:F62)</f>
        <v>1247.4299999999998</v>
      </c>
    </row>
    <row r="64" spans="1:6" ht="15.75" customHeight="1" x14ac:dyDescent="0.25"/>
    <row r="65" spans="1:6" ht="15.75" customHeight="1" x14ac:dyDescent="0.25">
      <c r="A65" s="53" t="s">
        <v>111</v>
      </c>
      <c r="B65" s="45"/>
      <c r="C65" s="45"/>
      <c r="D65" s="45"/>
      <c r="E65" s="45"/>
      <c r="F65" s="46"/>
    </row>
    <row r="66" spans="1:6" ht="15.75" customHeight="1" x14ac:dyDescent="0.25">
      <c r="A66" s="9">
        <v>3</v>
      </c>
      <c r="B66" s="47" t="s">
        <v>112</v>
      </c>
      <c r="C66" s="45"/>
      <c r="D66" s="46"/>
      <c r="E66" s="9" t="s">
        <v>63</v>
      </c>
      <c r="F66" s="9" t="s">
        <v>64</v>
      </c>
    </row>
    <row r="67" spans="1:6" ht="15.75" customHeight="1" x14ac:dyDescent="0.25">
      <c r="A67" s="8" t="s">
        <v>39</v>
      </c>
      <c r="B67" s="54" t="s">
        <v>113</v>
      </c>
      <c r="C67" s="45"/>
      <c r="D67" s="46"/>
      <c r="E67" s="17">
        <v>4.1669999999999997E-3</v>
      </c>
      <c r="F67" s="4">
        <f>TRUNC(E67*SUM(F$28+F$34+F$44+F$56),2)</f>
        <v>10.32</v>
      </c>
    </row>
    <row r="68" spans="1:6" ht="15.75" customHeight="1" x14ac:dyDescent="0.25">
      <c r="A68" s="8" t="s">
        <v>41</v>
      </c>
      <c r="B68" s="54" t="s">
        <v>114</v>
      </c>
      <c r="C68" s="45"/>
      <c r="D68" s="46"/>
      <c r="E68" s="17">
        <v>3.3E-4</v>
      </c>
      <c r="F68" s="4">
        <f t="shared" ref="F68:F69" si="3">TRUNC(E68*SUM(F$28+F$34),2)</f>
        <v>0.66</v>
      </c>
    </row>
    <row r="69" spans="1:6" ht="15.75" customHeight="1" x14ac:dyDescent="0.25">
      <c r="A69" s="8" t="s">
        <v>43</v>
      </c>
      <c r="B69" s="69" t="s">
        <v>115</v>
      </c>
      <c r="C69" s="45"/>
      <c r="D69" s="46"/>
      <c r="E69" s="17">
        <v>1.6000000000000001E-3</v>
      </c>
      <c r="F69" s="4">
        <f t="shared" si="3"/>
        <v>3.22</v>
      </c>
    </row>
    <row r="70" spans="1:6" ht="15.75" customHeight="1" x14ac:dyDescent="0.25">
      <c r="A70" s="8" t="s">
        <v>46</v>
      </c>
      <c r="B70" s="54" t="s">
        <v>116</v>
      </c>
      <c r="C70" s="45"/>
      <c r="D70" s="46"/>
      <c r="E70" s="17">
        <v>1.9439999999999999E-2</v>
      </c>
      <c r="F70" s="4">
        <f>TRUNC(E70*SUM(F$28+F$63),2)</f>
        <v>59.42</v>
      </c>
    </row>
    <row r="71" spans="1:6" ht="15.75" customHeight="1" x14ac:dyDescent="0.25">
      <c r="A71" s="8" t="s">
        <v>69</v>
      </c>
      <c r="B71" s="69" t="s">
        <v>117</v>
      </c>
      <c r="C71" s="45"/>
      <c r="D71" s="46"/>
      <c r="E71" s="17">
        <v>7.1500000000000001E-3</v>
      </c>
      <c r="F71" s="4">
        <f t="shared" ref="F71:F72" si="4">TRUNC(E71*SUM(F$28+F$34),2)</f>
        <v>14.4</v>
      </c>
    </row>
    <row r="72" spans="1:6" ht="15.75" customHeight="1" x14ac:dyDescent="0.25">
      <c r="A72" s="8" t="s">
        <v>71</v>
      </c>
      <c r="B72" s="54" t="s">
        <v>118</v>
      </c>
      <c r="C72" s="45"/>
      <c r="D72" s="46"/>
      <c r="E72" s="17">
        <v>3.8399999999999997E-2</v>
      </c>
      <c r="F72" s="4">
        <f t="shared" si="4"/>
        <v>77.38</v>
      </c>
    </row>
    <row r="73" spans="1:6" ht="15.75" customHeight="1" x14ac:dyDescent="0.25">
      <c r="A73" s="47" t="s">
        <v>119</v>
      </c>
      <c r="B73" s="45"/>
      <c r="C73" s="45"/>
      <c r="D73" s="46"/>
      <c r="E73" s="20">
        <f t="shared" ref="E73:F73" si="5">SUM(E67:E72)</f>
        <v>7.1086999999999984E-2</v>
      </c>
      <c r="F73" s="5">
        <f t="shared" si="5"/>
        <v>165.4</v>
      </c>
    </row>
    <row r="74" spans="1:6" ht="15.75" customHeight="1" x14ac:dyDescent="0.25"/>
    <row r="75" spans="1:6" ht="15.75" customHeight="1" x14ac:dyDescent="0.25">
      <c r="A75" s="53" t="s">
        <v>120</v>
      </c>
      <c r="B75" s="45"/>
      <c r="C75" s="45"/>
      <c r="D75" s="45"/>
      <c r="E75" s="45"/>
      <c r="F75" s="46"/>
    </row>
    <row r="76" spans="1:6" ht="15.75" customHeight="1" x14ac:dyDescent="0.25">
      <c r="A76" s="60" t="s">
        <v>121</v>
      </c>
      <c r="B76" s="45"/>
      <c r="C76" s="45"/>
      <c r="D76" s="46"/>
      <c r="E76" s="11" t="s">
        <v>63</v>
      </c>
      <c r="F76" s="11" t="s">
        <v>64</v>
      </c>
    </row>
    <row r="77" spans="1:6" ht="15.75" customHeight="1" x14ac:dyDescent="0.25">
      <c r="A77" s="8" t="s">
        <v>39</v>
      </c>
      <c r="B77" s="54" t="s">
        <v>122</v>
      </c>
      <c r="C77" s="45"/>
      <c r="D77" s="46"/>
      <c r="E77" s="17">
        <v>8.3330000000000001E-2</v>
      </c>
      <c r="F77" s="4">
        <f t="shared" ref="F77:F82" si="6">TRUNC(E77*(SUM(F$28+F$73+F$63)),2)</f>
        <v>268.52</v>
      </c>
    </row>
    <row r="78" spans="1:6" ht="15.75" customHeight="1" x14ac:dyDescent="0.25">
      <c r="A78" s="8" t="s">
        <v>41</v>
      </c>
      <c r="B78" s="54" t="s">
        <v>123</v>
      </c>
      <c r="C78" s="45"/>
      <c r="D78" s="46"/>
      <c r="E78" s="17">
        <v>2.7390000000000001E-3</v>
      </c>
      <c r="F78" s="4">
        <f t="shared" si="6"/>
        <v>8.82</v>
      </c>
    </row>
    <row r="79" spans="1:6" ht="15.75" customHeight="1" x14ac:dyDescent="0.25">
      <c r="A79" s="8" t="s">
        <v>43</v>
      </c>
      <c r="B79" s="54" t="s">
        <v>124</v>
      </c>
      <c r="C79" s="45"/>
      <c r="D79" s="46"/>
      <c r="E79" s="17">
        <v>8.1999999999999998E-4</v>
      </c>
      <c r="F79" s="4">
        <f t="shared" si="6"/>
        <v>2.64</v>
      </c>
    </row>
    <row r="80" spans="1:6" ht="15.75" customHeight="1" x14ac:dyDescent="0.25">
      <c r="A80" s="8" t="s">
        <v>46</v>
      </c>
      <c r="B80" s="54" t="s">
        <v>125</v>
      </c>
      <c r="C80" s="45"/>
      <c r="D80" s="46"/>
      <c r="E80" s="17">
        <v>2.5999999999999999E-3</v>
      </c>
      <c r="F80" s="4">
        <f t="shared" si="6"/>
        <v>8.3699999999999992</v>
      </c>
    </row>
    <row r="81" spans="1:6" ht="15.75" customHeight="1" x14ac:dyDescent="0.25">
      <c r="A81" s="8" t="s">
        <v>69</v>
      </c>
      <c r="B81" s="54" t="s">
        <v>126</v>
      </c>
      <c r="C81" s="45"/>
      <c r="D81" s="46"/>
      <c r="E81" s="17">
        <v>5.5999999999999995E-4</v>
      </c>
      <c r="F81" s="4">
        <f t="shared" si="6"/>
        <v>1.8</v>
      </c>
    </row>
    <row r="82" spans="1:6" ht="15.75" customHeight="1" x14ac:dyDescent="0.25">
      <c r="A82" s="8" t="s">
        <v>71</v>
      </c>
      <c r="B82" s="54" t="s">
        <v>127</v>
      </c>
      <c r="C82" s="45"/>
      <c r="D82" s="46"/>
      <c r="E82" s="17">
        <v>1.37E-2</v>
      </c>
      <c r="F82" s="4">
        <f t="shared" si="6"/>
        <v>44.14</v>
      </c>
    </row>
    <row r="83" spans="1:6" ht="15.75" customHeight="1" x14ac:dyDescent="0.25">
      <c r="A83" s="60" t="s">
        <v>128</v>
      </c>
      <c r="B83" s="45"/>
      <c r="C83" s="45"/>
      <c r="D83" s="46"/>
      <c r="E83" s="12">
        <f>SUM(E77:E82)</f>
        <v>0.10374900000000002</v>
      </c>
      <c r="F83" s="13">
        <f>TRUNC(SUM(F77:F82),2)</f>
        <v>334.29</v>
      </c>
    </row>
    <row r="84" spans="1:6" ht="15.75" customHeight="1" x14ac:dyDescent="0.25"/>
    <row r="85" spans="1:6" ht="15.75" customHeight="1" x14ac:dyDescent="0.25">
      <c r="A85" s="60" t="s">
        <v>129</v>
      </c>
      <c r="B85" s="45"/>
      <c r="C85" s="45"/>
      <c r="D85" s="46"/>
      <c r="E85" s="11" t="s">
        <v>63</v>
      </c>
      <c r="F85" s="11" t="s">
        <v>64</v>
      </c>
    </row>
    <row r="86" spans="1:6" ht="15.75" customHeight="1" x14ac:dyDescent="0.25">
      <c r="A86" s="8" t="s">
        <v>39</v>
      </c>
      <c r="B86" s="54" t="s">
        <v>130</v>
      </c>
      <c r="C86" s="45"/>
      <c r="D86" s="46"/>
      <c r="E86" s="10">
        <v>0</v>
      </c>
      <c r="F86" s="4"/>
    </row>
    <row r="87" spans="1:6" ht="15.75" customHeight="1" x14ac:dyDescent="0.25">
      <c r="A87" s="60" t="s">
        <v>131</v>
      </c>
      <c r="B87" s="45"/>
      <c r="C87" s="45"/>
      <c r="D87" s="46"/>
      <c r="E87" s="12">
        <f t="shared" ref="E87:F87" si="7">SUM(E86)</f>
        <v>0</v>
      </c>
      <c r="F87" s="13">
        <f t="shared" si="7"/>
        <v>0</v>
      </c>
    </row>
    <row r="88" spans="1:6" ht="15.75" customHeight="1" x14ac:dyDescent="0.25"/>
    <row r="89" spans="1:6" ht="15.75" customHeight="1" x14ac:dyDescent="0.25">
      <c r="A89" s="47" t="s">
        <v>132</v>
      </c>
      <c r="B89" s="45"/>
      <c r="C89" s="45"/>
      <c r="D89" s="45"/>
      <c r="E89" s="45"/>
      <c r="F89" s="46"/>
    </row>
    <row r="90" spans="1:6" ht="15.75" customHeight="1" x14ac:dyDescent="0.25">
      <c r="A90" s="60" t="s">
        <v>133</v>
      </c>
      <c r="B90" s="45"/>
      <c r="C90" s="45"/>
      <c r="D90" s="45"/>
      <c r="E90" s="46"/>
      <c r="F90" s="11" t="s">
        <v>64</v>
      </c>
    </row>
    <row r="91" spans="1:6" ht="15.75" customHeight="1" x14ac:dyDescent="0.25">
      <c r="A91" s="8" t="s">
        <v>134</v>
      </c>
      <c r="B91" s="54" t="s">
        <v>135</v>
      </c>
      <c r="C91" s="45"/>
      <c r="D91" s="45"/>
      <c r="E91" s="46"/>
      <c r="F91" s="4">
        <f>F83</f>
        <v>334.29</v>
      </c>
    </row>
    <row r="92" spans="1:6" ht="15.75" customHeight="1" x14ac:dyDescent="0.25">
      <c r="A92" s="8" t="s">
        <v>136</v>
      </c>
      <c r="B92" s="54" t="s">
        <v>137</v>
      </c>
      <c r="C92" s="45"/>
      <c r="D92" s="45"/>
      <c r="E92" s="46"/>
      <c r="F92" s="4">
        <f>F87</f>
        <v>0</v>
      </c>
    </row>
    <row r="93" spans="1:6" ht="15.75" customHeight="1" x14ac:dyDescent="0.25">
      <c r="A93" s="47" t="s">
        <v>138</v>
      </c>
      <c r="B93" s="45"/>
      <c r="C93" s="45"/>
      <c r="D93" s="45"/>
      <c r="E93" s="46"/>
      <c r="F93" s="5">
        <f>SUM(F91:F92)</f>
        <v>334.29</v>
      </c>
    </row>
    <row r="94" spans="1:6" ht="15.75" customHeight="1" x14ac:dyDescent="0.25"/>
    <row r="95" spans="1:6" ht="15.75" customHeight="1" x14ac:dyDescent="0.25">
      <c r="A95" s="53" t="s">
        <v>139</v>
      </c>
      <c r="B95" s="45"/>
      <c r="C95" s="45"/>
      <c r="D95" s="45"/>
      <c r="E95" s="45"/>
      <c r="F95" s="46"/>
    </row>
    <row r="96" spans="1:6" ht="15.75" customHeight="1" x14ac:dyDescent="0.25">
      <c r="A96" s="9">
        <v>5</v>
      </c>
      <c r="B96" s="47" t="s">
        <v>140</v>
      </c>
      <c r="C96" s="45"/>
      <c r="D96" s="46"/>
      <c r="E96" s="9"/>
      <c r="F96" s="9" t="s">
        <v>64</v>
      </c>
    </row>
    <row r="97" spans="1:6" ht="15.75" customHeight="1" x14ac:dyDescent="0.25">
      <c r="A97" s="8" t="s">
        <v>39</v>
      </c>
      <c r="B97" s="54" t="s">
        <v>141</v>
      </c>
      <c r="C97" s="45"/>
      <c r="D97" s="46"/>
      <c r="E97" s="10" t="s">
        <v>95</v>
      </c>
      <c r="F97" s="4">
        <f>Uniforme!G10</f>
        <v>27.559999999999992</v>
      </c>
    </row>
    <row r="98" spans="1:6" ht="15.75" customHeight="1" x14ac:dyDescent="0.25">
      <c r="A98" s="8" t="s">
        <v>41</v>
      </c>
      <c r="B98" s="54" t="s">
        <v>181</v>
      </c>
      <c r="C98" s="45"/>
      <c r="D98" s="46"/>
      <c r="E98" s="10" t="s">
        <v>95</v>
      </c>
      <c r="F98" s="4">
        <f>EPI!G48</f>
        <v>16.271666666666665</v>
      </c>
    </row>
    <row r="99" spans="1:6" ht="15.75" customHeight="1" x14ac:dyDescent="0.25">
      <c r="A99" s="8" t="s">
        <v>43</v>
      </c>
      <c r="B99" s="54" t="s">
        <v>143</v>
      </c>
      <c r="C99" s="45"/>
      <c r="D99" s="46"/>
      <c r="E99" s="10" t="s">
        <v>95</v>
      </c>
      <c r="F99" s="4">
        <v>0</v>
      </c>
    </row>
    <row r="100" spans="1:6" ht="15.75" customHeight="1" x14ac:dyDescent="0.25">
      <c r="A100" s="8" t="s">
        <v>46</v>
      </c>
      <c r="B100" s="54" t="s">
        <v>72</v>
      </c>
      <c r="C100" s="45"/>
      <c r="D100" s="46"/>
      <c r="E100" s="10" t="s">
        <v>95</v>
      </c>
      <c r="F100" s="4">
        <v>0</v>
      </c>
    </row>
    <row r="101" spans="1:6" ht="15.75" customHeight="1" x14ac:dyDescent="0.25">
      <c r="A101" s="47" t="s">
        <v>144</v>
      </c>
      <c r="B101" s="45"/>
      <c r="C101" s="45"/>
      <c r="D101" s="46"/>
      <c r="E101" s="20" t="s">
        <v>95</v>
      </c>
      <c r="F101" s="5">
        <f>SUM(F97:F100)</f>
        <v>43.831666666666656</v>
      </c>
    </row>
    <row r="102" spans="1:6" ht="15.75" customHeight="1" x14ac:dyDescent="0.25"/>
    <row r="103" spans="1:6" ht="15.75" customHeight="1" x14ac:dyDescent="0.25">
      <c r="A103" s="53" t="s">
        <v>145</v>
      </c>
      <c r="B103" s="45"/>
      <c r="C103" s="45"/>
      <c r="D103" s="45"/>
      <c r="E103" s="45"/>
      <c r="F103" s="46"/>
    </row>
    <row r="104" spans="1:6" ht="15.75" customHeight="1" x14ac:dyDescent="0.25">
      <c r="A104" s="9">
        <v>5</v>
      </c>
      <c r="B104" s="47" t="s">
        <v>146</v>
      </c>
      <c r="C104" s="45"/>
      <c r="D104" s="46"/>
      <c r="E104" s="9"/>
      <c r="F104" s="9" t="s">
        <v>64</v>
      </c>
    </row>
    <row r="105" spans="1:6" ht="15.75" customHeight="1" x14ac:dyDescent="0.25">
      <c r="A105" s="8" t="s">
        <v>39</v>
      </c>
      <c r="B105" s="54" t="s">
        <v>147</v>
      </c>
      <c r="C105" s="45"/>
      <c r="D105" s="46"/>
      <c r="E105" s="10">
        <v>0.03</v>
      </c>
      <c r="F105" s="4">
        <f>TRUNC($F$128*E105,2)</f>
        <v>108.01</v>
      </c>
    </row>
    <row r="106" spans="1:6" ht="15.75" customHeight="1" x14ac:dyDescent="0.25">
      <c r="A106" s="8" t="s">
        <v>41</v>
      </c>
      <c r="B106" s="54" t="s">
        <v>148</v>
      </c>
      <c r="C106" s="45"/>
      <c r="D106" s="46"/>
      <c r="E106" s="10">
        <v>6.7900000000000002E-2</v>
      </c>
      <c r="F106" s="4">
        <f>TRUNC(($F$128+F105)*E106,2)</f>
        <v>251.8</v>
      </c>
    </row>
    <row r="107" spans="1:6" ht="15.75" customHeight="1" x14ac:dyDescent="0.25">
      <c r="A107" s="8" t="s">
        <v>43</v>
      </c>
      <c r="B107" s="61" t="s">
        <v>149</v>
      </c>
      <c r="C107" s="45"/>
      <c r="D107" s="46"/>
      <c r="E107" s="10" t="s">
        <v>95</v>
      </c>
      <c r="F107" s="4">
        <v>0</v>
      </c>
    </row>
    <row r="108" spans="1:6" ht="15" customHeight="1" x14ac:dyDescent="0.25">
      <c r="A108" s="8" t="s">
        <v>150</v>
      </c>
      <c r="B108" s="54" t="s">
        <v>151</v>
      </c>
      <c r="C108" s="45"/>
      <c r="D108" s="46"/>
      <c r="E108" s="10">
        <v>6.4999999999999997E-3</v>
      </c>
      <c r="F108" s="4">
        <f t="shared" ref="F108:F110" si="8">TRUNC(E108*$E$117,2)</f>
        <v>28.17</v>
      </c>
    </row>
    <row r="109" spans="1:6" ht="15.75" customHeight="1" x14ac:dyDescent="0.25">
      <c r="A109" s="8" t="s">
        <v>152</v>
      </c>
      <c r="B109" s="54" t="s">
        <v>153</v>
      </c>
      <c r="C109" s="45"/>
      <c r="D109" s="46"/>
      <c r="E109" s="10">
        <v>0.03</v>
      </c>
      <c r="F109" s="4">
        <f t="shared" si="8"/>
        <v>130.06</v>
      </c>
    </row>
    <row r="110" spans="1:6" ht="15.75" customHeight="1" x14ac:dyDescent="0.25">
      <c r="A110" s="8" t="s">
        <v>154</v>
      </c>
      <c r="B110" s="54" t="s">
        <v>155</v>
      </c>
      <c r="C110" s="45"/>
      <c r="D110" s="46"/>
      <c r="E110" s="10">
        <v>0.05</v>
      </c>
      <c r="F110" s="4">
        <f t="shared" si="8"/>
        <v>216.76</v>
      </c>
    </row>
    <row r="111" spans="1:6" ht="15.75" customHeight="1" x14ac:dyDescent="0.25">
      <c r="A111" s="47" t="s">
        <v>144</v>
      </c>
      <c r="B111" s="45"/>
      <c r="C111" s="45"/>
      <c r="D111" s="46"/>
      <c r="E111" s="20" t="s">
        <v>95</v>
      </c>
      <c r="F111" s="5">
        <f>TRUNC(SUM(F105:F110),2)</f>
        <v>734.8</v>
      </c>
    </row>
    <row r="112" spans="1:6" ht="15.75" customHeight="1" x14ac:dyDescent="0.25">
      <c r="A112" s="7"/>
      <c r="B112" s="7"/>
      <c r="C112" s="7"/>
      <c r="D112" s="7"/>
      <c r="E112" s="21"/>
      <c r="F112" s="22"/>
    </row>
    <row r="113" spans="1:6" ht="15.75" customHeight="1" x14ac:dyDescent="0.25">
      <c r="A113" s="23" t="s">
        <v>156</v>
      </c>
      <c r="B113" s="70" t="s">
        <v>157</v>
      </c>
      <c r="C113" s="71"/>
      <c r="D113" s="71"/>
      <c r="E113" s="72">
        <v>8.6499999999999994E-2</v>
      </c>
      <c r="F113" s="73"/>
    </row>
    <row r="114" spans="1:6" ht="15.75" customHeight="1" x14ac:dyDescent="0.25">
      <c r="A114" s="24"/>
      <c r="B114" s="25"/>
      <c r="C114" s="25"/>
      <c r="D114" s="25"/>
      <c r="E114" s="26"/>
      <c r="F114" s="27"/>
    </row>
    <row r="115" spans="1:6" ht="15.75" customHeight="1" x14ac:dyDescent="0.25">
      <c r="A115" s="24" t="s">
        <v>158</v>
      </c>
      <c r="B115" s="62" t="s">
        <v>159</v>
      </c>
      <c r="C115" s="52"/>
      <c r="D115" s="52"/>
      <c r="E115" s="63">
        <f>F28+F63+F73+F93+F101+F105+F106</f>
        <v>3960.3416666666667</v>
      </c>
      <c r="F115" s="64"/>
    </row>
    <row r="116" spans="1:6" ht="15.75" customHeight="1" x14ac:dyDescent="0.25">
      <c r="A116" s="24"/>
      <c r="B116" s="25"/>
      <c r="C116" s="25"/>
      <c r="D116" s="25"/>
      <c r="E116" s="26"/>
      <c r="F116" s="27"/>
    </row>
    <row r="117" spans="1:6" ht="15.75" customHeight="1" x14ac:dyDescent="0.25">
      <c r="A117" s="24" t="s">
        <v>160</v>
      </c>
      <c r="B117" s="62" t="s">
        <v>161</v>
      </c>
      <c r="C117" s="52"/>
      <c r="D117" s="52"/>
      <c r="E117" s="63">
        <f>E115/(1-E113)</f>
        <v>4335.3493887976647</v>
      </c>
      <c r="F117" s="64"/>
    </row>
    <row r="118" spans="1:6" ht="15.75" customHeight="1" x14ac:dyDescent="0.25">
      <c r="A118" s="24"/>
      <c r="B118" s="25"/>
      <c r="C118" s="25"/>
      <c r="D118" s="25"/>
      <c r="E118" s="26"/>
      <c r="F118" s="27"/>
    </row>
    <row r="119" spans="1:6" ht="15.75" customHeight="1" x14ac:dyDescent="0.25">
      <c r="A119" s="28"/>
      <c r="B119" s="29"/>
      <c r="C119" s="30" t="s">
        <v>162</v>
      </c>
      <c r="D119" s="30"/>
      <c r="E119" s="65">
        <f>E117-E115</f>
        <v>375.00772213099799</v>
      </c>
      <c r="F119" s="66"/>
    </row>
    <row r="120" spans="1:6" ht="15.75" customHeight="1" x14ac:dyDescent="0.25"/>
    <row r="121" spans="1:6" ht="15.75" customHeight="1" x14ac:dyDescent="0.25">
      <c r="A121" s="53" t="s">
        <v>163</v>
      </c>
      <c r="B121" s="45"/>
      <c r="C121" s="45"/>
      <c r="D121" s="45"/>
      <c r="E121" s="45"/>
      <c r="F121" s="46"/>
    </row>
    <row r="122" spans="1:6" ht="15.75" customHeight="1" x14ac:dyDescent="0.25">
      <c r="A122" s="60" t="s">
        <v>164</v>
      </c>
      <c r="B122" s="45"/>
      <c r="C122" s="45"/>
      <c r="D122" s="45"/>
      <c r="E122" s="46"/>
      <c r="F122" s="11" t="s">
        <v>64</v>
      </c>
    </row>
    <row r="123" spans="1:6" ht="15.75" customHeight="1" x14ac:dyDescent="0.25">
      <c r="A123" s="8" t="s">
        <v>39</v>
      </c>
      <c r="B123" s="54" t="s">
        <v>61</v>
      </c>
      <c r="C123" s="45"/>
      <c r="D123" s="45"/>
      <c r="E123" s="46"/>
      <c r="F123" s="4">
        <f>F28</f>
        <v>1809.58</v>
      </c>
    </row>
    <row r="124" spans="1:6" ht="15.75" customHeight="1" x14ac:dyDescent="0.25">
      <c r="A124" s="8" t="s">
        <v>41</v>
      </c>
      <c r="B124" s="54" t="s">
        <v>74</v>
      </c>
      <c r="C124" s="45"/>
      <c r="D124" s="45"/>
      <c r="E124" s="46"/>
      <c r="F124" s="4">
        <f>F63</f>
        <v>1247.4299999999998</v>
      </c>
    </row>
    <row r="125" spans="1:6" ht="15.75" customHeight="1" x14ac:dyDescent="0.25">
      <c r="A125" s="8" t="s">
        <v>43</v>
      </c>
      <c r="B125" s="54" t="s">
        <v>111</v>
      </c>
      <c r="C125" s="45"/>
      <c r="D125" s="45"/>
      <c r="E125" s="46"/>
      <c r="F125" s="4">
        <f>F73</f>
        <v>165.4</v>
      </c>
    </row>
    <row r="126" spans="1:6" ht="15.75" customHeight="1" x14ac:dyDescent="0.25">
      <c r="A126" s="8" t="s">
        <v>46</v>
      </c>
      <c r="B126" s="54" t="s">
        <v>120</v>
      </c>
      <c r="C126" s="45"/>
      <c r="D126" s="45"/>
      <c r="E126" s="46"/>
      <c r="F126" s="4">
        <f>F93</f>
        <v>334.29</v>
      </c>
    </row>
    <row r="127" spans="1:6" ht="15.75" customHeight="1" x14ac:dyDescent="0.25">
      <c r="A127" s="8" t="s">
        <v>69</v>
      </c>
      <c r="B127" s="54" t="s">
        <v>139</v>
      </c>
      <c r="C127" s="45"/>
      <c r="D127" s="45"/>
      <c r="E127" s="46"/>
      <c r="F127" s="4">
        <f>F101</f>
        <v>43.831666666666656</v>
      </c>
    </row>
    <row r="128" spans="1:6" ht="15.75" customHeight="1" x14ac:dyDescent="0.25">
      <c r="A128" s="68" t="s">
        <v>165</v>
      </c>
      <c r="B128" s="45"/>
      <c r="C128" s="45"/>
      <c r="D128" s="45"/>
      <c r="E128" s="46"/>
      <c r="F128" s="31">
        <f>SUM(F123:F127)</f>
        <v>3600.5316666666663</v>
      </c>
    </row>
    <row r="129" spans="1:6" ht="15.75" customHeight="1" x14ac:dyDescent="0.25">
      <c r="A129" s="8" t="s">
        <v>71</v>
      </c>
      <c r="B129" s="54" t="s">
        <v>145</v>
      </c>
      <c r="C129" s="45"/>
      <c r="D129" s="45"/>
      <c r="E129" s="46"/>
      <c r="F129" s="4">
        <f>F111</f>
        <v>734.8</v>
      </c>
    </row>
    <row r="130" spans="1:6" ht="15.75" customHeight="1" x14ac:dyDescent="0.25">
      <c r="A130" s="47" t="s">
        <v>166</v>
      </c>
      <c r="B130" s="45"/>
      <c r="C130" s="45"/>
      <c r="D130" s="45"/>
      <c r="E130" s="46"/>
      <c r="F130" s="5">
        <f>SUM(F128:F129)</f>
        <v>4335.331666666666</v>
      </c>
    </row>
    <row r="131" spans="1:6" ht="15.75" customHeight="1" x14ac:dyDescent="0.25">
      <c r="A131" s="7"/>
      <c r="B131" s="7"/>
      <c r="C131" s="7"/>
      <c r="D131" s="7"/>
      <c r="E131" s="7"/>
      <c r="F131" s="22"/>
    </row>
    <row r="132" spans="1:6" ht="15" customHeight="1" x14ac:dyDescent="0.25">
      <c r="A132" s="7"/>
      <c r="B132" s="7"/>
      <c r="C132" s="7"/>
      <c r="D132" s="7"/>
      <c r="E132" s="32"/>
      <c r="F132" s="32"/>
    </row>
    <row r="133" spans="1:6" ht="76.5" customHeight="1" x14ac:dyDescent="0.25">
      <c r="A133" s="67" t="s">
        <v>167</v>
      </c>
      <c r="B133" s="52"/>
      <c r="C133" s="52"/>
      <c r="D133" s="52"/>
      <c r="E133" s="52"/>
      <c r="F133" s="52"/>
    </row>
    <row r="134" spans="1:6" ht="15.75" customHeight="1" x14ac:dyDescent="0.25"/>
    <row r="135" spans="1:6" ht="30.75" customHeight="1" x14ac:dyDescent="0.25">
      <c r="A135" s="67" t="s">
        <v>168</v>
      </c>
      <c r="B135" s="52"/>
      <c r="C135" s="52"/>
      <c r="D135" s="52"/>
      <c r="E135" s="52"/>
      <c r="F135" s="52"/>
    </row>
    <row r="136" spans="1:6" ht="15.75" customHeight="1" x14ac:dyDescent="0.25"/>
    <row r="137" spans="1:6" ht="29.25" customHeight="1" x14ac:dyDescent="0.25">
      <c r="A137" s="67" t="s">
        <v>169</v>
      </c>
      <c r="B137" s="52"/>
      <c r="C137" s="52"/>
      <c r="D137" s="52"/>
      <c r="E137" s="52"/>
      <c r="F137" s="52"/>
    </row>
    <row r="138" spans="1:6" ht="15.75" customHeight="1" x14ac:dyDescent="0.25"/>
    <row r="139" spans="1:6" ht="15.75" customHeight="1" x14ac:dyDescent="0.25"/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8">
    <mergeCell ref="B82:D82"/>
    <mergeCell ref="A83:D83"/>
    <mergeCell ref="A85:D85"/>
    <mergeCell ref="B86:D86"/>
    <mergeCell ref="A87:D87"/>
    <mergeCell ref="A89:F89"/>
    <mergeCell ref="A90:E90"/>
    <mergeCell ref="B91:E91"/>
    <mergeCell ref="B92:E92"/>
    <mergeCell ref="B72:D72"/>
    <mergeCell ref="A73:D73"/>
    <mergeCell ref="A75:F75"/>
    <mergeCell ref="A76:D76"/>
    <mergeCell ref="B77:D77"/>
    <mergeCell ref="B78:D78"/>
    <mergeCell ref="B79:D79"/>
    <mergeCell ref="B80:D80"/>
    <mergeCell ref="B81:D81"/>
    <mergeCell ref="B62:E62"/>
    <mergeCell ref="A63:E63"/>
    <mergeCell ref="A65:F65"/>
    <mergeCell ref="B66:D66"/>
    <mergeCell ref="B67:D67"/>
    <mergeCell ref="B68:D68"/>
    <mergeCell ref="B69:D69"/>
    <mergeCell ref="B70:D70"/>
    <mergeCell ref="B71:D71"/>
    <mergeCell ref="E119:F119"/>
    <mergeCell ref="A121:F121"/>
    <mergeCell ref="A122:E122"/>
    <mergeCell ref="B123:E123"/>
    <mergeCell ref="B124:E124"/>
    <mergeCell ref="A135:F135"/>
    <mergeCell ref="A137:F137"/>
    <mergeCell ref="B125:E125"/>
    <mergeCell ref="B126:E126"/>
    <mergeCell ref="B127:E127"/>
    <mergeCell ref="A128:E128"/>
    <mergeCell ref="B129:E129"/>
    <mergeCell ref="A130:E130"/>
    <mergeCell ref="A133:F133"/>
    <mergeCell ref="A101:D101"/>
    <mergeCell ref="A103:F103"/>
    <mergeCell ref="B104:D104"/>
    <mergeCell ref="B105:D105"/>
    <mergeCell ref="B106:D106"/>
    <mergeCell ref="B107:D107"/>
    <mergeCell ref="B108:D108"/>
    <mergeCell ref="B117:D117"/>
    <mergeCell ref="E117:F117"/>
    <mergeCell ref="B109:D109"/>
    <mergeCell ref="B110:D110"/>
    <mergeCell ref="A111:D111"/>
    <mergeCell ref="B113:D113"/>
    <mergeCell ref="E113:F113"/>
    <mergeCell ref="B115:D115"/>
    <mergeCell ref="E115:F115"/>
    <mergeCell ref="B43:D43"/>
    <mergeCell ref="B44:D44"/>
    <mergeCell ref="A93:E93"/>
    <mergeCell ref="A95:F95"/>
    <mergeCell ref="B96:D96"/>
    <mergeCell ref="B97:D97"/>
    <mergeCell ref="B98:D98"/>
    <mergeCell ref="B99:D99"/>
    <mergeCell ref="B100:D100"/>
    <mergeCell ref="A45:D45"/>
    <mergeCell ref="A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D56"/>
    <mergeCell ref="A58:F58"/>
    <mergeCell ref="A59:E59"/>
    <mergeCell ref="B60:E60"/>
    <mergeCell ref="B61:E61"/>
    <mergeCell ref="B33:D33"/>
    <mergeCell ref="A34:D34"/>
    <mergeCell ref="A36:D36"/>
    <mergeCell ref="B37:D37"/>
    <mergeCell ref="B38:D38"/>
    <mergeCell ref="B39:D39"/>
    <mergeCell ref="B40:D40"/>
    <mergeCell ref="B41:D41"/>
    <mergeCell ref="B42:D42"/>
    <mergeCell ref="B23:D23"/>
    <mergeCell ref="B24:D24"/>
    <mergeCell ref="B25:D25"/>
    <mergeCell ref="B26:D26"/>
    <mergeCell ref="B27:D27"/>
    <mergeCell ref="A28:E28"/>
    <mergeCell ref="A30:F30"/>
    <mergeCell ref="A31:D31"/>
    <mergeCell ref="B32:D32"/>
    <mergeCell ref="E16:F16"/>
    <mergeCell ref="B16:D16"/>
    <mergeCell ref="B17:D17"/>
    <mergeCell ref="E17:F17"/>
    <mergeCell ref="B18:D18"/>
    <mergeCell ref="E18:F18"/>
    <mergeCell ref="A20:F20"/>
    <mergeCell ref="B21:D21"/>
    <mergeCell ref="B22:D22"/>
    <mergeCell ref="A9:F9"/>
    <mergeCell ref="A10:B10"/>
    <mergeCell ref="D10:F10"/>
    <mergeCell ref="A11:B11"/>
    <mergeCell ref="D11:F11"/>
    <mergeCell ref="A13:F13"/>
    <mergeCell ref="B14:D14"/>
    <mergeCell ref="E14:F14"/>
    <mergeCell ref="B15:D15"/>
    <mergeCell ref="E15:F15"/>
    <mergeCell ref="A1:F1"/>
    <mergeCell ref="A3:F3"/>
    <mergeCell ref="B4:D4"/>
    <mergeCell ref="E4:F4"/>
    <mergeCell ref="B5:D5"/>
    <mergeCell ref="E5:F5"/>
    <mergeCell ref="E6:F6"/>
    <mergeCell ref="B6:D6"/>
    <mergeCell ref="B7:D7"/>
    <mergeCell ref="E7:F7"/>
  </mergeCells>
  <pageMargins left="0.511811024" right="0.511811024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workbookViewId="0"/>
  </sheetViews>
  <sheetFormatPr defaultColWidth="14.42578125" defaultRowHeight="15" customHeight="1" x14ac:dyDescent="0.25"/>
  <cols>
    <col min="1" max="1" width="6.140625" customWidth="1"/>
    <col min="2" max="2" width="12.140625" customWidth="1"/>
    <col min="3" max="3" width="19.5703125" customWidth="1"/>
    <col min="4" max="4" width="30.42578125" customWidth="1"/>
    <col min="5" max="5" width="10.42578125" customWidth="1"/>
    <col min="6" max="6" width="13.28515625" customWidth="1"/>
    <col min="7" max="26" width="8.7109375" customWidth="1"/>
  </cols>
  <sheetData>
    <row r="1" spans="1:6" x14ac:dyDescent="0.25">
      <c r="A1" s="51" t="s">
        <v>182</v>
      </c>
      <c r="B1" s="52"/>
      <c r="C1" s="52"/>
      <c r="D1" s="52"/>
      <c r="E1" s="52"/>
      <c r="F1" s="52"/>
    </row>
    <row r="3" spans="1:6" x14ac:dyDescent="0.25">
      <c r="A3" s="53" t="s">
        <v>38</v>
      </c>
      <c r="B3" s="45"/>
      <c r="C3" s="45"/>
      <c r="D3" s="45"/>
      <c r="E3" s="45"/>
      <c r="F3" s="46"/>
    </row>
    <row r="4" spans="1:6" x14ac:dyDescent="0.25">
      <c r="A4" s="8" t="s">
        <v>39</v>
      </c>
      <c r="B4" s="54" t="s">
        <v>40</v>
      </c>
      <c r="C4" s="45"/>
      <c r="D4" s="46"/>
      <c r="E4" s="55"/>
      <c r="F4" s="46"/>
    </row>
    <row r="5" spans="1:6" x14ac:dyDescent="0.25">
      <c r="A5" s="8" t="s">
        <v>41</v>
      </c>
      <c r="B5" s="54" t="s">
        <v>42</v>
      </c>
      <c r="C5" s="45"/>
      <c r="D5" s="46"/>
      <c r="E5" s="55"/>
      <c r="F5" s="46"/>
    </row>
    <row r="6" spans="1:6" x14ac:dyDescent="0.25">
      <c r="A6" s="8" t="s">
        <v>43</v>
      </c>
      <c r="B6" s="54" t="s">
        <v>44</v>
      </c>
      <c r="C6" s="45"/>
      <c r="D6" s="46"/>
      <c r="E6" s="55" t="s">
        <v>175</v>
      </c>
      <c r="F6" s="46"/>
    </row>
    <row r="7" spans="1:6" x14ac:dyDescent="0.25">
      <c r="A7" s="8" t="s">
        <v>46</v>
      </c>
      <c r="B7" s="54" t="s">
        <v>47</v>
      </c>
      <c r="C7" s="45"/>
      <c r="D7" s="46"/>
      <c r="E7" s="55">
        <v>24</v>
      </c>
      <c r="F7" s="46"/>
    </row>
    <row r="9" spans="1:6" x14ac:dyDescent="0.25">
      <c r="A9" s="53" t="s">
        <v>48</v>
      </c>
      <c r="B9" s="45"/>
      <c r="C9" s="45"/>
      <c r="D9" s="45"/>
      <c r="E9" s="45"/>
      <c r="F9" s="46"/>
    </row>
    <row r="10" spans="1:6" x14ac:dyDescent="0.25">
      <c r="A10" s="55" t="s">
        <v>49</v>
      </c>
      <c r="B10" s="46"/>
      <c r="C10" s="8" t="s">
        <v>50</v>
      </c>
      <c r="D10" s="56" t="s">
        <v>51</v>
      </c>
      <c r="E10" s="45"/>
      <c r="F10" s="46"/>
    </row>
    <row r="11" spans="1:6" x14ac:dyDescent="0.25">
      <c r="A11" s="55" t="s">
        <v>171</v>
      </c>
      <c r="B11" s="46"/>
      <c r="C11" s="8" t="s">
        <v>15</v>
      </c>
      <c r="D11" s="55">
        <v>1</v>
      </c>
      <c r="E11" s="45"/>
      <c r="F11" s="46"/>
    </row>
    <row r="13" spans="1:6" x14ac:dyDescent="0.25">
      <c r="A13" s="53" t="s">
        <v>53</v>
      </c>
      <c r="B13" s="45"/>
      <c r="C13" s="45"/>
      <c r="D13" s="45"/>
      <c r="E13" s="45"/>
      <c r="F13" s="46"/>
    </row>
    <row r="14" spans="1:6" x14ac:dyDescent="0.25">
      <c r="A14" s="8">
        <v>1</v>
      </c>
      <c r="B14" s="54" t="s">
        <v>54</v>
      </c>
      <c r="C14" s="45"/>
      <c r="D14" s="46"/>
      <c r="E14" s="55" t="s">
        <v>171</v>
      </c>
      <c r="F14" s="46"/>
    </row>
    <row r="15" spans="1:6" x14ac:dyDescent="0.25">
      <c r="A15" s="8">
        <v>2</v>
      </c>
      <c r="B15" s="54" t="s">
        <v>55</v>
      </c>
      <c r="C15" s="45"/>
      <c r="D15" s="46"/>
      <c r="E15" s="55" t="s">
        <v>183</v>
      </c>
      <c r="F15" s="46"/>
    </row>
    <row r="16" spans="1:6" x14ac:dyDescent="0.25">
      <c r="A16" s="8">
        <v>3</v>
      </c>
      <c r="B16" s="54" t="s">
        <v>57</v>
      </c>
      <c r="C16" s="45"/>
      <c r="D16" s="46"/>
      <c r="E16" s="57">
        <v>2574.64</v>
      </c>
      <c r="F16" s="46"/>
    </row>
    <row r="17" spans="1:6" x14ac:dyDescent="0.25">
      <c r="A17" s="8">
        <v>4</v>
      </c>
      <c r="B17" s="54" t="s">
        <v>58</v>
      </c>
      <c r="C17" s="45"/>
      <c r="D17" s="46"/>
      <c r="E17" s="55" t="s">
        <v>184</v>
      </c>
      <c r="F17" s="46"/>
    </row>
    <row r="18" spans="1:6" x14ac:dyDescent="0.25">
      <c r="A18" s="8">
        <v>5</v>
      </c>
      <c r="B18" s="54" t="s">
        <v>60</v>
      </c>
      <c r="C18" s="45"/>
      <c r="D18" s="46"/>
      <c r="E18" s="58">
        <v>45413</v>
      </c>
      <c r="F18" s="46"/>
    </row>
    <row r="20" spans="1:6" x14ac:dyDescent="0.25">
      <c r="A20" s="53" t="s">
        <v>61</v>
      </c>
      <c r="B20" s="45"/>
      <c r="C20" s="45"/>
      <c r="D20" s="45"/>
      <c r="E20" s="45"/>
      <c r="F20" s="46"/>
    </row>
    <row r="21" spans="1:6" ht="15.75" customHeight="1" x14ac:dyDescent="0.25">
      <c r="A21" s="9">
        <v>1</v>
      </c>
      <c r="B21" s="47" t="s">
        <v>62</v>
      </c>
      <c r="C21" s="45"/>
      <c r="D21" s="46"/>
      <c r="E21" s="9" t="s">
        <v>63</v>
      </c>
      <c r="F21" s="9" t="s">
        <v>64</v>
      </c>
    </row>
    <row r="22" spans="1:6" ht="15.75" customHeight="1" x14ac:dyDescent="0.25">
      <c r="A22" s="8" t="s">
        <v>39</v>
      </c>
      <c r="B22" s="54" t="s">
        <v>65</v>
      </c>
      <c r="C22" s="45"/>
      <c r="D22" s="46"/>
      <c r="E22" s="10"/>
      <c r="F22" s="4">
        <v>2574.64</v>
      </c>
    </row>
    <row r="23" spans="1:6" ht="15.75" customHeight="1" x14ac:dyDescent="0.25">
      <c r="A23" s="8" t="s">
        <v>41</v>
      </c>
      <c r="B23" s="54" t="s">
        <v>66</v>
      </c>
      <c r="C23" s="45"/>
      <c r="D23" s="46"/>
      <c r="E23" s="10">
        <v>0.3</v>
      </c>
      <c r="F23" s="4">
        <f t="shared" ref="F23:F24" si="0">TRUNC($F$22*E23,2)</f>
        <v>772.39</v>
      </c>
    </row>
    <row r="24" spans="1:6" ht="15.75" customHeight="1" x14ac:dyDescent="0.25">
      <c r="A24" s="8" t="s">
        <v>43</v>
      </c>
      <c r="B24" s="54" t="s">
        <v>67</v>
      </c>
      <c r="C24" s="45"/>
      <c r="D24" s="46"/>
      <c r="E24" s="10"/>
      <c r="F24" s="4">
        <f t="shared" si="0"/>
        <v>0</v>
      </c>
    </row>
    <row r="25" spans="1:6" ht="15.75" customHeight="1" x14ac:dyDescent="0.25">
      <c r="A25" s="8" t="s">
        <v>46</v>
      </c>
      <c r="B25" s="54" t="s">
        <v>68</v>
      </c>
      <c r="C25" s="45"/>
      <c r="D25" s="46"/>
      <c r="E25" s="10"/>
      <c r="F25" s="4">
        <f>TRUNC(((F22+F23)/220)*E25*7*15,2)</f>
        <v>0</v>
      </c>
    </row>
    <row r="26" spans="1:6" ht="15.75" customHeight="1" x14ac:dyDescent="0.25">
      <c r="A26" s="8" t="s">
        <v>69</v>
      </c>
      <c r="B26" s="59" t="s">
        <v>70</v>
      </c>
      <c r="C26" s="45"/>
      <c r="D26" s="46"/>
      <c r="E26" s="10"/>
      <c r="F26" s="4">
        <f>TRUNC((F25/25.09)*5.35,2)</f>
        <v>0</v>
      </c>
    </row>
    <row r="27" spans="1:6" ht="15.75" customHeight="1" x14ac:dyDescent="0.25">
      <c r="A27" s="8" t="s">
        <v>71</v>
      </c>
      <c r="B27" s="54" t="s">
        <v>72</v>
      </c>
      <c r="C27" s="45"/>
      <c r="D27" s="46"/>
      <c r="E27" s="10"/>
      <c r="F27" s="4">
        <f>TRUNC($F$22*E27/2)</f>
        <v>0</v>
      </c>
    </row>
    <row r="28" spans="1:6" ht="15.75" customHeight="1" x14ac:dyDescent="0.25">
      <c r="A28" s="47" t="s">
        <v>73</v>
      </c>
      <c r="B28" s="45"/>
      <c r="C28" s="45"/>
      <c r="D28" s="45"/>
      <c r="E28" s="46"/>
      <c r="F28" s="5">
        <f>TRUNC(SUM(F22:F27),2)</f>
        <v>3347.03</v>
      </c>
    </row>
    <row r="29" spans="1:6" ht="15.75" customHeight="1" x14ac:dyDescent="0.25"/>
    <row r="30" spans="1:6" ht="15.75" customHeight="1" x14ac:dyDescent="0.25">
      <c r="A30" s="53" t="s">
        <v>74</v>
      </c>
      <c r="B30" s="45"/>
      <c r="C30" s="45"/>
      <c r="D30" s="45"/>
      <c r="E30" s="45"/>
      <c r="F30" s="46"/>
    </row>
    <row r="31" spans="1:6" ht="15.75" customHeight="1" x14ac:dyDescent="0.25">
      <c r="A31" s="60" t="s">
        <v>75</v>
      </c>
      <c r="B31" s="45"/>
      <c r="C31" s="45"/>
      <c r="D31" s="46"/>
      <c r="E31" s="11" t="s">
        <v>63</v>
      </c>
      <c r="F31" s="11" t="s">
        <v>64</v>
      </c>
    </row>
    <row r="32" spans="1:6" ht="15.75" customHeight="1" x14ac:dyDescent="0.25">
      <c r="A32" s="8" t="s">
        <v>39</v>
      </c>
      <c r="B32" s="54" t="s">
        <v>76</v>
      </c>
      <c r="C32" s="45"/>
      <c r="D32" s="46"/>
      <c r="E32" s="10">
        <v>8.3299999999999999E-2</v>
      </c>
      <c r="F32" s="4">
        <f t="shared" ref="F32:F33" si="1">TRUNC($F$28*E32,2)</f>
        <v>278.8</v>
      </c>
    </row>
    <row r="33" spans="1:6" ht="15.75" customHeight="1" x14ac:dyDescent="0.25">
      <c r="A33" s="8" t="s">
        <v>41</v>
      </c>
      <c r="B33" s="54" t="s">
        <v>77</v>
      </c>
      <c r="C33" s="45"/>
      <c r="D33" s="46"/>
      <c r="E33" s="10">
        <v>3.0300000000000001E-2</v>
      </c>
      <c r="F33" s="4">
        <f t="shared" si="1"/>
        <v>101.41</v>
      </c>
    </row>
    <row r="34" spans="1:6" ht="15.75" customHeight="1" x14ac:dyDescent="0.25">
      <c r="A34" s="60" t="s">
        <v>78</v>
      </c>
      <c r="B34" s="45"/>
      <c r="C34" s="45"/>
      <c r="D34" s="46"/>
      <c r="E34" s="12">
        <f>SUM(E32:E33)</f>
        <v>0.11360000000000001</v>
      </c>
      <c r="F34" s="13">
        <f>TRUNC(SUM(F32:F33),2)</f>
        <v>380.21</v>
      </c>
    </row>
    <row r="35" spans="1:6" ht="15.75" customHeight="1" x14ac:dyDescent="0.25"/>
    <row r="36" spans="1:6" ht="15.75" customHeight="1" x14ac:dyDescent="0.25">
      <c r="A36" s="60" t="s">
        <v>79</v>
      </c>
      <c r="B36" s="45"/>
      <c r="C36" s="45"/>
      <c r="D36" s="46"/>
      <c r="E36" s="11" t="s">
        <v>63</v>
      </c>
      <c r="F36" s="11" t="s">
        <v>64</v>
      </c>
    </row>
    <row r="37" spans="1:6" ht="15.75" customHeight="1" x14ac:dyDescent="0.25">
      <c r="A37" s="8" t="s">
        <v>39</v>
      </c>
      <c r="B37" s="54" t="s">
        <v>80</v>
      </c>
      <c r="C37" s="45"/>
      <c r="D37" s="46"/>
      <c r="E37" s="10">
        <v>0.2</v>
      </c>
      <c r="F37" s="4">
        <f t="shared" ref="F37:F44" si="2">TRUNC((SUM($F$28+$F$34))*E37,2)</f>
        <v>745.44</v>
      </c>
    </row>
    <row r="38" spans="1:6" ht="15.75" customHeight="1" x14ac:dyDescent="0.25">
      <c r="A38" s="8" t="s">
        <v>41</v>
      </c>
      <c r="B38" s="54" t="s">
        <v>81</v>
      </c>
      <c r="C38" s="45"/>
      <c r="D38" s="46"/>
      <c r="E38" s="10">
        <v>2.5000000000000001E-2</v>
      </c>
      <c r="F38" s="4">
        <f t="shared" si="2"/>
        <v>93.18</v>
      </c>
    </row>
    <row r="39" spans="1:6" ht="15.75" customHeight="1" x14ac:dyDescent="0.25">
      <c r="A39" s="8" t="s">
        <v>43</v>
      </c>
      <c r="B39" s="54" t="s">
        <v>82</v>
      </c>
      <c r="C39" s="45"/>
      <c r="D39" s="46"/>
      <c r="E39" s="10">
        <v>0.03</v>
      </c>
      <c r="F39" s="4">
        <f t="shared" si="2"/>
        <v>111.81</v>
      </c>
    </row>
    <row r="40" spans="1:6" ht="15.75" customHeight="1" x14ac:dyDescent="0.25">
      <c r="A40" s="8" t="s">
        <v>46</v>
      </c>
      <c r="B40" s="54" t="s">
        <v>83</v>
      </c>
      <c r="C40" s="45"/>
      <c r="D40" s="46"/>
      <c r="E40" s="10">
        <v>1.4999999999999999E-2</v>
      </c>
      <c r="F40" s="4">
        <f t="shared" si="2"/>
        <v>55.9</v>
      </c>
    </row>
    <row r="41" spans="1:6" ht="15.75" customHeight="1" x14ac:dyDescent="0.25">
      <c r="A41" s="8" t="s">
        <v>69</v>
      </c>
      <c r="B41" s="54" t="s">
        <v>84</v>
      </c>
      <c r="C41" s="45"/>
      <c r="D41" s="46"/>
      <c r="E41" s="10">
        <v>0.01</v>
      </c>
      <c r="F41" s="4">
        <f t="shared" si="2"/>
        <v>37.270000000000003</v>
      </c>
    </row>
    <row r="42" spans="1:6" ht="15.75" customHeight="1" x14ac:dyDescent="0.25">
      <c r="A42" s="8" t="s">
        <v>71</v>
      </c>
      <c r="B42" s="54" t="s">
        <v>85</v>
      </c>
      <c r="C42" s="45"/>
      <c r="D42" s="46"/>
      <c r="E42" s="10">
        <v>6.0000000000000001E-3</v>
      </c>
      <c r="F42" s="4">
        <f t="shared" si="2"/>
        <v>22.36</v>
      </c>
    </row>
    <row r="43" spans="1:6" ht="15.75" customHeight="1" x14ac:dyDescent="0.25">
      <c r="A43" s="8" t="s">
        <v>86</v>
      </c>
      <c r="B43" s="54" t="s">
        <v>87</v>
      </c>
      <c r="C43" s="45"/>
      <c r="D43" s="46"/>
      <c r="E43" s="10">
        <v>2E-3</v>
      </c>
      <c r="F43" s="4">
        <f t="shared" si="2"/>
        <v>7.45</v>
      </c>
    </row>
    <row r="44" spans="1:6" ht="15.75" customHeight="1" x14ac:dyDescent="0.25">
      <c r="A44" s="8" t="s">
        <v>88</v>
      </c>
      <c r="B44" s="54" t="s">
        <v>89</v>
      </c>
      <c r="C44" s="45"/>
      <c r="D44" s="46"/>
      <c r="E44" s="10">
        <v>0.08</v>
      </c>
      <c r="F44" s="4">
        <f t="shared" si="2"/>
        <v>298.17</v>
      </c>
    </row>
    <row r="45" spans="1:6" ht="15.75" customHeight="1" x14ac:dyDescent="0.25">
      <c r="A45" s="60" t="s">
        <v>90</v>
      </c>
      <c r="B45" s="45"/>
      <c r="C45" s="45"/>
      <c r="D45" s="46"/>
      <c r="E45" s="12">
        <f>SUM(E37:E44)</f>
        <v>0.36800000000000005</v>
      </c>
      <c r="F45" s="13">
        <f>TRUNC(SUM(F37:F44),2)</f>
        <v>1371.58</v>
      </c>
    </row>
    <row r="46" spans="1:6" ht="15.75" customHeight="1" x14ac:dyDescent="0.25"/>
    <row r="47" spans="1:6" ht="15.75" customHeight="1" x14ac:dyDescent="0.25">
      <c r="A47" s="60" t="s">
        <v>91</v>
      </c>
      <c r="B47" s="45"/>
      <c r="C47" s="45"/>
      <c r="D47" s="46"/>
      <c r="E47" s="11" t="s">
        <v>63</v>
      </c>
      <c r="F47" s="11" t="s">
        <v>64</v>
      </c>
    </row>
    <row r="48" spans="1:6" ht="15.75" customHeight="1" x14ac:dyDescent="0.25">
      <c r="A48" s="8" t="s">
        <v>39</v>
      </c>
      <c r="B48" s="54" t="s">
        <v>92</v>
      </c>
      <c r="C48" s="45"/>
      <c r="D48" s="46"/>
      <c r="E48" s="14"/>
      <c r="F48" s="4">
        <v>0</v>
      </c>
    </row>
    <row r="49" spans="1:6" ht="15.75" customHeight="1" x14ac:dyDescent="0.25">
      <c r="A49" s="8" t="s">
        <v>41</v>
      </c>
      <c r="B49" s="54" t="s">
        <v>93</v>
      </c>
      <c r="C49" s="45"/>
      <c r="D49" s="46"/>
      <c r="E49" s="14">
        <v>598.5</v>
      </c>
      <c r="F49" s="4">
        <f>TRUNC($E$49-1,2)</f>
        <v>597.5</v>
      </c>
    </row>
    <row r="50" spans="1:6" ht="15.75" customHeight="1" x14ac:dyDescent="0.25">
      <c r="A50" s="8" t="s">
        <v>43</v>
      </c>
      <c r="B50" s="54" t="s">
        <v>94</v>
      </c>
      <c r="C50" s="45"/>
      <c r="D50" s="46"/>
      <c r="E50" s="10" t="s">
        <v>95</v>
      </c>
      <c r="F50" s="4">
        <v>0</v>
      </c>
    </row>
    <row r="51" spans="1:6" ht="15.75" customHeight="1" x14ac:dyDescent="0.25">
      <c r="A51" s="8" t="s">
        <v>46</v>
      </c>
      <c r="B51" s="54" t="s">
        <v>96</v>
      </c>
      <c r="C51" s="45"/>
      <c r="D51" s="46"/>
      <c r="E51" s="10" t="s">
        <v>95</v>
      </c>
      <c r="F51" s="4">
        <v>0</v>
      </c>
    </row>
    <row r="52" spans="1:6" ht="15.75" customHeight="1" x14ac:dyDescent="0.25">
      <c r="A52" s="8" t="s">
        <v>69</v>
      </c>
      <c r="B52" s="54" t="s">
        <v>97</v>
      </c>
      <c r="C52" s="45"/>
      <c r="D52" s="46"/>
      <c r="E52" s="10" t="s">
        <v>95</v>
      </c>
      <c r="F52" s="4">
        <v>0</v>
      </c>
    </row>
    <row r="53" spans="1:6" ht="15.75" customHeight="1" x14ac:dyDescent="0.25">
      <c r="A53" s="8" t="s">
        <v>71</v>
      </c>
      <c r="B53" s="59" t="s">
        <v>98</v>
      </c>
      <c r="C53" s="45"/>
      <c r="D53" s="46"/>
      <c r="E53" s="10" t="s">
        <v>95</v>
      </c>
      <c r="F53" s="4">
        <v>0</v>
      </c>
    </row>
    <row r="54" spans="1:6" ht="15.75" customHeight="1" x14ac:dyDescent="0.25">
      <c r="A54" s="8" t="s">
        <v>86</v>
      </c>
      <c r="B54" s="59" t="s">
        <v>99</v>
      </c>
      <c r="C54" s="45"/>
      <c r="D54" s="46"/>
      <c r="E54" s="10" t="s">
        <v>95</v>
      </c>
      <c r="F54" s="4">
        <v>0</v>
      </c>
    </row>
    <row r="55" spans="1:6" ht="15.75" customHeight="1" x14ac:dyDescent="0.25">
      <c r="A55" s="8" t="s">
        <v>88</v>
      </c>
      <c r="B55" s="54" t="s">
        <v>100</v>
      </c>
      <c r="C55" s="45"/>
      <c r="D55" s="46"/>
      <c r="E55" s="10" t="s">
        <v>95</v>
      </c>
      <c r="F55" s="4">
        <v>0</v>
      </c>
    </row>
    <row r="56" spans="1:6" ht="15.75" customHeight="1" x14ac:dyDescent="0.25">
      <c r="A56" s="60" t="s">
        <v>101</v>
      </c>
      <c r="B56" s="45"/>
      <c r="C56" s="45"/>
      <c r="D56" s="46"/>
      <c r="E56" s="12"/>
      <c r="F56" s="13">
        <f>TRUNC(SUM(F48:F55),2)</f>
        <v>597.5</v>
      </c>
    </row>
    <row r="57" spans="1:6" ht="15.75" customHeight="1" x14ac:dyDescent="0.25"/>
    <row r="58" spans="1:6" ht="15.75" customHeight="1" x14ac:dyDescent="0.25">
      <c r="A58" s="47" t="s">
        <v>102</v>
      </c>
      <c r="B58" s="45"/>
      <c r="C58" s="45"/>
      <c r="D58" s="45"/>
      <c r="E58" s="45"/>
      <c r="F58" s="46"/>
    </row>
    <row r="59" spans="1:6" ht="15.75" customHeight="1" x14ac:dyDescent="0.25">
      <c r="A59" s="60" t="s">
        <v>103</v>
      </c>
      <c r="B59" s="45"/>
      <c r="C59" s="45"/>
      <c r="D59" s="45"/>
      <c r="E59" s="46"/>
      <c r="F59" s="11" t="s">
        <v>64</v>
      </c>
    </row>
    <row r="60" spans="1:6" ht="15.75" customHeight="1" x14ac:dyDescent="0.25">
      <c r="A60" s="8" t="s">
        <v>104</v>
      </c>
      <c r="B60" s="54" t="s">
        <v>105</v>
      </c>
      <c r="C60" s="45"/>
      <c r="D60" s="45"/>
      <c r="E60" s="46"/>
      <c r="F60" s="4">
        <f>F34</f>
        <v>380.21</v>
      </c>
    </row>
    <row r="61" spans="1:6" ht="15.75" customHeight="1" x14ac:dyDescent="0.25">
      <c r="A61" s="8" t="s">
        <v>106</v>
      </c>
      <c r="B61" s="54" t="s">
        <v>107</v>
      </c>
      <c r="C61" s="45"/>
      <c r="D61" s="45"/>
      <c r="E61" s="46"/>
      <c r="F61" s="4">
        <f>F45</f>
        <v>1371.58</v>
      </c>
    </row>
    <row r="62" spans="1:6" ht="15.75" customHeight="1" x14ac:dyDescent="0.25">
      <c r="A62" s="8" t="s">
        <v>108</v>
      </c>
      <c r="B62" s="54" t="s">
        <v>109</v>
      </c>
      <c r="C62" s="45"/>
      <c r="D62" s="45"/>
      <c r="E62" s="46"/>
      <c r="F62" s="4">
        <f>F56</f>
        <v>597.5</v>
      </c>
    </row>
    <row r="63" spans="1:6" ht="15.75" customHeight="1" x14ac:dyDescent="0.25">
      <c r="A63" s="47" t="s">
        <v>110</v>
      </c>
      <c r="B63" s="45"/>
      <c r="C63" s="45"/>
      <c r="D63" s="45"/>
      <c r="E63" s="46"/>
      <c r="F63" s="5">
        <f>SUM(F60:F62)</f>
        <v>2349.29</v>
      </c>
    </row>
    <row r="64" spans="1:6" ht="15.75" customHeight="1" x14ac:dyDescent="0.25"/>
    <row r="65" spans="1:6" ht="15.75" customHeight="1" x14ac:dyDescent="0.25">
      <c r="A65" s="53" t="s">
        <v>111</v>
      </c>
      <c r="B65" s="45"/>
      <c r="C65" s="45"/>
      <c r="D65" s="45"/>
      <c r="E65" s="45"/>
      <c r="F65" s="46"/>
    </row>
    <row r="66" spans="1:6" ht="15.75" customHeight="1" x14ac:dyDescent="0.25">
      <c r="A66" s="9">
        <v>3</v>
      </c>
      <c r="B66" s="47" t="s">
        <v>112</v>
      </c>
      <c r="C66" s="45"/>
      <c r="D66" s="46"/>
      <c r="E66" s="9" t="s">
        <v>63</v>
      </c>
      <c r="F66" s="9" t="s">
        <v>64</v>
      </c>
    </row>
    <row r="67" spans="1:6" ht="15.75" customHeight="1" x14ac:dyDescent="0.25">
      <c r="A67" s="8" t="s">
        <v>39</v>
      </c>
      <c r="B67" s="54" t="s">
        <v>113</v>
      </c>
      <c r="C67" s="45"/>
      <c r="D67" s="46"/>
      <c r="E67" s="17">
        <v>4.1669999999999997E-3</v>
      </c>
      <c r="F67" s="4">
        <f>TRUNC(E67*SUM(F$28+F$34+F$44+F$56),2)</f>
        <v>19.260000000000002</v>
      </c>
    </row>
    <row r="68" spans="1:6" ht="15.75" customHeight="1" x14ac:dyDescent="0.25">
      <c r="A68" s="8" t="s">
        <v>41</v>
      </c>
      <c r="B68" s="54" t="s">
        <v>114</v>
      </c>
      <c r="C68" s="45"/>
      <c r="D68" s="46"/>
      <c r="E68" s="17">
        <v>3.3E-4</v>
      </c>
      <c r="F68" s="4">
        <f t="shared" ref="F68:F69" si="3">TRUNC(E68*SUM(F$28+F$34),2)</f>
        <v>1.22</v>
      </c>
    </row>
    <row r="69" spans="1:6" ht="15.75" customHeight="1" x14ac:dyDescent="0.25">
      <c r="A69" s="8" t="s">
        <v>43</v>
      </c>
      <c r="B69" s="69" t="s">
        <v>115</v>
      </c>
      <c r="C69" s="45"/>
      <c r="D69" s="46"/>
      <c r="E69" s="17">
        <v>1.6000000000000001E-3</v>
      </c>
      <c r="F69" s="4">
        <f t="shared" si="3"/>
        <v>5.96</v>
      </c>
    </row>
    <row r="70" spans="1:6" ht="15.75" customHeight="1" x14ac:dyDescent="0.25">
      <c r="A70" s="8" t="s">
        <v>46</v>
      </c>
      <c r="B70" s="54" t="s">
        <v>116</v>
      </c>
      <c r="C70" s="45"/>
      <c r="D70" s="46"/>
      <c r="E70" s="17">
        <v>1.9439999999999999E-2</v>
      </c>
      <c r="F70" s="4">
        <f>TRUNC(E70*SUM(F$28+F$63),2)</f>
        <v>110.73</v>
      </c>
    </row>
    <row r="71" spans="1:6" ht="15.75" customHeight="1" x14ac:dyDescent="0.25">
      <c r="A71" s="8" t="s">
        <v>69</v>
      </c>
      <c r="B71" s="69" t="s">
        <v>117</v>
      </c>
      <c r="C71" s="45"/>
      <c r="D71" s="46"/>
      <c r="E71" s="17">
        <v>7.1500000000000001E-3</v>
      </c>
      <c r="F71" s="4">
        <f t="shared" ref="F71:F72" si="4">TRUNC(E71*SUM(F$28+F$34),2)</f>
        <v>26.64</v>
      </c>
    </row>
    <row r="72" spans="1:6" ht="15.75" customHeight="1" x14ac:dyDescent="0.25">
      <c r="A72" s="8" t="s">
        <v>71</v>
      </c>
      <c r="B72" s="54" t="s">
        <v>118</v>
      </c>
      <c r="C72" s="45"/>
      <c r="D72" s="46"/>
      <c r="E72" s="17">
        <v>3.8399999999999997E-2</v>
      </c>
      <c r="F72" s="4">
        <f t="shared" si="4"/>
        <v>143.12</v>
      </c>
    </row>
    <row r="73" spans="1:6" ht="15.75" customHeight="1" x14ac:dyDescent="0.25">
      <c r="A73" s="47" t="s">
        <v>119</v>
      </c>
      <c r="B73" s="45"/>
      <c r="C73" s="45"/>
      <c r="D73" s="46"/>
      <c r="E73" s="20">
        <f t="shared" ref="E73:F73" si="5">SUM(E67:E72)</f>
        <v>7.1086999999999984E-2</v>
      </c>
      <c r="F73" s="5">
        <f t="shared" si="5"/>
        <v>306.93</v>
      </c>
    </row>
    <row r="74" spans="1:6" ht="15.75" customHeight="1" x14ac:dyDescent="0.25"/>
    <row r="75" spans="1:6" ht="15.75" customHeight="1" x14ac:dyDescent="0.25">
      <c r="A75" s="53" t="s">
        <v>120</v>
      </c>
      <c r="B75" s="45"/>
      <c r="C75" s="45"/>
      <c r="D75" s="45"/>
      <c r="E75" s="45"/>
      <c r="F75" s="46"/>
    </row>
    <row r="76" spans="1:6" ht="15.75" customHeight="1" x14ac:dyDescent="0.25">
      <c r="A76" s="60" t="s">
        <v>121</v>
      </c>
      <c r="B76" s="45"/>
      <c r="C76" s="45"/>
      <c r="D76" s="46"/>
      <c r="E76" s="11" t="s">
        <v>63</v>
      </c>
      <c r="F76" s="11" t="s">
        <v>64</v>
      </c>
    </row>
    <row r="77" spans="1:6" ht="15.75" customHeight="1" x14ac:dyDescent="0.25">
      <c r="A77" s="8" t="s">
        <v>39</v>
      </c>
      <c r="B77" s="54" t="s">
        <v>122</v>
      </c>
      <c r="C77" s="45"/>
      <c r="D77" s="46"/>
      <c r="E77" s="17">
        <v>8.3330000000000001E-2</v>
      </c>
      <c r="F77" s="4">
        <f t="shared" ref="F77:F82" si="6">TRUNC(E77*(SUM(F$28+F$73+F$63)),2)</f>
        <v>500.25</v>
      </c>
    </row>
    <row r="78" spans="1:6" ht="15.75" customHeight="1" x14ac:dyDescent="0.25">
      <c r="A78" s="8" t="s">
        <v>41</v>
      </c>
      <c r="B78" s="54" t="s">
        <v>123</v>
      </c>
      <c r="C78" s="45"/>
      <c r="D78" s="46"/>
      <c r="E78" s="17">
        <v>2.7390000000000001E-3</v>
      </c>
      <c r="F78" s="4">
        <f t="shared" si="6"/>
        <v>16.440000000000001</v>
      </c>
    </row>
    <row r="79" spans="1:6" ht="15.75" customHeight="1" x14ac:dyDescent="0.25">
      <c r="A79" s="8" t="s">
        <v>43</v>
      </c>
      <c r="B79" s="54" t="s">
        <v>124</v>
      </c>
      <c r="C79" s="45"/>
      <c r="D79" s="46"/>
      <c r="E79" s="17">
        <v>8.1999999999999998E-4</v>
      </c>
      <c r="F79" s="4">
        <f t="shared" si="6"/>
        <v>4.92</v>
      </c>
    </row>
    <row r="80" spans="1:6" ht="15.75" customHeight="1" x14ac:dyDescent="0.25">
      <c r="A80" s="8" t="s">
        <v>46</v>
      </c>
      <c r="B80" s="54" t="s">
        <v>125</v>
      </c>
      <c r="C80" s="45"/>
      <c r="D80" s="46"/>
      <c r="E80" s="17">
        <v>2.5999999999999999E-3</v>
      </c>
      <c r="F80" s="4">
        <f t="shared" si="6"/>
        <v>15.6</v>
      </c>
    </row>
    <row r="81" spans="1:6" ht="15.75" customHeight="1" x14ac:dyDescent="0.25">
      <c r="A81" s="8" t="s">
        <v>69</v>
      </c>
      <c r="B81" s="54" t="s">
        <v>126</v>
      </c>
      <c r="C81" s="45"/>
      <c r="D81" s="46"/>
      <c r="E81" s="17">
        <v>5.5999999999999995E-4</v>
      </c>
      <c r="F81" s="4">
        <f t="shared" si="6"/>
        <v>3.36</v>
      </c>
    </row>
    <row r="82" spans="1:6" ht="15.75" customHeight="1" x14ac:dyDescent="0.25">
      <c r="A82" s="8" t="s">
        <v>71</v>
      </c>
      <c r="B82" s="54" t="s">
        <v>127</v>
      </c>
      <c r="C82" s="45"/>
      <c r="D82" s="46"/>
      <c r="E82" s="17">
        <v>1.37E-2</v>
      </c>
      <c r="F82" s="4">
        <f t="shared" si="6"/>
        <v>82.24</v>
      </c>
    </row>
    <row r="83" spans="1:6" ht="15.75" customHeight="1" x14ac:dyDescent="0.25">
      <c r="A83" s="60" t="s">
        <v>128</v>
      </c>
      <c r="B83" s="45"/>
      <c r="C83" s="45"/>
      <c r="D83" s="46"/>
      <c r="E83" s="12">
        <f>SUM(E77:E82)</f>
        <v>0.10374900000000002</v>
      </c>
      <c r="F83" s="13">
        <f>TRUNC(SUM(F77:F82),2)</f>
        <v>622.80999999999995</v>
      </c>
    </row>
    <row r="84" spans="1:6" ht="15.75" customHeight="1" x14ac:dyDescent="0.25"/>
    <row r="85" spans="1:6" ht="15.75" customHeight="1" x14ac:dyDescent="0.25">
      <c r="A85" s="60" t="s">
        <v>129</v>
      </c>
      <c r="B85" s="45"/>
      <c r="C85" s="45"/>
      <c r="D85" s="46"/>
      <c r="E85" s="11" t="s">
        <v>63</v>
      </c>
      <c r="F85" s="11" t="s">
        <v>64</v>
      </c>
    </row>
    <row r="86" spans="1:6" ht="15.75" customHeight="1" x14ac:dyDescent="0.25">
      <c r="A86" s="8" t="s">
        <v>39</v>
      </c>
      <c r="B86" s="54" t="s">
        <v>130</v>
      </c>
      <c r="C86" s="45"/>
      <c r="D86" s="46"/>
      <c r="E86" s="10">
        <v>0</v>
      </c>
      <c r="F86" s="4"/>
    </row>
    <row r="87" spans="1:6" ht="15.75" customHeight="1" x14ac:dyDescent="0.25">
      <c r="A87" s="60" t="s">
        <v>131</v>
      </c>
      <c r="B87" s="45"/>
      <c r="C87" s="45"/>
      <c r="D87" s="46"/>
      <c r="E87" s="12">
        <f t="shared" ref="E87:F87" si="7">SUM(E86)</f>
        <v>0</v>
      </c>
      <c r="F87" s="13">
        <f t="shared" si="7"/>
        <v>0</v>
      </c>
    </row>
    <row r="88" spans="1:6" ht="15.75" customHeight="1" x14ac:dyDescent="0.25"/>
    <row r="89" spans="1:6" ht="15.75" customHeight="1" x14ac:dyDescent="0.25">
      <c r="A89" s="47" t="s">
        <v>132</v>
      </c>
      <c r="B89" s="45"/>
      <c r="C89" s="45"/>
      <c r="D89" s="45"/>
      <c r="E89" s="45"/>
      <c r="F89" s="46"/>
    </row>
    <row r="90" spans="1:6" ht="15.75" customHeight="1" x14ac:dyDescent="0.25">
      <c r="A90" s="60" t="s">
        <v>133</v>
      </c>
      <c r="B90" s="45"/>
      <c r="C90" s="45"/>
      <c r="D90" s="45"/>
      <c r="E90" s="46"/>
      <c r="F90" s="11" t="s">
        <v>64</v>
      </c>
    </row>
    <row r="91" spans="1:6" ht="15.75" customHeight="1" x14ac:dyDescent="0.25">
      <c r="A91" s="8" t="s">
        <v>134</v>
      </c>
      <c r="B91" s="54" t="s">
        <v>135</v>
      </c>
      <c r="C91" s="45"/>
      <c r="D91" s="45"/>
      <c r="E91" s="46"/>
      <c r="F91" s="4">
        <f>F83</f>
        <v>622.80999999999995</v>
      </c>
    </row>
    <row r="92" spans="1:6" ht="15.75" customHeight="1" x14ac:dyDescent="0.25">
      <c r="A92" s="8" t="s">
        <v>136</v>
      </c>
      <c r="B92" s="54" t="s">
        <v>137</v>
      </c>
      <c r="C92" s="45"/>
      <c r="D92" s="45"/>
      <c r="E92" s="46"/>
      <c r="F92" s="4">
        <f>F87</f>
        <v>0</v>
      </c>
    </row>
    <row r="93" spans="1:6" ht="15.75" customHeight="1" x14ac:dyDescent="0.25">
      <c r="A93" s="47" t="s">
        <v>138</v>
      </c>
      <c r="B93" s="45"/>
      <c r="C93" s="45"/>
      <c r="D93" s="45"/>
      <c r="E93" s="46"/>
      <c r="F93" s="5">
        <f>SUM(F91:F92)</f>
        <v>622.80999999999995</v>
      </c>
    </row>
    <row r="94" spans="1:6" ht="15.75" customHeight="1" x14ac:dyDescent="0.25"/>
    <row r="95" spans="1:6" ht="15.75" customHeight="1" x14ac:dyDescent="0.25">
      <c r="A95" s="53" t="s">
        <v>139</v>
      </c>
      <c r="B95" s="45"/>
      <c r="C95" s="45"/>
      <c r="D95" s="45"/>
      <c r="E95" s="45"/>
      <c r="F95" s="46"/>
    </row>
    <row r="96" spans="1:6" ht="15.75" customHeight="1" x14ac:dyDescent="0.25">
      <c r="A96" s="9">
        <v>5</v>
      </c>
      <c r="B96" s="47" t="s">
        <v>140</v>
      </c>
      <c r="C96" s="45"/>
      <c r="D96" s="46"/>
      <c r="E96" s="9"/>
      <c r="F96" s="9" t="s">
        <v>64</v>
      </c>
    </row>
    <row r="97" spans="1:6" ht="15.75" customHeight="1" x14ac:dyDescent="0.25">
      <c r="A97" s="8" t="s">
        <v>39</v>
      </c>
      <c r="B97" s="54" t="s">
        <v>141</v>
      </c>
      <c r="C97" s="45"/>
      <c r="D97" s="46"/>
      <c r="E97" s="10" t="s">
        <v>95</v>
      </c>
      <c r="F97" s="4">
        <f>Uniforme!G10</f>
        <v>27.559999999999992</v>
      </c>
    </row>
    <row r="98" spans="1:6" ht="15.75" customHeight="1" x14ac:dyDescent="0.25">
      <c r="A98" s="8" t="s">
        <v>41</v>
      </c>
      <c r="B98" s="54" t="s">
        <v>181</v>
      </c>
      <c r="C98" s="45"/>
      <c r="D98" s="46"/>
      <c r="E98" s="10" t="s">
        <v>95</v>
      </c>
      <c r="F98" s="4">
        <f>EPI!G73</f>
        <v>56.150833333333331</v>
      </c>
    </row>
    <row r="99" spans="1:6" ht="15.75" customHeight="1" x14ac:dyDescent="0.25">
      <c r="A99" s="8" t="s">
        <v>43</v>
      </c>
      <c r="B99" s="54" t="s">
        <v>143</v>
      </c>
      <c r="C99" s="45"/>
      <c r="D99" s="46"/>
      <c r="E99" s="10" t="s">
        <v>95</v>
      </c>
      <c r="F99" s="4">
        <v>0</v>
      </c>
    </row>
    <row r="100" spans="1:6" ht="15.75" customHeight="1" x14ac:dyDescent="0.25">
      <c r="A100" s="8" t="s">
        <v>46</v>
      </c>
      <c r="B100" s="54" t="s">
        <v>72</v>
      </c>
      <c r="C100" s="45"/>
      <c r="D100" s="46"/>
      <c r="E100" s="10" t="s">
        <v>95</v>
      </c>
      <c r="F100" s="4">
        <v>0</v>
      </c>
    </row>
    <row r="101" spans="1:6" ht="15.75" customHeight="1" x14ac:dyDescent="0.25">
      <c r="A101" s="47" t="s">
        <v>144</v>
      </c>
      <c r="B101" s="45"/>
      <c r="C101" s="45"/>
      <c r="D101" s="46"/>
      <c r="E101" s="20" t="s">
        <v>95</v>
      </c>
      <c r="F101" s="5">
        <f>SUM(F97:F100)</f>
        <v>83.710833333333326</v>
      </c>
    </row>
    <row r="102" spans="1:6" ht="15.75" customHeight="1" x14ac:dyDescent="0.25"/>
    <row r="103" spans="1:6" ht="15.75" customHeight="1" x14ac:dyDescent="0.25">
      <c r="A103" s="53" t="s">
        <v>145</v>
      </c>
      <c r="B103" s="45"/>
      <c r="C103" s="45"/>
      <c r="D103" s="45"/>
      <c r="E103" s="45"/>
      <c r="F103" s="46"/>
    </row>
    <row r="104" spans="1:6" ht="15.75" customHeight="1" x14ac:dyDescent="0.25">
      <c r="A104" s="9">
        <v>5</v>
      </c>
      <c r="B104" s="47" t="s">
        <v>146</v>
      </c>
      <c r="C104" s="45"/>
      <c r="D104" s="46"/>
      <c r="E104" s="9"/>
      <c r="F104" s="9" t="s">
        <v>64</v>
      </c>
    </row>
    <row r="105" spans="1:6" ht="15.75" customHeight="1" x14ac:dyDescent="0.25">
      <c r="A105" s="8" t="s">
        <v>39</v>
      </c>
      <c r="B105" s="54" t="s">
        <v>147</v>
      </c>
      <c r="C105" s="45"/>
      <c r="D105" s="46"/>
      <c r="E105" s="10">
        <v>0.03</v>
      </c>
      <c r="F105" s="4">
        <f>TRUNC(F$128*E105,2)</f>
        <v>201.29</v>
      </c>
    </row>
    <row r="106" spans="1:6" ht="15.75" customHeight="1" x14ac:dyDescent="0.25">
      <c r="A106" s="8" t="s">
        <v>41</v>
      </c>
      <c r="B106" s="54" t="s">
        <v>148</v>
      </c>
      <c r="C106" s="45"/>
      <c r="D106" s="46"/>
      <c r="E106" s="10">
        <v>6.7900000000000002E-2</v>
      </c>
      <c r="F106" s="4">
        <f>TRUNC((F$128+F$105)*E106,2)</f>
        <v>469.26</v>
      </c>
    </row>
    <row r="107" spans="1:6" ht="15.75" customHeight="1" x14ac:dyDescent="0.25">
      <c r="A107" s="8" t="s">
        <v>43</v>
      </c>
      <c r="B107" s="61" t="s">
        <v>149</v>
      </c>
      <c r="C107" s="45"/>
      <c r="D107" s="46"/>
      <c r="E107" s="10" t="s">
        <v>95</v>
      </c>
      <c r="F107" s="4">
        <v>0</v>
      </c>
    </row>
    <row r="108" spans="1:6" ht="15.75" customHeight="1" x14ac:dyDescent="0.25">
      <c r="A108" s="8" t="s">
        <v>150</v>
      </c>
      <c r="B108" s="54" t="s">
        <v>151</v>
      </c>
      <c r="C108" s="45"/>
      <c r="D108" s="46"/>
      <c r="E108" s="10">
        <v>6.4999999999999997E-3</v>
      </c>
      <c r="F108" s="4">
        <f t="shared" ref="F108:F110" si="8">TRUNC(E108*$E$117,2)</f>
        <v>52.51</v>
      </c>
    </row>
    <row r="109" spans="1:6" ht="15.75" customHeight="1" x14ac:dyDescent="0.25">
      <c r="A109" s="8" t="s">
        <v>152</v>
      </c>
      <c r="B109" s="54" t="s">
        <v>153</v>
      </c>
      <c r="C109" s="45"/>
      <c r="D109" s="46"/>
      <c r="E109" s="10">
        <v>0.03</v>
      </c>
      <c r="F109" s="4">
        <f t="shared" si="8"/>
        <v>242.37</v>
      </c>
    </row>
    <row r="110" spans="1:6" ht="15.75" customHeight="1" x14ac:dyDescent="0.25">
      <c r="A110" s="8" t="s">
        <v>154</v>
      </c>
      <c r="B110" s="54" t="s">
        <v>155</v>
      </c>
      <c r="C110" s="45"/>
      <c r="D110" s="46"/>
      <c r="E110" s="10">
        <v>0.05</v>
      </c>
      <c r="F110" s="4">
        <f t="shared" si="8"/>
        <v>403.95</v>
      </c>
    </row>
    <row r="111" spans="1:6" ht="15.75" customHeight="1" x14ac:dyDescent="0.25">
      <c r="A111" s="47" t="s">
        <v>144</v>
      </c>
      <c r="B111" s="45"/>
      <c r="C111" s="45"/>
      <c r="D111" s="46"/>
      <c r="E111" s="20" t="s">
        <v>95</v>
      </c>
      <c r="F111" s="5">
        <f>TRUNC(SUM(F105:F110),2)</f>
        <v>1369.38</v>
      </c>
    </row>
    <row r="112" spans="1:6" ht="15.75" customHeight="1" x14ac:dyDescent="0.25">
      <c r="A112" s="7"/>
      <c r="B112" s="7"/>
      <c r="C112" s="7"/>
      <c r="D112" s="7"/>
      <c r="E112" s="21"/>
      <c r="F112" s="22"/>
    </row>
    <row r="113" spans="1:6" ht="15.75" customHeight="1" x14ac:dyDescent="0.25">
      <c r="A113" s="23" t="s">
        <v>156</v>
      </c>
      <c r="B113" s="70" t="s">
        <v>157</v>
      </c>
      <c r="C113" s="71"/>
      <c r="D113" s="71"/>
      <c r="E113" s="72">
        <v>8.6499999999999994E-2</v>
      </c>
      <c r="F113" s="73"/>
    </row>
    <row r="114" spans="1:6" ht="15.75" customHeight="1" x14ac:dyDescent="0.25">
      <c r="A114" s="24"/>
      <c r="B114" s="25"/>
      <c r="C114" s="25"/>
      <c r="D114" s="25"/>
      <c r="E114" s="26"/>
      <c r="F114" s="27"/>
    </row>
    <row r="115" spans="1:6" ht="15.75" customHeight="1" x14ac:dyDescent="0.25">
      <c r="A115" s="24" t="s">
        <v>158</v>
      </c>
      <c r="B115" s="62" t="s">
        <v>159</v>
      </c>
      <c r="C115" s="52"/>
      <c r="D115" s="52"/>
      <c r="E115" s="63">
        <f>F28+F63+F73+F93+F101+F105+F106</f>
        <v>7380.3208333333332</v>
      </c>
      <c r="F115" s="64"/>
    </row>
    <row r="116" spans="1:6" ht="15.75" customHeight="1" x14ac:dyDescent="0.25">
      <c r="A116" s="24"/>
      <c r="B116" s="25"/>
      <c r="C116" s="25"/>
      <c r="D116" s="25"/>
      <c r="E116" s="26"/>
      <c r="F116" s="27"/>
    </row>
    <row r="117" spans="1:6" ht="15.75" customHeight="1" x14ac:dyDescent="0.25">
      <c r="A117" s="24" t="s">
        <v>160</v>
      </c>
      <c r="B117" s="62" t="s">
        <v>161</v>
      </c>
      <c r="C117" s="52"/>
      <c r="D117" s="52"/>
      <c r="E117" s="63">
        <f>E115/(1-E113)</f>
        <v>8079.1689472723956</v>
      </c>
      <c r="F117" s="64"/>
    </row>
    <row r="118" spans="1:6" ht="15.75" customHeight="1" x14ac:dyDescent="0.25">
      <c r="A118" s="24"/>
      <c r="B118" s="25"/>
      <c r="C118" s="25"/>
      <c r="D118" s="25"/>
      <c r="E118" s="26"/>
      <c r="F118" s="27"/>
    </row>
    <row r="119" spans="1:6" ht="15.75" customHeight="1" x14ac:dyDescent="0.25">
      <c r="A119" s="28"/>
      <c r="B119" s="29"/>
      <c r="C119" s="30" t="s">
        <v>162</v>
      </c>
      <c r="D119" s="30"/>
      <c r="E119" s="65">
        <f>E117-E115</f>
        <v>698.84811393906239</v>
      </c>
      <c r="F119" s="66"/>
    </row>
    <row r="120" spans="1:6" ht="15.75" customHeight="1" x14ac:dyDescent="0.25"/>
    <row r="121" spans="1:6" ht="15.75" customHeight="1" x14ac:dyDescent="0.25">
      <c r="A121" s="53" t="s">
        <v>163</v>
      </c>
      <c r="B121" s="45"/>
      <c r="C121" s="45"/>
      <c r="D121" s="45"/>
      <c r="E121" s="45"/>
      <c r="F121" s="46"/>
    </row>
    <row r="122" spans="1:6" ht="15.75" customHeight="1" x14ac:dyDescent="0.25">
      <c r="A122" s="60" t="s">
        <v>164</v>
      </c>
      <c r="B122" s="45"/>
      <c r="C122" s="45"/>
      <c r="D122" s="45"/>
      <c r="E122" s="46"/>
      <c r="F122" s="11" t="s">
        <v>64</v>
      </c>
    </row>
    <row r="123" spans="1:6" ht="15.75" customHeight="1" x14ac:dyDescent="0.25">
      <c r="A123" s="8" t="s">
        <v>39</v>
      </c>
      <c r="B123" s="54" t="s">
        <v>61</v>
      </c>
      <c r="C123" s="45"/>
      <c r="D123" s="45"/>
      <c r="E123" s="46"/>
      <c r="F123" s="4">
        <f>F28</f>
        <v>3347.03</v>
      </c>
    </row>
    <row r="124" spans="1:6" ht="15.75" customHeight="1" x14ac:dyDescent="0.25">
      <c r="A124" s="8" t="s">
        <v>41</v>
      </c>
      <c r="B124" s="54" t="s">
        <v>74</v>
      </c>
      <c r="C124" s="45"/>
      <c r="D124" s="45"/>
      <c r="E124" s="46"/>
      <c r="F124" s="4">
        <f>F63</f>
        <v>2349.29</v>
      </c>
    </row>
    <row r="125" spans="1:6" ht="15.75" customHeight="1" x14ac:dyDescent="0.25">
      <c r="A125" s="8" t="s">
        <v>43</v>
      </c>
      <c r="B125" s="54" t="s">
        <v>111</v>
      </c>
      <c r="C125" s="45"/>
      <c r="D125" s="45"/>
      <c r="E125" s="46"/>
      <c r="F125" s="4">
        <f>F73</f>
        <v>306.93</v>
      </c>
    </row>
    <row r="126" spans="1:6" ht="15.75" customHeight="1" x14ac:dyDescent="0.25">
      <c r="A126" s="8" t="s">
        <v>46</v>
      </c>
      <c r="B126" s="54" t="s">
        <v>120</v>
      </c>
      <c r="C126" s="45"/>
      <c r="D126" s="45"/>
      <c r="E126" s="46"/>
      <c r="F126" s="4">
        <f>F93</f>
        <v>622.80999999999995</v>
      </c>
    </row>
    <row r="127" spans="1:6" ht="15.75" customHeight="1" x14ac:dyDescent="0.25">
      <c r="A127" s="8" t="s">
        <v>69</v>
      </c>
      <c r="B127" s="54" t="s">
        <v>139</v>
      </c>
      <c r="C127" s="45"/>
      <c r="D127" s="45"/>
      <c r="E127" s="46"/>
      <c r="F127" s="4">
        <f>F101</f>
        <v>83.710833333333326</v>
      </c>
    </row>
    <row r="128" spans="1:6" ht="15.75" customHeight="1" x14ac:dyDescent="0.25">
      <c r="A128" s="68" t="s">
        <v>165</v>
      </c>
      <c r="B128" s="45"/>
      <c r="C128" s="45"/>
      <c r="D128" s="45"/>
      <c r="E128" s="46"/>
      <c r="F128" s="31">
        <f>SUM(F123:F127)</f>
        <v>6709.770833333333</v>
      </c>
    </row>
    <row r="129" spans="1:6" ht="15.75" customHeight="1" x14ac:dyDescent="0.25">
      <c r="A129" s="8" t="s">
        <v>71</v>
      </c>
      <c r="B129" s="54" t="s">
        <v>145</v>
      </c>
      <c r="C129" s="45"/>
      <c r="D129" s="45"/>
      <c r="E129" s="46"/>
      <c r="F129" s="4">
        <f>F111</f>
        <v>1369.38</v>
      </c>
    </row>
    <row r="130" spans="1:6" ht="15.75" customHeight="1" x14ac:dyDescent="0.25">
      <c r="A130" s="47" t="s">
        <v>166</v>
      </c>
      <c r="B130" s="45"/>
      <c r="C130" s="45"/>
      <c r="D130" s="45"/>
      <c r="E130" s="46"/>
      <c r="F130" s="5">
        <f>SUM(F128:F129)</f>
        <v>8079.1508333333331</v>
      </c>
    </row>
    <row r="131" spans="1:6" ht="15.75" customHeight="1" x14ac:dyDescent="0.25">
      <c r="A131" s="7"/>
      <c r="B131" s="7"/>
      <c r="C131" s="7"/>
      <c r="D131" s="7"/>
      <c r="E131" s="7"/>
      <c r="F131" s="22"/>
    </row>
    <row r="132" spans="1:6" ht="15.75" customHeight="1" x14ac:dyDescent="0.25">
      <c r="A132" s="7"/>
      <c r="B132" s="7"/>
      <c r="C132" s="7"/>
      <c r="D132" s="7"/>
      <c r="E132" s="7"/>
      <c r="F132" s="22"/>
    </row>
    <row r="133" spans="1:6" ht="75" customHeight="1" x14ac:dyDescent="0.25">
      <c r="A133" s="67" t="s">
        <v>167</v>
      </c>
      <c r="B133" s="52"/>
      <c r="C133" s="52"/>
      <c r="D133" s="52"/>
      <c r="E133" s="52"/>
      <c r="F133" s="52"/>
    </row>
    <row r="134" spans="1:6" ht="15.75" customHeight="1" x14ac:dyDescent="0.25"/>
    <row r="135" spans="1:6" ht="29.25" customHeight="1" x14ac:dyDescent="0.25">
      <c r="A135" s="67" t="s">
        <v>168</v>
      </c>
      <c r="B135" s="52"/>
      <c r="C135" s="52"/>
      <c r="D135" s="52"/>
      <c r="E135" s="52"/>
      <c r="F135" s="52"/>
    </row>
    <row r="136" spans="1:6" ht="15.75" customHeight="1" x14ac:dyDescent="0.25"/>
    <row r="137" spans="1:6" ht="30" customHeight="1" x14ac:dyDescent="0.25">
      <c r="A137" s="67" t="s">
        <v>169</v>
      </c>
      <c r="B137" s="52"/>
      <c r="C137" s="52"/>
      <c r="D137" s="52"/>
      <c r="E137" s="52"/>
      <c r="F137" s="52"/>
    </row>
    <row r="138" spans="1:6" ht="15.75" customHeight="1" x14ac:dyDescent="0.25"/>
    <row r="139" spans="1:6" ht="15.75" customHeight="1" x14ac:dyDescent="0.25"/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8">
    <mergeCell ref="B82:D82"/>
    <mergeCell ref="A83:D83"/>
    <mergeCell ref="A85:D85"/>
    <mergeCell ref="B86:D86"/>
    <mergeCell ref="A87:D87"/>
    <mergeCell ref="A89:F89"/>
    <mergeCell ref="A90:E90"/>
    <mergeCell ref="B91:E91"/>
    <mergeCell ref="B92:E92"/>
    <mergeCell ref="B72:D72"/>
    <mergeCell ref="A73:D73"/>
    <mergeCell ref="A75:F75"/>
    <mergeCell ref="A76:D76"/>
    <mergeCell ref="B77:D77"/>
    <mergeCell ref="B78:D78"/>
    <mergeCell ref="B79:D79"/>
    <mergeCell ref="B80:D80"/>
    <mergeCell ref="B81:D81"/>
    <mergeCell ref="B62:E62"/>
    <mergeCell ref="A63:E63"/>
    <mergeCell ref="A65:F65"/>
    <mergeCell ref="B66:D66"/>
    <mergeCell ref="B67:D67"/>
    <mergeCell ref="B68:D68"/>
    <mergeCell ref="B69:D69"/>
    <mergeCell ref="B70:D70"/>
    <mergeCell ref="B71:D71"/>
    <mergeCell ref="E119:F119"/>
    <mergeCell ref="A121:F121"/>
    <mergeCell ref="A122:E122"/>
    <mergeCell ref="B123:E123"/>
    <mergeCell ref="B124:E124"/>
    <mergeCell ref="A135:F135"/>
    <mergeCell ref="A137:F137"/>
    <mergeCell ref="B125:E125"/>
    <mergeCell ref="B126:E126"/>
    <mergeCell ref="B127:E127"/>
    <mergeCell ref="A128:E128"/>
    <mergeCell ref="B129:E129"/>
    <mergeCell ref="A130:E130"/>
    <mergeCell ref="A133:F133"/>
    <mergeCell ref="A101:D101"/>
    <mergeCell ref="A103:F103"/>
    <mergeCell ref="B104:D104"/>
    <mergeCell ref="B105:D105"/>
    <mergeCell ref="B106:D106"/>
    <mergeCell ref="B107:D107"/>
    <mergeCell ref="B108:D108"/>
    <mergeCell ref="B117:D117"/>
    <mergeCell ref="E117:F117"/>
    <mergeCell ref="B109:D109"/>
    <mergeCell ref="B110:D110"/>
    <mergeCell ref="A111:D111"/>
    <mergeCell ref="B113:D113"/>
    <mergeCell ref="E113:F113"/>
    <mergeCell ref="B115:D115"/>
    <mergeCell ref="E115:F115"/>
    <mergeCell ref="B43:D43"/>
    <mergeCell ref="B44:D44"/>
    <mergeCell ref="A93:E93"/>
    <mergeCell ref="A95:F95"/>
    <mergeCell ref="B96:D96"/>
    <mergeCell ref="B97:D97"/>
    <mergeCell ref="B98:D98"/>
    <mergeCell ref="B99:D99"/>
    <mergeCell ref="B100:D100"/>
    <mergeCell ref="A45:D45"/>
    <mergeCell ref="A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D56"/>
    <mergeCell ref="A58:F58"/>
    <mergeCell ref="A59:E59"/>
    <mergeCell ref="B60:E60"/>
    <mergeCell ref="B61:E61"/>
    <mergeCell ref="B33:D33"/>
    <mergeCell ref="A34:D34"/>
    <mergeCell ref="A36:D36"/>
    <mergeCell ref="B37:D37"/>
    <mergeCell ref="B38:D38"/>
    <mergeCell ref="B39:D39"/>
    <mergeCell ref="B40:D40"/>
    <mergeCell ref="B41:D41"/>
    <mergeCell ref="B42:D42"/>
    <mergeCell ref="B23:D23"/>
    <mergeCell ref="B24:D24"/>
    <mergeCell ref="B25:D25"/>
    <mergeCell ref="B26:D26"/>
    <mergeCell ref="B27:D27"/>
    <mergeCell ref="A28:E28"/>
    <mergeCell ref="A30:F30"/>
    <mergeCell ref="A31:D31"/>
    <mergeCell ref="B32:D32"/>
    <mergeCell ref="E16:F16"/>
    <mergeCell ref="B16:D16"/>
    <mergeCell ref="B17:D17"/>
    <mergeCell ref="E17:F17"/>
    <mergeCell ref="B18:D18"/>
    <mergeCell ref="E18:F18"/>
    <mergeCell ref="A20:F20"/>
    <mergeCell ref="B21:D21"/>
    <mergeCell ref="B22:D22"/>
    <mergeCell ref="A9:F9"/>
    <mergeCell ref="A10:B10"/>
    <mergeCell ref="D10:F10"/>
    <mergeCell ref="A11:B11"/>
    <mergeCell ref="D11:F11"/>
    <mergeCell ref="A13:F13"/>
    <mergeCell ref="B14:D14"/>
    <mergeCell ref="E14:F14"/>
    <mergeCell ref="B15:D15"/>
    <mergeCell ref="E15:F15"/>
    <mergeCell ref="A1:F1"/>
    <mergeCell ref="A3:F3"/>
    <mergeCell ref="B4:D4"/>
    <mergeCell ref="E4:F4"/>
    <mergeCell ref="B5:D5"/>
    <mergeCell ref="E5:F5"/>
    <mergeCell ref="E6:F6"/>
    <mergeCell ref="B6:D6"/>
    <mergeCell ref="B7:D7"/>
    <mergeCell ref="E7:F7"/>
  </mergeCells>
  <pageMargins left="0.511811024" right="0.511811024" top="0.78740157499999996" bottom="0.7874015749999999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workbookViewId="0"/>
  </sheetViews>
  <sheetFormatPr defaultColWidth="14.42578125" defaultRowHeight="15" customHeight="1" x14ac:dyDescent="0.25"/>
  <cols>
    <col min="1" max="1" width="6.140625" customWidth="1"/>
    <col min="2" max="2" width="12.140625" customWidth="1"/>
    <col min="3" max="3" width="19.5703125" customWidth="1"/>
    <col min="4" max="4" width="30.42578125" customWidth="1"/>
    <col min="5" max="5" width="10.42578125" customWidth="1"/>
    <col min="6" max="6" width="13.28515625" customWidth="1"/>
    <col min="7" max="26" width="8.7109375" customWidth="1"/>
  </cols>
  <sheetData>
    <row r="1" spans="1:6" x14ac:dyDescent="0.25">
      <c r="A1" s="51" t="s">
        <v>185</v>
      </c>
      <c r="B1" s="52"/>
      <c r="C1" s="52"/>
      <c r="D1" s="52"/>
      <c r="E1" s="52"/>
      <c r="F1" s="52"/>
    </row>
    <row r="3" spans="1:6" x14ac:dyDescent="0.25">
      <c r="A3" s="53" t="s">
        <v>38</v>
      </c>
      <c r="B3" s="45"/>
      <c r="C3" s="45"/>
      <c r="D3" s="45"/>
      <c r="E3" s="45"/>
      <c r="F3" s="46"/>
    </row>
    <row r="4" spans="1:6" x14ac:dyDescent="0.25">
      <c r="A4" s="8" t="s">
        <v>39</v>
      </c>
      <c r="B4" s="54" t="s">
        <v>40</v>
      </c>
      <c r="C4" s="45"/>
      <c r="D4" s="46"/>
      <c r="E4" s="55"/>
      <c r="F4" s="46"/>
    </row>
    <row r="5" spans="1:6" x14ac:dyDescent="0.25">
      <c r="A5" s="8" t="s">
        <v>41</v>
      </c>
      <c r="B5" s="54" t="s">
        <v>42</v>
      </c>
      <c r="C5" s="45"/>
      <c r="D5" s="46"/>
      <c r="E5" s="55"/>
      <c r="F5" s="46"/>
    </row>
    <row r="6" spans="1:6" x14ac:dyDescent="0.25">
      <c r="A6" s="8" t="s">
        <v>43</v>
      </c>
      <c r="B6" s="54" t="s">
        <v>44</v>
      </c>
      <c r="C6" s="45"/>
      <c r="D6" s="46"/>
      <c r="E6" s="55" t="s">
        <v>45</v>
      </c>
      <c r="F6" s="46"/>
    </row>
    <row r="7" spans="1:6" x14ac:dyDescent="0.25">
      <c r="A7" s="8" t="s">
        <v>46</v>
      </c>
      <c r="B7" s="54" t="s">
        <v>47</v>
      </c>
      <c r="C7" s="45"/>
      <c r="D7" s="46"/>
      <c r="E7" s="55">
        <v>24</v>
      </c>
      <c r="F7" s="46"/>
    </row>
    <row r="9" spans="1:6" x14ac:dyDescent="0.25">
      <c r="A9" s="53" t="s">
        <v>48</v>
      </c>
      <c r="B9" s="45"/>
      <c r="C9" s="45"/>
      <c r="D9" s="45"/>
      <c r="E9" s="45"/>
      <c r="F9" s="46"/>
    </row>
    <row r="10" spans="1:6" x14ac:dyDescent="0.25">
      <c r="A10" s="55" t="s">
        <v>49</v>
      </c>
      <c r="B10" s="46"/>
      <c r="C10" s="8" t="s">
        <v>50</v>
      </c>
      <c r="D10" s="56" t="s">
        <v>51</v>
      </c>
      <c r="E10" s="45"/>
      <c r="F10" s="46"/>
    </row>
    <row r="11" spans="1:6" x14ac:dyDescent="0.25">
      <c r="A11" s="55" t="s">
        <v>52</v>
      </c>
      <c r="B11" s="46"/>
      <c r="C11" s="8" t="s">
        <v>15</v>
      </c>
      <c r="D11" s="55">
        <v>1</v>
      </c>
      <c r="E11" s="45"/>
      <c r="F11" s="46"/>
    </row>
    <row r="13" spans="1:6" x14ac:dyDescent="0.25">
      <c r="A13" s="53" t="s">
        <v>53</v>
      </c>
      <c r="B13" s="45"/>
      <c r="C13" s="45"/>
      <c r="D13" s="45"/>
      <c r="E13" s="45"/>
      <c r="F13" s="46"/>
    </row>
    <row r="14" spans="1:6" x14ac:dyDescent="0.25">
      <c r="A14" s="8">
        <v>1</v>
      </c>
      <c r="B14" s="54" t="s">
        <v>54</v>
      </c>
      <c r="C14" s="45"/>
      <c r="D14" s="46"/>
      <c r="E14" s="55" t="s">
        <v>52</v>
      </c>
      <c r="F14" s="46"/>
    </row>
    <row r="15" spans="1:6" x14ac:dyDescent="0.25">
      <c r="A15" s="8">
        <v>2</v>
      </c>
      <c r="B15" s="54" t="s">
        <v>55</v>
      </c>
      <c r="C15" s="45"/>
      <c r="D15" s="46"/>
      <c r="E15" s="55" t="s">
        <v>186</v>
      </c>
      <c r="F15" s="46"/>
    </row>
    <row r="16" spans="1:6" x14ac:dyDescent="0.25">
      <c r="A16" s="8">
        <v>3</v>
      </c>
      <c r="B16" s="54" t="s">
        <v>57</v>
      </c>
      <c r="C16" s="45"/>
      <c r="D16" s="46"/>
      <c r="E16" s="57">
        <v>1809.58</v>
      </c>
      <c r="F16" s="46"/>
    </row>
    <row r="17" spans="1:6" x14ac:dyDescent="0.25">
      <c r="A17" s="8">
        <v>4</v>
      </c>
      <c r="B17" s="54" t="s">
        <v>58</v>
      </c>
      <c r="C17" s="45"/>
      <c r="D17" s="46"/>
      <c r="E17" s="55" t="s">
        <v>187</v>
      </c>
      <c r="F17" s="46"/>
    </row>
    <row r="18" spans="1:6" x14ac:dyDescent="0.25">
      <c r="A18" s="8">
        <v>5</v>
      </c>
      <c r="B18" s="54" t="s">
        <v>60</v>
      </c>
      <c r="C18" s="45"/>
      <c r="D18" s="46"/>
      <c r="E18" s="58">
        <v>45658</v>
      </c>
      <c r="F18" s="46"/>
    </row>
    <row r="20" spans="1:6" x14ac:dyDescent="0.25">
      <c r="A20" s="53" t="s">
        <v>61</v>
      </c>
      <c r="B20" s="45"/>
      <c r="C20" s="45"/>
      <c r="D20" s="45"/>
      <c r="E20" s="45"/>
      <c r="F20" s="46"/>
    </row>
    <row r="21" spans="1:6" ht="15.75" customHeight="1" x14ac:dyDescent="0.25">
      <c r="A21" s="9">
        <v>1</v>
      </c>
      <c r="B21" s="47" t="s">
        <v>62</v>
      </c>
      <c r="C21" s="45"/>
      <c r="D21" s="46"/>
      <c r="E21" s="9" t="s">
        <v>63</v>
      </c>
      <c r="F21" s="9" t="s">
        <v>64</v>
      </c>
    </row>
    <row r="22" spans="1:6" ht="15.75" customHeight="1" x14ac:dyDescent="0.25">
      <c r="A22" s="8" t="s">
        <v>39</v>
      </c>
      <c r="B22" s="54" t="s">
        <v>65</v>
      </c>
      <c r="C22" s="45"/>
      <c r="D22" s="46"/>
      <c r="E22" s="10"/>
      <c r="F22" s="4">
        <v>1809.58</v>
      </c>
    </row>
    <row r="23" spans="1:6" ht="15.75" customHeight="1" x14ac:dyDescent="0.25">
      <c r="A23" s="8" t="s">
        <v>41</v>
      </c>
      <c r="B23" s="54" t="s">
        <v>66</v>
      </c>
      <c r="C23" s="45"/>
      <c r="D23" s="46"/>
      <c r="E23" s="10"/>
      <c r="F23" s="4">
        <f t="shared" ref="F23:F24" si="0">TRUNC($F$22*E23,2)</f>
        <v>0</v>
      </c>
    </row>
    <row r="24" spans="1:6" ht="15.75" customHeight="1" x14ac:dyDescent="0.25">
      <c r="A24" s="8" t="s">
        <v>43</v>
      </c>
      <c r="B24" s="54" t="s">
        <v>67</v>
      </c>
      <c r="C24" s="45"/>
      <c r="D24" s="46"/>
      <c r="E24" s="10"/>
      <c r="F24" s="4">
        <f t="shared" si="0"/>
        <v>0</v>
      </c>
    </row>
    <row r="25" spans="1:6" ht="15.75" customHeight="1" x14ac:dyDescent="0.25">
      <c r="A25" s="8" t="s">
        <v>46</v>
      </c>
      <c r="B25" s="54" t="s">
        <v>68</v>
      </c>
      <c r="C25" s="45"/>
      <c r="D25" s="46"/>
      <c r="E25" s="10"/>
      <c r="F25" s="4">
        <f>TRUNC(((F22+F23)/220)*E25*8*15,2)</f>
        <v>0</v>
      </c>
    </row>
    <row r="26" spans="1:6" ht="15.75" customHeight="1" x14ac:dyDescent="0.25">
      <c r="A26" s="8" t="s">
        <v>69</v>
      </c>
      <c r="B26" s="59" t="s">
        <v>70</v>
      </c>
      <c r="C26" s="45"/>
      <c r="D26" s="46"/>
      <c r="E26" s="10"/>
      <c r="F26" s="4">
        <f>TRUNC((F25/25.09)*5.35,2)</f>
        <v>0</v>
      </c>
    </row>
    <row r="27" spans="1:6" ht="15.75" customHeight="1" x14ac:dyDescent="0.25">
      <c r="A27" s="8" t="s">
        <v>71</v>
      </c>
      <c r="B27" s="54" t="s">
        <v>72</v>
      </c>
      <c r="C27" s="45"/>
      <c r="D27" s="46"/>
      <c r="E27" s="10"/>
      <c r="F27" s="4">
        <f>TRUNC($F$22*E27/2)</f>
        <v>0</v>
      </c>
    </row>
    <row r="28" spans="1:6" ht="15.75" customHeight="1" x14ac:dyDescent="0.25">
      <c r="A28" s="47" t="s">
        <v>73</v>
      </c>
      <c r="B28" s="45"/>
      <c r="C28" s="45"/>
      <c r="D28" s="45"/>
      <c r="E28" s="46"/>
      <c r="F28" s="5">
        <f>TRUNC(SUM(F22:F27),2)</f>
        <v>1809.58</v>
      </c>
    </row>
    <row r="29" spans="1:6" ht="15.75" customHeight="1" x14ac:dyDescent="0.25"/>
    <row r="30" spans="1:6" ht="15.75" customHeight="1" x14ac:dyDescent="0.25">
      <c r="A30" s="53" t="s">
        <v>74</v>
      </c>
      <c r="B30" s="45"/>
      <c r="C30" s="45"/>
      <c r="D30" s="45"/>
      <c r="E30" s="45"/>
      <c r="F30" s="46"/>
    </row>
    <row r="31" spans="1:6" ht="15.75" customHeight="1" x14ac:dyDescent="0.25">
      <c r="A31" s="60" t="s">
        <v>75</v>
      </c>
      <c r="B31" s="45"/>
      <c r="C31" s="45"/>
      <c r="D31" s="46"/>
      <c r="E31" s="11" t="s">
        <v>63</v>
      </c>
      <c r="F31" s="11" t="s">
        <v>64</v>
      </c>
    </row>
    <row r="32" spans="1:6" ht="15.75" customHeight="1" x14ac:dyDescent="0.25">
      <c r="A32" s="8" t="s">
        <v>39</v>
      </c>
      <c r="B32" s="54" t="s">
        <v>76</v>
      </c>
      <c r="C32" s="45"/>
      <c r="D32" s="46"/>
      <c r="E32" s="10">
        <v>8.3299999999999999E-2</v>
      </c>
      <c r="F32" s="4">
        <f t="shared" ref="F32:F33" si="1">TRUNC($F$28*E32,2)</f>
        <v>150.72999999999999</v>
      </c>
    </row>
    <row r="33" spans="1:6" ht="15.75" customHeight="1" x14ac:dyDescent="0.25">
      <c r="A33" s="8" t="s">
        <v>41</v>
      </c>
      <c r="B33" s="54" t="s">
        <v>77</v>
      </c>
      <c r="C33" s="45"/>
      <c r="D33" s="46"/>
      <c r="E33" s="10">
        <v>3.0300000000000001E-2</v>
      </c>
      <c r="F33" s="4">
        <f t="shared" si="1"/>
        <v>54.83</v>
      </c>
    </row>
    <row r="34" spans="1:6" ht="15.75" customHeight="1" x14ac:dyDescent="0.25">
      <c r="A34" s="60" t="s">
        <v>78</v>
      </c>
      <c r="B34" s="45"/>
      <c r="C34" s="45"/>
      <c r="D34" s="46"/>
      <c r="E34" s="12">
        <f>SUM(E32:E33)</f>
        <v>0.11360000000000001</v>
      </c>
      <c r="F34" s="13">
        <f>TRUNC(SUM(F32:F33),2)</f>
        <v>205.56</v>
      </c>
    </row>
    <row r="35" spans="1:6" ht="15.75" customHeight="1" x14ac:dyDescent="0.25"/>
    <row r="36" spans="1:6" ht="15.75" customHeight="1" x14ac:dyDescent="0.25">
      <c r="A36" s="60" t="s">
        <v>79</v>
      </c>
      <c r="B36" s="45"/>
      <c r="C36" s="45"/>
      <c r="D36" s="46"/>
      <c r="E36" s="11" t="s">
        <v>63</v>
      </c>
      <c r="F36" s="11" t="s">
        <v>64</v>
      </c>
    </row>
    <row r="37" spans="1:6" ht="15.75" customHeight="1" x14ac:dyDescent="0.25">
      <c r="A37" s="8" t="s">
        <v>39</v>
      </c>
      <c r="B37" s="54" t="s">
        <v>80</v>
      </c>
      <c r="C37" s="45"/>
      <c r="D37" s="46"/>
      <c r="E37" s="10">
        <v>0.2</v>
      </c>
      <c r="F37" s="4">
        <f t="shared" ref="F37:F44" si="2">TRUNC((SUM($F$28+$F$34))*E37,2)</f>
        <v>403.02</v>
      </c>
    </row>
    <row r="38" spans="1:6" ht="15.75" customHeight="1" x14ac:dyDescent="0.25">
      <c r="A38" s="8" t="s">
        <v>41</v>
      </c>
      <c r="B38" s="54" t="s">
        <v>81</v>
      </c>
      <c r="C38" s="45"/>
      <c r="D38" s="46"/>
      <c r="E38" s="10">
        <v>2.5000000000000001E-2</v>
      </c>
      <c r="F38" s="4">
        <f t="shared" si="2"/>
        <v>50.37</v>
      </c>
    </row>
    <row r="39" spans="1:6" ht="15.75" customHeight="1" x14ac:dyDescent="0.25">
      <c r="A39" s="8" t="s">
        <v>43</v>
      </c>
      <c r="B39" s="54" t="s">
        <v>82</v>
      </c>
      <c r="C39" s="45"/>
      <c r="D39" s="46"/>
      <c r="E39" s="10">
        <v>0.03</v>
      </c>
      <c r="F39" s="4">
        <f t="shared" si="2"/>
        <v>60.45</v>
      </c>
    </row>
    <row r="40" spans="1:6" ht="15.75" customHeight="1" x14ac:dyDescent="0.25">
      <c r="A40" s="8" t="s">
        <v>46</v>
      </c>
      <c r="B40" s="54" t="s">
        <v>83</v>
      </c>
      <c r="C40" s="45"/>
      <c r="D40" s="46"/>
      <c r="E40" s="10">
        <v>1.4999999999999999E-2</v>
      </c>
      <c r="F40" s="4">
        <f t="shared" si="2"/>
        <v>30.22</v>
      </c>
    </row>
    <row r="41" spans="1:6" ht="15.75" customHeight="1" x14ac:dyDescent="0.25">
      <c r="A41" s="8" t="s">
        <v>69</v>
      </c>
      <c r="B41" s="54" t="s">
        <v>84</v>
      </c>
      <c r="C41" s="45"/>
      <c r="D41" s="46"/>
      <c r="E41" s="10">
        <v>0.01</v>
      </c>
      <c r="F41" s="4">
        <f t="shared" si="2"/>
        <v>20.149999999999999</v>
      </c>
    </row>
    <row r="42" spans="1:6" ht="15.75" customHeight="1" x14ac:dyDescent="0.25">
      <c r="A42" s="8" t="s">
        <v>71</v>
      </c>
      <c r="B42" s="54" t="s">
        <v>85</v>
      </c>
      <c r="C42" s="45"/>
      <c r="D42" s="46"/>
      <c r="E42" s="10">
        <v>6.0000000000000001E-3</v>
      </c>
      <c r="F42" s="4">
        <f t="shared" si="2"/>
        <v>12.09</v>
      </c>
    </row>
    <row r="43" spans="1:6" ht="15.75" customHeight="1" x14ac:dyDescent="0.25">
      <c r="A43" s="8" t="s">
        <v>86</v>
      </c>
      <c r="B43" s="54" t="s">
        <v>87</v>
      </c>
      <c r="C43" s="45"/>
      <c r="D43" s="46"/>
      <c r="E43" s="10">
        <v>2E-3</v>
      </c>
      <c r="F43" s="4">
        <f t="shared" si="2"/>
        <v>4.03</v>
      </c>
    </row>
    <row r="44" spans="1:6" ht="15.75" customHeight="1" x14ac:dyDescent="0.25">
      <c r="A44" s="8" t="s">
        <v>88</v>
      </c>
      <c r="B44" s="54" t="s">
        <v>89</v>
      </c>
      <c r="C44" s="45"/>
      <c r="D44" s="46"/>
      <c r="E44" s="10">
        <v>0.08</v>
      </c>
      <c r="F44" s="4">
        <f t="shared" si="2"/>
        <v>161.21</v>
      </c>
    </row>
    <row r="45" spans="1:6" ht="15.75" customHeight="1" x14ac:dyDescent="0.25">
      <c r="A45" s="60" t="s">
        <v>90</v>
      </c>
      <c r="B45" s="45"/>
      <c r="C45" s="45"/>
      <c r="D45" s="46"/>
      <c r="E45" s="12">
        <f>SUM(E37:E44)</f>
        <v>0.36800000000000005</v>
      </c>
      <c r="F45" s="13">
        <f>TRUNC(SUM(F37:F44),2)</f>
        <v>741.54</v>
      </c>
    </row>
    <row r="46" spans="1:6" ht="15.75" customHeight="1" x14ac:dyDescent="0.25"/>
    <row r="47" spans="1:6" ht="15.75" customHeight="1" x14ac:dyDescent="0.25">
      <c r="A47" s="60" t="s">
        <v>91</v>
      </c>
      <c r="B47" s="45"/>
      <c r="C47" s="45"/>
      <c r="D47" s="46"/>
      <c r="E47" s="11" t="s">
        <v>63</v>
      </c>
      <c r="F47" s="11" t="s">
        <v>64</v>
      </c>
    </row>
    <row r="48" spans="1:6" ht="15.75" customHeight="1" x14ac:dyDescent="0.25">
      <c r="A48" s="8" t="s">
        <v>39</v>
      </c>
      <c r="B48" s="54" t="s">
        <v>92</v>
      </c>
      <c r="C48" s="45"/>
      <c r="D48" s="46"/>
      <c r="E48" s="14">
        <v>4.9000000000000004</v>
      </c>
      <c r="F48" s="4">
        <f>TRUNC(($E$48*52)-(F$22*0.06),2)</f>
        <v>146.22</v>
      </c>
    </row>
    <row r="49" spans="1:6" ht="15.75" customHeight="1" x14ac:dyDescent="0.25">
      <c r="A49" s="8" t="s">
        <v>41</v>
      </c>
      <c r="B49" s="54" t="s">
        <v>93</v>
      </c>
      <c r="C49" s="45"/>
      <c r="D49" s="46"/>
      <c r="E49" s="14">
        <v>250</v>
      </c>
      <c r="F49" s="4">
        <f>TRUNC($E$49-($E$49*0.2),2)</f>
        <v>200</v>
      </c>
    </row>
    <row r="50" spans="1:6" ht="15.75" customHeight="1" x14ac:dyDescent="0.25">
      <c r="A50" s="8" t="s">
        <v>43</v>
      </c>
      <c r="B50" s="54" t="s">
        <v>94</v>
      </c>
      <c r="C50" s="45"/>
      <c r="D50" s="46"/>
      <c r="E50" s="10" t="s">
        <v>95</v>
      </c>
      <c r="F50" s="4">
        <v>0</v>
      </c>
    </row>
    <row r="51" spans="1:6" ht="15.75" customHeight="1" x14ac:dyDescent="0.25">
      <c r="A51" s="8" t="s">
        <v>46</v>
      </c>
      <c r="B51" s="54" t="s">
        <v>96</v>
      </c>
      <c r="C51" s="45"/>
      <c r="D51" s="46"/>
      <c r="E51" s="10" t="s">
        <v>95</v>
      </c>
      <c r="F51" s="4">
        <v>16.13</v>
      </c>
    </row>
    <row r="52" spans="1:6" ht="15.75" customHeight="1" x14ac:dyDescent="0.25">
      <c r="A52" s="8" t="s">
        <v>69</v>
      </c>
      <c r="B52" s="54" t="s">
        <v>97</v>
      </c>
      <c r="C52" s="45"/>
      <c r="D52" s="46"/>
      <c r="E52" s="10" t="s">
        <v>95</v>
      </c>
      <c r="F52" s="4">
        <v>0</v>
      </c>
    </row>
    <row r="53" spans="1:6" ht="15.75" customHeight="1" x14ac:dyDescent="0.25">
      <c r="A53" s="8" t="s">
        <v>71</v>
      </c>
      <c r="B53" s="59" t="s">
        <v>98</v>
      </c>
      <c r="C53" s="45"/>
      <c r="D53" s="46"/>
      <c r="E53" s="10" t="s">
        <v>95</v>
      </c>
      <c r="F53" s="4">
        <v>0</v>
      </c>
    </row>
    <row r="54" spans="1:6" ht="15.75" customHeight="1" x14ac:dyDescent="0.25">
      <c r="A54" s="8" t="s">
        <v>86</v>
      </c>
      <c r="B54" s="59" t="s">
        <v>99</v>
      </c>
      <c r="C54" s="45"/>
      <c r="D54" s="46"/>
      <c r="E54" s="10" t="s">
        <v>95</v>
      </c>
      <c r="F54" s="4">
        <v>137.97999999999999</v>
      </c>
    </row>
    <row r="55" spans="1:6" ht="15.75" customHeight="1" x14ac:dyDescent="0.25">
      <c r="A55" s="8" t="s">
        <v>88</v>
      </c>
      <c r="B55" s="54" t="s">
        <v>100</v>
      </c>
      <c r="C55" s="45"/>
      <c r="D55" s="46"/>
      <c r="E55" s="10" t="s">
        <v>95</v>
      </c>
      <c r="F55" s="4">
        <v>0</v>
      </c>
    </row>
    <row r="56" spans="1:6" ht="15.75" customHeight="1" x14ac:dyDescent="0.25">
      <c r="A56" s="60" t="s">
        <v>101</v>
      </c>
      <c r="B56" s="45"/>
      <c r="C56" s="45"/>
      <c r="D56" s="46"/>
      <c r="E56" s="12"/>
      <c r="F56" s="13">
        <f>TRUNC(SUM(F48:F55),2)</f>
        <v>500.33</v>
      </c>
    </row>
    <row r="57" spans="1:6" ht="15.75" customHeight="1" x14ac:dyDescent="0.25"/>
    <row r="58" spans="1:6" ht="15.75" customHeight="1" x14ac:dyDescent="0.25">
      <c r="A58" s="47" t="s">
        <v>102</v>
      </c>
      <c r="B58" s="45"/>
      <c r="C58" s="45"/>
      <c r="D58" s="45"/>
      <c r="E58" s="45"/>
      <c r="F58" s="46"/>
    </row>
    <row r="59" spans="1:6" ht="15.75" customHeight="1" x14ac:dyDescent="0.25">
      <c r="A59" s="60" t="s">
        <v>103</v>
      </c>
      <c r="B59" s="45"/>
      <c r="C59" s="45"/>
      <c r="D59" s="45"/>
      <c r="E59" s="46"/>
      <c r="F59" s="11" t="s">
        <v>64</v>
      </c>
    </row>
    <row r="60" spans="1:6" ht="15.75" customHeight="1" x14ac:dyDescent="0.25">
      <c r="A60" s="8" t="s">
        <v>104</v>
      </c>
      <c r="B60" s="54" t="s">
        <v>105</v>
      </c>
      <c r="C60" s="45"/>
      <c r="D60" s="45"/>
      <c r="E60" s="46"/>
      <c r="F60" s="4">
        <f>F34</f>
        <v>205.56</v>
      </c>
    </row>
    <row r="61" spans="1:6" ht="15.75" customHeight="1" x14ac:dyDescent="0.25">
      <c r="A61" s="8" t="s">
        <v>106</v>
      </c>
      <c r="B61" s="54" t="s">
        <v>107</v>
      </c>
      <c r="C61" s="45"/>
      <c r="D61" s="45"/>
      <c r="E61" s="46"/>
      <c r="F61" s="4">
        <f>F45</f>
        <v>741.54</v>
      </c>
    </row>
    <row r="62" spans="1:6" ht="15.75" customHeight="1" x14ac:dyDescent="0.25">
      <c r="A62" s="8" t="s">
        <v>108</v>
      </c>
      <c r="B62" s="54" t="s">
        <v>109</v>
      </c>
      <c r="C62" s="45"/>
      <c r="D62" s="45"/>
      <c r="E62" s="46"/>
      <c r="F62" s="4">
        <f>F56</f>
        <v>500.33</v>
      </c>
    </row>
    <row r="63" spans="1:6" ht="15.75" customHeight="1" x14ac:dyDescent="0.25">
      <c r="A63" s="47" t="s">
        <v>110</v>
      </c>
      <c r="B63" s="45"/>
      <c r="C63" s="45"/>
      <c r="D63" s="45"/>
      <c r="E63" s="46"/>
      <c r="F63" s="5">
        <f>SUM(F60:F62)</f>
        <v>1447.4299999999998</v>
      </c>
    </row>
    <row r="64" spans="1:6" ht="15.75" customHeight="1" x14ac:dyDescent="0.25"/>
    <row r="65" spans="1:6" ht="15.75" customHeight="1" x14ac:dyDescent="0.25">
      <c r="A65" s="53" t="s">
        <v>111</v>
      </c>
      <c r="B65" s="45"/>
      <c r="C65" s="45"/>
      <c r="D65" s="45"/>
      <c r="E65" s="45"/>
      <c r="F65" s="46"/>
    </row>
    <row r="66" spans="1:6" ht="15.75" customHeight="1" x14ac:dyDescent="0.25">
      <c r="A66" s="9">
        <v>3</v>
      </c>
      <c r="B66" s="47" t="s">
        <v>112</v>
      </c>
      <c r="C66" s="45"/>
      <c r="D66" s="46"/>
      <c r="E66" s="9" t="s">
        <v>63</v>
      </c>
      <c r="F66" s="9" t="s">
        <v>64</v>
      </c>
    </row>
    <row r="67" spans="1:6" ht="15.75" customHeight="1" x14ac:dyDescent="0.25">
      <c r="A67" s="8" t="s">
        <v>39</v>
      </c>
      <c r="B67" s="54" t="s">
        <v>113</v>
      </c>
      <c r="C67" s="45"/>
      <c r="D67" s="46"/>
      <c r="E67" s="17">
        <v>4.1669999999999997E-3</v>
      </c>
      <c r="F67" s="4">
        <f>TRUNC(E67*SUM(F$28+F$34+F$44+F$56),2)</f>
        <v>11.15</v>
      </c>
    </row>
    <row r="68" spans="1:6" ht="15.75" customHeight="1" x14ac:dyDescent="0.25">
      <c r="A68" s="8" t="s">
        <v>41</v>
      </c>
      <c r="B68" s="54" t="s">
        <v>114</v>
      </c>
      <c r="C68" s="45"/>
      <c r="D68" s="46"/>
      <c r="E68" s="17">
        <v>3.3E-4</v>
      </c>
      <c r="F68" s="4">
        <f t="shared" ref="F68:F69" si="3">TRUNC(E68*SUM(F$28+F$34),2)</f>
        <v>0.66</v>
      </c>
    </row>
    <row r="69" spans="1:6" ht="15.75" customHeight="1" x14ac:dyDescent="0.25">
      <c r="A69" s="8" t="s">
        <v>43</v>
      </c>
      <c r="B69" s="69" t="s">
        <v>115</v>
      </c>
      <c r="C69" s="45"/>
      <c r="D69" s="46"/>
      <c r="E69" s="17">
        <v>1.6000000000000001E-3</v>
      </c>
      <c r="F69" s="4">
        <f t="shared" si="3"/>
        <v>3.22</v>
      </c>
    </row>
    <row r="70" spans="1:6" ht="15.75" customHeight="1" x14ac:dyDescent="0.25">
      <c r="A70" s="8" t="s">
        <v>46</v>
      </c>
      <c r="B70" s="54" t="s">
        <v>116</v>
      </c>
      <c r="C70" s="45"/>
      <c r="D70" s="46"/>
      <c r="E70" s="17">
        <v>1.9439999999999999E-2</v>
      </c>
      <c r="F70" s="4">
        <f>TRUNC(E70*SUM(F$28+F$63),2)</f>
        <v>63.31</v>
      </c>
    </row>
    <row r="71" spans="1:6" ht="15.75" customHeight="1" x14ac:dyDescent="0.25">
      <c r="A71" s="8" t="s">
        <v>69</v>
      </c>
      <c r="B71" s="69" t="s">
        <v>117</v>
      </c>
      <c r="C71" s="45"/>
      <c r="D71" s="46"/>
      <c r="E71" s="17">
        <v>7.1500000000000001E-3</v>
      </c>
      <c r="F71" s="4">
        <f t="shared" ref="F71:F72" si="4">TRUNC(E71*SUM(F$28+F$34),2)</f>
        <v>14.4</v>
      </c>
    </row>
    <row r="72" spans="1:6" ht="15.75" customHeight="1" x14ac:dyDescent="0.25">
      <c r="A72" s="8" t="s">
        <v>71</v>
      </c>
      <c r="B72" s="54" t="s">
        <v>118</v>
      </c>
      <c r="C72" s="45"/>
      <c r="D72" s="46"/>
      <c r="E72" s="17">
        <v>3.8399999999999997E-2</v>
      </c>
      <c r="F72" s="4">
        <f t="shared" si="4"/>
        <v>77.38</v>
      </c>
    </row>
    <row r="73" spans="1:6" ht="15.75" customHeight="1" x14ac:dyDescent="0.25">
      <c r="A73" s="47" t="s">
        <v>119</v>
      </c>
      <c r="B73" s="45"/>
      <c r="C73" s="45"/>
      <c r="D73" s="46"/>
      <c r="E73" s="20">
        <f t="shared" ref="E73:F73" si="5">SUM(E67:E72)</f>
        <v>7.1086999999999984E-2</v>
      </c>
      <c r="F73" s="5">
        <f t="shared" si="5"/>
        <v>170.12</v>
      </c>
    </row>
    <row r="74" spans="1:6" ht="15.75" customHeight="1" x14ac:dyDescent="0.25"/>
    <row r="75" spans="1:6" ht="15.75" customHeight="1" x14ac:dyDescent="0.25">
      <c r="A75" s="53" t="s">
        <v>120</v>
      </c>
      <c r="B75" s="45"/>
      <c r="C75" s="45"/>
      <c r="D75" s="45"/>
      <c r="E75" s="45"/>
      <c r="F75" s="46"/>
    </row>
    <row r="76" spans="1:6" ht="15.75" customHeight="1" x14ac:dyDescent="0.25">
      <c r="A76" s="60" t="s">
        <v>121</v>
      </c>
      <c r="B76" s="45"/>
      <c r="C76" s="45"/>
      <c r="D76" s="46"/>
      <c r="E76" s="11" t="s">
        <v>63</v>
      </c>
      <c r="F76" s="11" t="s">
        <v>64</v>
      </c>
    </row>
    <row r="77" spans="1:6" ht="15.75" customHeight="1" x14ac:dyDescent="0.25">
      <c r="A77" s="8" t="s">
        <v>39</v>
      </c>
      <c r="B77" s="54" t="s">
        <v>122</v>
      </c>
      <c r="C77" s="45"/>
      <c r="D77" s="46"/>
      <c r="E77" s="17">
        <v>8.3330000000000001E-2</v>
      </c>
      <c r="F77" s="4">
        <f t="shared" ref="F77:F82" si="6">TRUNC(E77*(SUM(F$28+F$73+F$63)),2)</f>
        <v>285.58</v>
      </c>
    </row>
    <row r="78" spans="1:6" ht="15.75" customHeight="1" x14ac:dyDescent="0.25">
      <c r="A78" s="8" t="s">
        <v>41</v>
      </c>
      <c r="B78" s="54" t="s">
        <v>123</v>
      </c>
      <c r="C78" s="45"/>
      <c r="D78" s="46"/>
      <c r="E78" s="17">
        <v>2.7390000000000001E-3</v>
      </c>
      <c r="F78" s="4">
        <f t="shared" si="6"/>
        <v>9.3800000000000008</v>
      </c>
    </row>
    <row r="79" spans="1:6" ht="15.75" customHeight="1" x14ac:dyDescent="0.25">
      <c r="A79" s="8" t="s">
        <v>43</v>
      </c>
      <c r="B79" s="54" t="s">
        <v>124</v>
      </c>
      <c r="C79" s="45"/>
      <c r="D79" s="46"/>
      <c r="E79" s="17">
        <v>8.1999999999999998E-4</v>
      </c>
      <c r="F79" s="4">
        <f t="shared" si="6"/>
        <v>2.81</v>
      </c>
    </row>
    <row r="80" spans="1:6" ht="15.75" customHeight="1" x14ac:dyDescent="0.25">
      <c r="A80" s="8" t="s">
        <v>46</v>
      </c>
      <c r="B80" s="54" t="s">
        <v>125</v>
      </c>
      <c r="C80" s="45"/>
      <c r="D80" s="46"/>
      <c r="E80" s="17">
        <v>2.5999999999999999E-3</v>
      </c>
      <c r="F80" s="4">
        <f t="shared" si="6"/>
        <v>8.91</v>
      </c>
    </row>
    <row r="81" spans="1:6" ht="15.75" customHeight="1" x14ac:dyDescent="0.25">
      <c r="A81" s="8" t="s">
        <v>69</v>
      </c>
      <c r="B81" s="54" t="s">
        <v>126</v>
      </c>
      <c r="C81" s="45"/>
      <c r="D81" s="46"/>
      <c r="E81" s="17">
        <v>5.5999999999999995E-4</v>
      </c>
      <c r="F81" s="4">
        <f t="shared" si="6"/>
        <v>1.91</v>
      </c>
    </row>
    <row r="82" spans="1:6" ht="15.75" customHeight="1" x14ac:dyDescent="0.25">
      <c r="A82" s="8" t="s">
        <v>71</v>
      </c>
      <c r="B82" s="54" t="s">
        <v>127</v>
      </c>
      <c r="C82" s="45"/>
      <c r="D82" s="46"/>
      <c r="E82" s="17">
        <v>1.37E-2</v>
      </c>
      <c r="F82" s="4">
        <f t="shared" si="6"/>
        <v>46.95</v>
      </c>
    </row>
    <row r="83" spans="1:6" ht="15.75" customHeight="1" x14ac:dyDescent="0.25">
      <c r="A83" s="60" t="s">
        <v>128</v>
      </c>
      <c r="B83" s="45"/>
      <c r="C83" s="45"/>
      <c r="D83" s="46"/>
      <c r="E83" s="12">
        <f>SUM(E77:E82)</f>
        <v>0.10374900000000002</v>
      </c>
      <c r="F83" s="13">
        <f>TRUNC(SUM(F77:F82),2)</f>
        <v>355.54</v>
      </c>
    </row>
    <row r="84" spans="1:6" ht="15.75" customHeight="1" x14ac:dyDescent="0.25"/>
    <row r="85" spans="1:6" ht="15.75" customHeight="1" x14ac:dyDescent="0.25">
      <c r="A85" s="60" t="s">
        <v>129</v>
      </c>
      <c r="B85" s="45"/>
      <c r="C85" s="45"/>
      <c r="D85" s="46"/>
      <c r="E85" s="11" t="s">
        <v>63</v>
      </c>
      <c r="F85" s="11" t="s">
        <v>64</v>
      </c>
    </row>
    <row r="86" spans="1:6" ht="15.75" customHeight="1" x14ac:dyDescent="0.25">
      <c r="A86" s="8" t="s">
        <v>39</v>
      </c>
      <c r="B86" s="54" t="s">
        <v>130</v>
      </c>
      <c r="C86" s="45"/>
      <c r="D86" s="46"/>
      <c r="E86" s="10">
        <v>0</v>
      </c>
      <c r="F86" s="4"/>
    </row>
    <row r="87" spans="1:6" ht="15.75" customHeight="1" x14ac:dyDescent="0.25">
      <c r="A87" s="60" t="s">
        <v>131</v>
      </c>
      <c r="B87" s="45"/>
      <c r="C87" s="45"/>
      <c r="D87" s="46"/>
      <c r="E87" s="12">
        <f t="shared" ref="E87:F87" si="7">SUM(E86)</f>
        <v>0</v>
      </c>
      <c r="F87" s="13">
        <f t="shared" si="7"/>
        <v>0</v>
      </c>
    </row>
    <row r="88" spans="1:6" ht="15.75" customHeight="1" x14ac:dyDescent="0.25"/>
    <row r="89" spans="1:6" ht="15.75" customHeight="1" x14ac:dyDescent="0.25">
      <c r="A89" s="47" t="s">
        <v>132</v>
      </c>
      <c r="B89" s="45"/>
      <c r="C89" s="45"/>
      <c r="D89" s="45"/>
      <c r="E89" s="45"/>
      <c r="F89" s="46"/>
    </row>
    <row r="90" spans="1:6" ht="15.75" customHeight="1" x14ac:dyDescent="0.25">
      <c r="A90" s="60" t="s">
        <v>133</v>
      </c>
      <c r="B90" s="45"/>
      <c r="C90" s="45"/>
      <c r="D90" s="45"/>
      <c r="E90" s="46"/>
      <c r="F90" s="11" t="s">
        <v>64</v>
      </c>
    </row>
    <row r="91" spans="1:6" ht="15.75" customHeight="1" x14ac:dyDescent="0.25">
      <c r="A91" s="8" t="s">
        <v>134</v>
      </c>
      <c r="B91" s="54" t="s">
        <v>135</v>
      </c>
      <c r="C91" s="45"/>
      <c r="D91" s="45"/>
      <c r="E91" s="46"/>
      <c r="F91" s="4">
        <f>F83</f>
        <v>355.54</v>
      </c>
    </row>
    <row r="92" spans="1:6" ht="15.75" customHeight="1" x14ac:dyDescent="0.25">
      <c r="A92" s="8" t="s">
        <v>136</v>
      </c>
      <c r="B92" s="54" t="s">
        <v>137</v>
      </c>
      <c r="C92" s="45"/>
      <c r="D92" s="45"/>
      <c r="E92" s="46"/>
      <c r="F92" s="4">
        <f>F87</f>
        <v>0</v>
      </c>
    </row>
    <row r="93" spans="1:6" ht="15.75" customHeight="1" x14ac:dyDescent="0.25">
      <c r="A93" s="47" t="s">
        <v>138</v>
      </c>
      <c r="B93" s="45"/>
      <c r="C93" s="45"/>
      <c r="D93" s="45"/>
      <c r="E93" s="46"/>
      <c r="F93" s="5">
        <f>SUM(F91:F92)</f>
        <v>355.54</v>
      </c>
    </row>
    <row r="94" spans="1:6" ht="15.75" customHeight="1" x14ac:dyDescent="0.25"/>
    <row r="95" spans="1:6" ht="15.75" customHeight="1" x14ac:dyDescent="0.25">
      <c r="A95" s="53" t="s">
        <v>139</v>
      </c>
      <c r="B95" s="45"/>
      <c r="C95" s="45"/>
      <c r="D95" s="45"/>
      <c r="E95" s="45"/>
      <c r="F95" s="46"/>
    </row>
    <row r="96" spans="1:6" ht="15.75" customHeight="1" x14ac:dyDescent="0.25">
      <c r="A96" s="9">
        <v>5</v>
      </c>
      <c r="B96" s="47" t="s">
        <v>140</v>
      </c>
      <c r="C96" s="45"/>
      <c r="D96" s="46"/>
      <c r="E96" s="9"/>
      <c r="F96" s="9" t="s">
        <v>64</v>
      </c>
    </row>
    <row r="97" spans="1:6" ht="15.75" customHeight="1" x14ac:dyDescent="0.25">
      <c r="A97" s="8" t="s">
        <v>39</v>
      </c>
      <c r="B97" s="54" t="s">
        <v>141</v>
      </c>
      <c r="C97" s="45"/>
      <c r="D97" s="46"/>
      <c r="E97" s="10" t="s">
        <v>95</v>
      </c>
      <c r="F97" s="4">
        <f>Uniforme!G10</f>
        <v>27.559999999999992</v>
      </c>
    </row>
    <row r="98" spans="1:6" ht="15.75" customHeight="1" x14ac:dyDescent="0.25">
      <c r="A98" s="8" t="s">
        <v>41</v>
      </c>
      <c r="B98" s="54" t="s">
        <v>181</v>
      </c>
      <c r="C98" s="45"/>
      <c r="D98" s="46"/>
      <c r="E98" s="10" t="s">
        <v>95</v>
      </c>
      <c r="F98" s="4">
        <f>EPI!G88</f>
        <v>18.209166666666668</v>
      </c>
    </row>
    <row r="99" spans="1:6" ht="15.75" customHeight="1" x14ac:dyDescent="0.25">
      <c r="A99" s="8" t="s">
        <v>43</v>
      </c>
      <c r="B99" s="54" t="s">
        <v>143</v>
      </c>
      <c r="C99" s="45"/>
      <c r="D99" s="46"/>
      <c r="E99" s="10" t="s">
        <v>95</v>
      </c>
      <c r="F99" s="4">
        <v>0</v>
      </c>
    </row>
    <row r="100" spans="1:6" ht="15.75" customHeight="1" x14ac:dyDescent="0.25">
      <c r="A100" s="8" t="s">
        <v>46</v>
      </c>
      <c r="B100" s="54" t="s">
        <v>72</v>
      </c>
      <c r="C100" s="45"/>
      <c r="D100" s="46"/>
      <c r="E100" s="10" t="s">
        <v>95</v>
      </c>
      <c r="F100" s="4">
        <v>0</v>
      </c>
    </row>
    <row r="101" spans="1:6" ht="15.75" customHeight="1" x14ac:dyDescent="0.25">
      <c r="A101" s="47" t="s">
        <v>144</v>
      </c>
      <c r="B101" s="45"/>
      <c r="C101" s="45"/>
      <c r="D101" s="46"/>
      <c r="E101" s="20" t="s">
        <v>95</v>
      </c>
      <c r="F101" s="5">
        <f>SUM(F97:F100)</f>
        <v>45.769166666666663</v>
      </c>
    </row>
    <row r="102" spans="1:6" ht="15.75" customHeight="1" x14ac:dyDescent="0.25"/>
    <row r="103" spans="1:6" ht="15.75" customHeight="1" x14ac:dyDescent="0.25">
      <c r="A103" s="53" t="s">
        <v>145</v>
      </c>
      <c r="B103" s="45"/>
      <c r="C103" s="45"/>
      <c r="D103" s="45"/>
      <c r="E103" s="45"/>
      <c r="F103" s="46"/>
    </row>
    <row r="104" spans="1:6" ht="15.75" customHeight="1" x14ac:dyDescent="0.25">
      <c r="A104" s="9">
        <v>5</v>
      </c>
      <c r="B104" s="47" t="s">
        <v>146</v>
      </c>
      <c r="C104" s="45"/>
      <c r="D104" s="46"/>
      <c r="E104" s="9"/>
      <c r="F104" s="9" t="s">
        <v>64</v>
      </c>
    </row>
    <row r="105" spans="1:6" ht="15.75" customHeight="1" x14ac:dyDescent="0.25">
      <c r="A105" s="8" t="s">
        <v>39</v>
      </c>
      <c r="B105" s="54" t="s">
        <v>147</v>
      </c>
      <c r="C105" s="45"/>
      <c r="D105" s="46"/>
      <c r="E105" s="10">
        <v>0.03</v>
      </c>
      <c r="F105" s="4">
        <f>TRUNC(F$128*E105,2)</f>
        <v>114.85</v>
      </c>
    </row>
    <row r="106" spans="1:6" ht="15.75" customHeight="1" x14ac:dyDescent="0.25">
      <c r="A106" s="8" t="s">
        <v>41</v>
      </c>
      <c r="B106" s="54" t="s">
        <v>148</v>
      </c>
      <c r="C106" s="45"/>
      <c r="D106" s="46"/>
      <c r="E106" s="10">
        <v>6.7900000000000002E-2</v>
      </c>
      <c r="F106" s="4">
        <f>TRUNC(($F$128+F105)*E106,2)</f>
        <v>267.74</v>
      </c>
    </row>
    <row r="107" spans="1:6" ht="15.75" customHeight="1" x14ac:dyDescent="0.25">
      <c r="A107" s="8" t="s">
        <v>43</v>
      </c>
      <c r="B107" s="61" t="s">
        <v>149</v>
      </c>
      <c r="C107" s="45"/>
      <c r="D107" s="46"/>
      <c r="E107" s="10" t="s">
        <v>95</v>
      </c>
      <c r="F107" s="4">
        <v>0</v>
      </c>
    </row>
    <row r="108" spans="1:6" ht="15.75" customHeight="1" x14ac:dyDescent="0.25">
      <c r="A108" s="8" t="s">
        <v>150</v>
      </c>
      <c r="B108" s="54" t="s">
        <v>151</v>
      </c>
      <c r="C108" s="45"/>
      <c r="D108" s="46"/>
      <c r="E108" s="10">
        <v>6.4999999999999997E-3</v>
      </c>
      <c r="F108" s="4">
        <f t="shared" ref="F108:F110" si="8">TRUNC(E108*$E$117,2)</f>
        <v>29.96</v>
      </c>
    </row>
    <row r="109" spans="1:6" ht="15.75" customHeight="1" x14ac:dyDescent="0.25">
      <c r="A109" s="8" t="s">
        <v>152</v>
      </c>
      <c r="B109" s="54" t="s">
        <v>153</v>
      </c>
      <c r="C109" s="45"/>
      <c r="D109" s="46"/>
      <c r="E109" s="10">
        <v>0.03</v>
      </c>
      <c r="F109" s="4">
        <f t="shared" si="8"/>
        <v>138.29</v>
      </c>
    </row>
    <row r="110" spans="1:6" ht="15.75" customHeight="1" x14ac:dyDescent="0.25">
      <c r="A110" s="8" t="s">
        <v>154</v>
      </c>
      <c r="B110" s="54" t="s">
        <v>155</v>
      </c>
      <c r="C110" s="45"/>
      <c r="D110" s="46"/>
      <c r="E110" s="10">
        <v>0.05</v>
      </c>
      <c r="F110" s="4">
        <f t="shared" si="8"/>
        <v>230.48</v>
      </c>
    </row>
    <row r="111" spans="1:6" ht="15.75" customHeight="1" x14ac:dyDescent="0.25">
      <c r="A111" s="47" t="s">
        <v>144</v>
      </c>
      <c r="B111" s="45"/>
      <c r="C111" s="45"/>
      <c r="D111" s="46"/>
      <c r="E111" s="20" t="s">
        <v>95</v>
      </c>
      <c r="F111" s="5">
        <f>TRUNC(SUM(F105:F110),2)</f>
        <v>781.32</v>
      </c>
    </row>
    <row r="112" spans="1:6" ht="15.75" customHeight="1" x14ac:dyDescent="0.25">
      <c r="A112" s="7"/>
      <c r="B112" s="7"/>
      <c r="C112" s="7"/>
      <c r="D112" s="7"/>
      <c r="E112" s="21"/>
      <c r="F112" s="22"/>
    </row>
    <row r="113" spans="1:6" ht="15.75" customHeight="1" x14ac:dyDescent="0.25">
      <c r="A113" s="23" t="s">
        <v>156</v>
      </c>
      <c r="B113" s="70" t="s">
        <v>157</v>
      </c>
      <c r="C113" s="71"/>
      <c r="D113" s="71"/>
      <c r="E113" s="72">
        <v>8.6499999999999994E-2</v>
      </c>
      <c r="F113" s="73"/>
    </row>
    <row r="114" spans="1:6" ht="15.75" customHeight="1" x14ac:dyDescent="0.25">
      <c r="A114" s="24"/>
      <c r="B114" s="25"/>
      <c r="C114" s="25"/>
      <c r="D114" s="25"/>
      <c r="E114" s="26"/>
      <c r="F114" s="27"/>
    </row>
    <row r="115" spans="1:6" ht="15.75" customHeight="1" x14ac:dyDescent="0.25">
      <c r="A115" s="24" t="s">
        <v>158</v>
      </c>
      <c r="B115" s="62" t="s">
        <v>159</v>
      </c>
      <c r="C115" s="52"/>
      <c r="D115" s="52"/>
      <c r="E115" s="63">
        <f>F28+F63+F73+F93+F101+F105+F106</f>
        <v>4211.0291666666662</v>
      </c>
      <c r="F115" s="64"/>
    </row>
    <row r="116" spans="1:6" ht="15.75" customHeight="1" x14ac:dyDescent="0.25">
      <c r="A116" s="24"/>
      <c r="B116" s="25"/>
      <c r="C116" s="25"/>
      <c r="D116" s="25"/>
      <c r="E116" s="26"/>
      <c r="F116" s="27"/>
    </row>
    <row r="117" spans="1:6" ht="15.75" customHeight="1" x14ac:dyDescent="0.25">
      <c r="A117" s="24" t="s">
        <v>160</v>
      </c>
      <c r="B117" s="62" t="s">
        <v>161</v>
      </c>
      <c r="C117" s="52"/>
      <c r="D117" s="52"/>
      <c r="E117" s="63">
        <f>E115/(1-E113)</f>
        <v>4609.7746761539865</v>
      </c>
      <c r="F117" s="64"/>
    </row>
    <row r="118" spans="1:6" ht="15.75" customHeight="1" x14ac:dyDescent="0.25">
      <c r="A118" s="24"/>
      <c r="B118" s="25"/>
      <c r="C118" s="25"/>
      <c r="D118" s="25"/>
      <c r="E118" s="26"/>
      <c r="F118" s="27"/>
    </row>
    <row r="119" spans="1:6" ht="15.75" customHeight="1" x14ac:dyDescent="0.25">
      <c r="A119" s="28"/>
      <c r="B119" s="29"/>
      <c r="C119" s="30" t="s">
        <v>162</v>
      </c>
      <c r="D119" s="30"/>
      <c r="E119" s="65">
        <f>E117-E115</f>
        <v>398.74550948732031</v>
      </c>
      <c r="F119" s="66"/>
    </row>
    <row r="120" spans="1:6" ht="15.75" customHeight="1" x14ac:dyDescent="0.25"/>
    <row r="121" spans="1:6" ht="15.75" customHeight="1" x14ac:dyDescent="0.25">
      <c r="A121" s="53" t="s">
        <v>163</v>
      </c>
      <c r="B121" s="45"/>
      <c r="C121" s="45"/>
      <c r="D121" s="45"/>
      <c r="E121" s="45"/>
      <c r="F121" s="46"/>
    </row>
    <row r="122" spans="1:6" ht="15.75" customHeight="1" x14ac:dyDescent="0.25">
      <c r="A122" s="60" t="s">
        <v>164</v>
      </c>
      <c r="B122" s="45"/>
      <c r="C122" s="45"/>
      <c r="D122" s="45"/>
      <c r="E122" s="46"/>
      <c r="F122" s="11" t="s">
        <v>64</v>
      </c>
    </row>
    <row r="123" spans="1:6" ht="15.75" customHeight="1" x14ac:dyDescent="0.25">
      <c r="A123" s="8" t="s">
        <v>39</v>
      </c>
      <c r="B123" s="54" t="s">
        <v>61</v>
      </c>
      <c r="C123" s="45"/>
      <c r="D123" s="45"/>
      <c r="E123" s="46"/>
      <c r="F123" s="4">
        <f>F28</f>
        <v>1809.58</v>
      </c>
    </row>
    <row r="124" spans="1:6" ht="15.75" customHeight="1" x14ac:dyDescent="0.25">
      <c r="A124" s="8" t="s">
        <v>41</v>
      </c>
      <c r="B124" s="54" t="s">
        <v>74</v>
      </c>
      <c r="C124" s="45"/>
      <c r="D124" s="45"/>
      <c r="E124" s="46"/>
      <c r="F124" s="4">
        <f>F63</f>
        <v>1447.4299999999998</v>
      </c>
    </row>
    <row r="125" spans="1:6" ht="15.75" customHeight="1" x14ac:dyDescent="0.25">
      <c r="A125" s="8" t="s">
        <v>43</v>
      </c>
      <c r="B125" s="54" t="s">
        <v>111</v>
      </c>
      <c r="C125" s="45"/>
      <c r="D125" s="45"/>
      <c r="E125" s="46"/>
      <c r="F125" s="4">
        <f>F73</f>
        <v>170.12</v>
      </c>
    </row>
    <row r="126" spans="1:6" ht="15.75" customHeight="1" x14ac:dyDescent="0.25">
      <c r="A126" s="8" t="s">
        <v>46</v>
      </c>
      <c r="B126" s="54" t="s">
        <v>120</v>
      </c>
      <c r="C126" s="45"/>
      <c r="D126" s="45"/>
      <c r="E126" s="46"/>
      <c r="F126" s="4">
        <f>F93</f>
        <v>355.54</v>
      </c>
    </row>
    <row r="127" spans="1:6" ht="15.75" customHeight="1" x14ac:dyDescent="0.25">
      <c r="A127" s="8" t="s">
        <v>69</v>
      </c>
      <c r="B127" s="54" t="s">
        <v>139</v>
      </c>
      <c r="C127" s="45"/>
      <c r="D127" s="45"/>
      <c r="E127" s="46"/>
      <c r="F127" s="4">
        <f>F101</f>
        <v>45.769166666666663</v>
      </c>
    </row>
    <row r="128" spans="1:6" ht="15.75" customHeight="1" x14ac:dyDescent="0.25">
      <c r="A128" s="68" t="s">
        <v>165</v>
      </c>
      <c r="B128" s="45"/>
      <c r="C128" s="45"/>
      <c r="D128" s="45"/>
      <c r="E128" s="46"/>
      <c r="F128" s="31">
        <f>SUM(F123:F127)</f>
        <v>3828.4391666666661</v>
      </c>
    </row>
    <row r="129" spans="1:6" ht="15.75" customHeight="1" x14ac:dyDescent="0.25">
      <c r="A129" s="8" t="s">
        <v>71</v>
      </c>
      <c r="B129" s="54" t="s">
        <v>145</v>
      </c>
      <c r="C129" s="45"/>
      <c r="D129" s="45"/>
      <c r="E129" s="46"/>
      <c r="F129" s="4">
        <f>F111</f>
        <v>781.32</v>
      </c>
    </row>
    <row r="130" spans="1:6" ht="15.75" customHeight="1" x14ac:dyDescent="0.25">
      <c r="A130" s="47" t="s">
        <v>166</v>
      </c>
      <c r="B130" s="45"/>
      <c r="C130" s="45"/>
      <c r="D130" s="45"/>
      <c r="E130" s="46"/>
      <c r="F130" s="5">
        <f>SUM(F128:F129)</f>
        <v>4609.7591666666658</v>
      </c>
    </row>
    <row r="131" spans="1:6" ht="15.75" customHeight="1" x14ac:dyDescent="0.25">
      <c r="A131" s="7"/>
      <c r="B131" s="7"/>
      <c r="C131" s="7"/>
      <c r="D131" s="7"/>
      <c r="E131" s="32"/>
      <c r="F131" s="32"/>
    </row>
    <row r="132" spans="1:6" ht="75" customHeight="1" x14ac:dyDescent="0.25">
      <c r="A132" s="67" t="s">
        <v>167</v>
      </c>
      <c r="B132" s="52"/>
      <c r="C132" s="52"/>
      <c r="D132" s="52"/>
      <c r="E132" s="52"/>
      <c r="F132" s="52"/>
    </row>
    <row r="133" spans="1:6" ht="15.75" customHeight="1" x14ac:dyDescent="0.25"/>
    <row r="134" spans="1:6" ht="30" customHeight="1" x14ac:dyDescent="0.25">
      <c r="A134" s="67" t="s">
        <v>168</v>
      </c>
      <c r="B134" s="52"/>
      <c r="C134" s="52"/>
      <c r="D134" s="52"/>
      <c r="E134" s="52"/>
      <c r="F134" s="52"/>
    </row>
    <row r="135" spans="1:6" ht="15.75" customHeight="1" x14ac:dyDescent="0.25"/>
    <row r="136" spans="1:6" ht="30" customHeight="1" x14ac:dyDescent="0.25">
      <c r="A136" s="67" t="s">
        <v>169</v>
      </c>
      <c r="B136" s="52"/>
      <c r="C136" s="52"/>
      <c r="D136" s="52"/>
      <c r="E136" s="52"/>
      <c r="F136" s="52"/>
    </row>
    <row r="137" spans="1:6" ht="15.75" customHeight="1" x14ac:dyDescent="0.25"/>
    <row r="138" spans="1:6" ht="15.75" customHeight="1" x14ac:dyDescent="0.25"/>
    <row r="139" spans="1:6" ht="15.75" customHeight="1" x14ac:dyDescent="0.25"/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8">
    <mergeCell ref="B82:D82"/>
    <mergeCell ref="A83:D83"/>
    <mergeCell ref="A85:D85"/>
    <mergeCell ref="B86:D86"/>
    <mergeCell ref="A87:D87"/>
    <mergeCell ref="A89:F89"/>
    <mergeCell ref="A90:E90"/>
    <mergeCell ref="B91:E91"/>
    <mergeCell ref="B92:E92"/>
    <mergeCell ref="B72:D72"/>
    <mergeCell ref="A73:D73"/>
    <mergeCell ref="A75:F75"/>
    <mergeCell ref="A76:D76"/>
    <mergeCell ref="B77:D77"/>
    <mergeCell ref="B78:D78"/>
    <mergeCell ref="B79:D79"/>
    <mergeCell ref="B80:D80"/>
    <mergeCell ref="B81:D81"/>
    <mergeCell ref="B62:E62"/>
    <mergeCell ref="A63:E63"/>
    <mergeCell ref="A65:F65"/>
    <mergeCell ref="B66:D66"/>
    <mergeCell ref="B67:D67"/>
    <mergeCell ref="B68:D68"/>
    <mergeCell ref="B69:D69"/>
    <mergeCell ref="B70:D70"/>
    <mergeCell ref="B71:D71"/>
    <mergeCell ref="E119:F119"/>
    <mergeCell ref="A121:F121"/>
    <mergeCell ref="A122:E122"/>
    <mergeCell ref="B123:E123"/>
    <mergeCell ref="B124:E124"/>
    <mergeCell ref="A134:F134"/>
    <mergeCell ref="A136:F136"/>
    <mergeCell ref="B125:E125"/>
    <mergeCell ref="B126:E126"/>
    <mergeCell ref="B127:E127"/>
    <mergeCell ref="A128:E128"/>
    <mergeCell ref="B129:E129"/>
    <mergeCell ref="A130:E130"/>
    <mergeCell ref="A132:F132"/>
    <mergeCell ref="A101:D101"/>
    <mergeCell ref="A103:F103"/>
    <mergeCell ref="B104:D104"/>
    <mergeCell ref="B105:D105"/>
    <mergeCell ref="B106:D106"/>
    <mergeCell ref="B107:D107"/>
    <mergeCell ref="B108:D108"/>
    <mergeCell ref="B117:D117"/>
    <mergeCell ref="E117:F117"/>
    <mergeCell ref="B109:D109"/>
    <mergeCell ref="B110:D110"/>
    <mergeCell ref="A111:D111"/>
    <mergeCell ref="B113:D113"/>
    <mergeCell ref="E113:F113"/>
    <mergeCell ref="B115:D115"/>
    <mergeCell ref="E115:F115"/>
    <mergeCell ref="B43:D43"/>
    <mergeCell ref="B44:D44"/>
    <mergeCell ref="A93:E93"/>
    <mergeCell ref="A95:F95"/>
    <mergeCell ref="B96:D96"/>
    <mergeCell ref="B97:D97"/>
    <mergeCell ref="B98:D98"/>
    <mergeCell ref="B99:D99"/>
    <mergeCell ref="B100:D100"/>
    <mergeCell ref="A45:D45"/>
    <mergeCell ref="A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D56"/>
    <mergeCell ref="A58:F58"/>
    <mergeCell ref="A59:E59"/>
    <mergeCell ref="B60:E60"/>
    <mergeCell ref="B61:E61"/>
    <mergeCell ref="B33:D33"/>
    <mergeCell ref="A34:D34"/>
    <mergeCell ref="A36:D36"/>
    <mergeCell ref="B37:D37"/>
    <mergeCell ref="B38:D38"/>
    <mergeCell ref="B39:D39"/>
    <mergeCell ref="B40:D40"/>
    <mergeCell ref="B41:D41"/>
    <mergeCell ref="B42:D42"/>
    <mergeCell ref="B23:D23"/>
    <mergeCell ref="B24:D24"/>
    <mergeCell ref="B25:D25"/>
    <mergeCell ref="B26:D26"/>
    <mergeCell ref="B27:D27"/>
    <mergeCell ref="A28:E28"/>
    <mergeCell ref="A30:F30"/>
    <mergeCell ref="A31:D31"/>
    <mergeCell ref="B32:D32"/>
    <mergeCell ref="E16:F16"/>
    <mergeCell ref="B16:D16"/>
    <mergeCell ref="B17:D17"/>
    <mergeCell ref="E17:F17"/>
    <mergeCell ref="B18:D18"/>
    <mergeCell ref="E18:F18"/>
    <mergeCell ref="A20:F20"/>
    <mergeCell ref="B21:D21"/>
    <mergeCell ref="B22:D22"/>
    <mergeCell ref="A9:F9"/>
    <mergeCell ref="A10:B10"/>
    <mergeCell ref="D10:F10"/>
    <mergeCell ref="A11:B11"/>
    <mergeCell ref="D11:F11"/>
    <mergeCell ref="A13:F13"/>
    <mergeCell ref="B14:D14"/>
    <mergeCell ref="E14:F14"/>
    <mergeCell ref="B15:D15"/>
    <mergeCell ref="E15:F15"/>
    <mergeCell ref="A1:F1"/>
    <mergeCell ref="A3:F3"/>
    <mergeCell ref="B4:D4"/>
    <mergeCell ref="E4:F4"/>
    <mergeCell ref="B5:D5"/>
    <mergeCell ref="E5:F5"/>
    <mergeCell ref="E6:F6"/>
    <mergeCell ref="B6:D6"/>
    <mergeCell ref="B7:D7"/>
    <mergeCell ref="E7:F7"/>
  </mergeCells>
  <pageMargins left="0.511811024" right="0.511811024" top="0.78740157499999996" bottom="0.7874015749999999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0"/>
  <sheetViews>
    <sheetView workbookViewId="0"/>
  </sheetViews>
  <sheetFormatPr defaultColWidth="14.42578125" defaultRowHeight="15" customHeight="1" x14ac:dyDescent="0.25"/>
  <cols>
    <col min="1" max="1" width="6.140625" customWidth="1"/>
    <col min="2" max="2" width="12.140625" customWidth="1"/>
    <col min="3" max="3" width="19.5703125" customWidth="1"/>
    <col min="4" max="4" width="30.42578125" customWidth="1"/>
    <col min="5" max="5" width="10.42578125" customWidth="1"/>
    <col min="6" max="6" width="13.28515625" customWidth="1"/>
    <col min="7" max="26" width="8.7109375" customWidth="1"/>
  </cols>
  <sheetData>
    <row r="1" spans="1:6" x14ac:dyDescent="0.25">
      <c r="A1" s="51" t="s">
        <v>188</v>
      </c>
      <c r="B1" s="52"/>
      <c r="C1" s="52"/>
      <c r="D1" s="52"/>
      <c r="E1" s="52"/>
      <c r="F1" s="52"/>
    </row>
    <row r="3" spans="1:6" x14ac:dyDescent="0.25">
      <c r="A3" s="53" t="s">
        <v>38</v>
      </c>
      <c r="B3" s="45"/>
      <c r="C3" s="45"/>
      <c r="D3" s="45"/>
      <c r="E3" s="45"/>
      <c r="F3" s="46"/>
    </row>
    <row r="4" spans="1:6" x14ac:dyDescent="0.25">
      <c r="A4" s="8" t="s">
        <v>39</v>
      </c>
      <c r="B4" s="54" t="s">
        <v>40</v>
      </c>
      <c r="C4" s="45"/>
      <c r="D4" s="46"/>
      <c r="E4" s="55"/>
      <c r="F4" s="46"/>
    </row>
    <row r="5" spans="1:6" x14ac:dyDescent="0.25">
      <c r="A5" s="8" t="s">
        <v>41</v>
      </c>
      <c r="B5" s="54" t="s">
        <v>42</v>
      </c>
      <c r="C5" s="45"/>
      <c r="D5" s="46"/>
      <c r="E5" s="55"/>
      <c r="F5" s="46"/>
    </row>
    <row r="6" spans="1:6" x14ac:dyDescent="0.25">
      <c r="A6" s="8" t="s">
        <v>43</v>
      </c>
      <c r="B6" s="54" t="s">
        <v>44</v>
      </c>
      <c r="C6" s="45"/>
      <c r="D6" s="46"/>
      <c r="E6" s="55" t="s">
        <v>45</v>
      </c>
      <c r="F6" s="46"/>
    </row>
    <row r="7" spans="1:6" x14ac:dyDescent="0.25">
      <c r="A7" s="8" t="s">
        <v>46</v>
      </c>
      <c r="B7" s="54" t="s">
        <v>47</v>
      </c>
      <c r="C7" s="45"/>
      <c r="D7" s="46"/>
      <c r="E7" s="55">
        <v>24</v>
      </c>
      <c r="F7" s="46"/>
    </row>
    <row r="9" spans="1:6" x14ac:dyDescent="0.25">
      <c r="A9" s="53" t="s">
        <v>48</v>
      </c>
      <c r="B9" s="45"/>
      <c r="C9" s="45"/>
      <c r="D9" s="45"/>
      <c r="E9" s="45"/>
      <c r="F9" s="46"/>
    </row>
    <row r="10" spans="1:6" x14ac:dyDescent="0.25">
      <c r="A10" s="55" t="s">
        <v>49</v>
      </c>
      <c r="B10" s="46"/>
      <c r="C10" s="8" t="s">
        <v>50</v>
      </c>
      <c r="D10" s="56" t="s">
        <v>51</v>
      </c>
      <c r="E10" s="45"/>
      <c r="F10" s="46"/>
    </row>
    <row r="11" spans="1:6" x14ac:dyDescent="0.25">
      <c r="A11" s="55" t="s">
        <v>52</v>
      </c>
      <c r="B11" s="46"/>
      <c r="C11" s="8" t="s">
        <v>15</v>
      </c>
      <c r="D11" s="55">
        <v>1</v>
      </c>
      <c r="E11" s="45"/>
      <c r="F11" s="46"/>
    </row>
    <row r="13" spans="1:6" x14ac:dyDescent="0.25">
      <c r="A13" s="53" t="s">
        <v>53</v>
      </c>
      <c r="B13" s="45"/>
      <c r="C13" s="45"/>
      <c r="D13" s="45"/>
      <c r="E13" s="45"/>
      <c r="F13" s="46"/>
    </row>
    <row r="14" spans="1:6" x14ac:dyDescent="0.25">
      <c r="A14" s="8">
        <v>1</v>
      </c>
      <c r="B14" s="54" t="s">
        <v>54</v>
      </c>
      <c r="C14" s="45"/>
      <c r="D14" s="46"/>
      <c r="E14" s="55" t="s">
        <v>52</v>
      </c>
      <c r="F14" s="46"/>
    </row>
    <row r="15" spans="1:6" x14ac:dyDescent="0.25">
      <c r="A15" s="8">
        <v>2</v>
      </c>
      <c r="B15" s="54" t="s">
        <v>55</v>
      </c>
      <c r="C15" s="45"/>
      <c r="D15" s="46"/>
      <c r="E15" s="55" t="s">
        <v>189</v>
      </c>
      <c r="F15" s="46"/>
    </row>
    <row r="16" spans="1:6" x14ac:dyDescent="0.25">
      <c r="A16" s="8">
        <v>3</v>
      </c>
      <c r="B16" s="54" t="s">
        <v>57</v>
      </c>
      <c r="C16" s="45"/>
      <c r="D16" s="46"/>
      <c r="E16" s="57">
        <v>1607.81</v>
      </c>
      <c r="F16" s="46"/>
    </row>
    <row r="17" spans="1:6" x14ac:dyDescent="0.25">
      <c r="A17" s="8">
        <v>4</v>
      </c>
      <c r="B17" s="54" t="s">
        <v>58</v>
      </c>
      <c r="C17" s="45"/>
      <c r="D17" s="46"/>
      <c r="E17" s="55" t="s">
        <v>190</v>
      </c>
      <c r="F17" s="46"/>
    </row>
    <row r="18" spans="1:6" x14ac:dyDescent="0.25">
      <c r="A18" s="8">
        <v>5</v>
      </c>
      <c r="B18" s="54" t="s">
        <v>60</v>
      </c>
      <c r="C18" s="45"/>
      <c r="D18" s="46"/>
      <c r="E18" s="58">
        <v>45658</v>
      </c>
      <c r="F18" s="46"/>
    </row>
    <row r="20" spans="1:6" x14ac:dyDescent="0.25">
      <c r="A20" s="53" t="s">
        <v>61</v>
      </c>
      <c r="B20" s="45"/>
      <c r="C20" s="45"/>
      <c r="D20" s="45"/>
      <c r="E20" s="45"/>
      <c r="F20" s="46"/>
    </row>
    <row r="21" spans="1:6" ht="15.75" customHeight="1" x14ac:dyDescent="0.25">
      <c r="A21" s="9">
        <v>1</v>
      </c>
      <c r="B21" s="47" t="s">
        <v>62</v>
      </c>
      <c r="C21" s="45"/>
      <c r="D21" s="46"/>
      <c r="E21" s="9" t="s">
        <v>63</v>
      </c>
      <c r="F21" s="9" t="s">
        <v>64</v>
      </c>
    </row>
    <row r="22" spans="1:6" ht="15.75" customHeight="1" x14ac:dyDescent="0.25">
      <c r="A22" s="8" t="s">
        <v>39</v>
      </c>
      <c r="B22" s="54" t="s">
        <v>65</v>
      </c>
      <c r="C22" s="45"/>
      <c r="D22" s="46"/>
      <c r="E22" s="10"/>
      <c r="F22" s="4">
        <v>1607.81</v>
      </c>
    </row>
    <row r="23" spans="1:6" ht="15.75" customHeight="1" x14ac:dyDescent="0.25">
      <c r="A23" s="8" t="s">
        <v>41</v>
      </c>
      <c r="B23" s="54" t="s">
        <v>66</v>
      </c>
      <c r="C23" s="45"/>
      <c r="D23" s="46"/>
      <c r="E23" s="10"/>
      <c r="F23" s="4">
        <f t="shared" ref="F23:F24" si="0">TRUNC($F$22*E23,2)</f>
        <v>0</v>
      </c>
    </row>
    <row r="24" spans="1:6" ht="15.75" customHeight="1" x14ac:dyDescent="0.25">
      <c r="A24" s="8" t="s">
        <v>43</v>
      </c>
      <c r="B24" s="54" t="s">
        <v>67</v>
      </c>
      <c r="C24" s="45"/>
      <c r="D24" s="46"/>
      <c r="E24" s="10">
        <v>0.2</v>
      </c>
      <c r="F24" s="4">
        <f t="shared" si="0"/>
        <v>321.56</v>
      </c>
    </row>
    <row r="25" spans="1:6" ht="15.75" customHeight="1" x14ac:dyDescent="0.25">
      <c r="A25" s="8" t="s">
        <v>46</v>
      </c>
      <c r="B25" s="54" t="s">
        <v>68</v>
      </c>
      <c r="C25" s="45"/>
      <c r="D25" s="46"/>
      <c r="E25" s="10"/>
      <c r="F25" s="4">
        <f>TRUNC(((F22+F23)/220)*E25*7*15,2)</f>
        <v>0</v>
      </c>
    </row>
    <row r="26" spans="1:6" ht="15.75" customHeight="1" x14ac:dyDescent="0.25">
      <c r="A26" s="8" t="s">
        <v>69</v>
      </c>
      <c r="B26" s="59" t="s">
        <v>70</v>
      </c>
      <c r="C26" s="45"/>
      <c r="D26" s="46"/>
      <c r="E26" s="10"/>
      <c r="F26" s="4">
        <f>TRUNC((F25/25.09)*5.35,2)</f>
        <v>0</v>
      </c>
    </row>
    <row r="27" spans="1:6" ht="15.75" customHeight="1" x14ac:dyDescent="0.25">
      <c r="A27" s="8" t="s">
        <v>71</v>
      </c>
      <c r="B27" s="54" t="s">
        <v>72</v>
      </c>
      <c r="C27" s="45"/>
      <c r="D27" s="46"/>
      <c r="E27" s="10"/>
      <c r="F27" s="4">
        <f>TRUNC($F$22*E27/2)</f>
        <v>0</v>
      </c>
    </row>
    <row r="28" spans="1:6" ht="15.75" customHeight="1" x14ac:dyDescent="0.25">
      <c r="A28" s="47" t="s">
        <v>73</v>
      </c>
      <c r="B28" s="45"/>
      <c r="C28" s="45"/>
      <c r="D28" s="45"/>
      <c r="E28" s="46"/>
      <c r="F28" s="5">
        <f>TRUNC(SUM(F22:F27),2)</f>
        <v>1929.37</v>
      </c>
    </row>
    <row r="29" spans="1:6" ht="15.75" customHeight="1" x14ac:dyDescent="0.25"/>
    <row r="30" spans="1:6" ht="15.75" customHeight="1" x14ac:dyDescent="0.25">
      <c r="A30" s="53" t="s">
        <v>74</v>
      </c>
      <c r="B30" s="45"/>
      <c r="C30" s="45"/>
      <c r="D30" s="45"/>
      <c r="E30" s="45"/>
      <c r="F30" s="46"/>
    </row>
    <row r="31" spans="1:6" ht="15.75" customHeight="1" x14ac:dyDescent="0.25">
      <c r="A31" s="60" t="s">
        <v>75</v>
      </c>
      <c r="B31" s="45"/>
      <c r="C31" s="45"/>
      <c r="D31" s="46"/>
      <c r="E31" s="11" t="s">
        <v>63</v>
      </c>
      <c r="F31" s="11" t="s">
        <v>64</v>
      </c>
    </row>
    <row r="32" spans="1:6" ht="15.75" customHeight="1" x14ac:dyDescent="0.25">
      <c r="A32" s="8" t="s">
        <v>39</v>
      </c>
      <c r="B32" s="54" t="s">
        <v>76</v>
      </c>
      <c r="C32" s="45"/>
      <c r="D32" s="46"/>
      <c r="E32" s="10">
        <v>8.3299999999999999E-2</v>
      </c>
      <c r="F32" s="4">
        <f t="shared" ref="F32:F33" si="1">TRUNC($F$28*E32,2)</f>
        <v>160.71</v>
      </c>
    </row>
    <row r="33" spans="1:6" ht="15.75" customHeight="1" x14ac:dyDescent="0.25">
      <c r="A33" s="8" t="s">
        <v>41</v>
      </c>
      <c r="B33" s="54" t="s">
        <v>77</v>
      </c>
      <c r="C33" s="45"/>
      <c r="D33" s="46"/>
      <c r="E33" s="10">
        <v>3.0300000000000001E-2</v>
      </c>
      <c r="F33" s="4">
        <f t="shared" si="1"/>
        <v>58.45</v>
      </c>
    </row>
    <row r="34" spans="1:6" ht="15.75" customHeight="1" x14ac:dyDescent="0.25">
      <c r="A34" s="60" t="s">
        <v>78</v>
      </c>
      <c r="B34" s="45"/>
      <c r="C34" s="45"/>
      <c r="D34" s="46"/>
      <c r="E34" s="12">
        <f>SUM(E32:E33)</f>
        <v>0.11360000000000001</v>
      </c>
      <c r="F34" s="13">
        <f>TRUNC(SUM(F32:F33),2)</f>
        <v>219.16</v>
      </c>
    </row>
    <row r="35" spans="1:6" ht="15.75" customHeight="1" x14ac:dyDescent="0.25"/>
    <row r="36" spans="1:6" ht="15.75" customHeight="1" x14ac:dyDescent="0.25">
      <c r="A36" s="60" t="s">
        <v>79</v>
      </c>
      <c r="B36" s="45"/>
      <c r="C36" s="45"/>
      <c r="D36" s="46"/>
      <c r="E36" s="11" t="s">
        <v>63</v>
      </c>
      <c r="F36" s="11" t="s">
        <v>64</v>
      </c>
    </row>
    <row r="37" spans="1:6" ht="15.75" customHeight="1" x14ac:dyDescent="0.25">
      <c r="A37" s="8" t="s">
        <v>39</v>
      </c>
      <c r="B37" s="54" t="s">
        <v>80</v>
      </c>
      <c r="C37" s="45"/>
      <c r="D37" s="46"/>
      <c r="E37" s="10">
        <v>0.2</v>
      </c>
      <c r="F37" s="4">
        <f t="shared" ref="F37:F44" si="2">TRUNC((SUM($F$28+$F$34))*E37,2)</f>
        <v>429.7</v>
      </c>
    </row>
    <row r="38" spans="1:6" ht="15.75" customHeight="1" x14ac:dyDescent="0.25">
      <c r="A38" s="8" t="s">
        <v>41</v>
      </c>
      <c r="B38" s="54" t="s">
        <v>81</v>
      </c>
      <c r="C38" s="45"/>
      <c r="D38" s="46"/>
      <c r="E38" s="10">
        <v>2.5000000000000001E-2</v>
      </c>
      <c r="F38" s="4">
        <f t="shared" si="2"/>
        <v>53.71</v>
      </c>
    </row>
    <row r="39" spans="1:6" ht="15.75" customHeight="1" x14ac:dyDescent="0.25">
      <c r="A39" s="8" t="s">
        <v>43</v>
      </c>
      <c r="B39" s="54" t="s">
        <v>82</v>
      </c>
      <c r="C39" s="45"/>
      <c r="D39" s="46"/>
      <c r="E39" s="10">
        <v>0.03</v>
      </c>
      <c r="F39" s="4">
        <f t="shared" si="2"/>
        <v>64.45</v>
      </c>
    </row>
    <row r="40" spans="1:6" ht="15.75" customHeight="1" x14ac:dyDescent="0.25">
      <c r="A40" s="8" t="s">
        <v>46</v>
      </c>
      <c r="B40" s="54" t="s">
        <v>83</v>
      </c>
      <c r="C40" s="45"/>
      <c r="D40" s="46"/>
      <c r="E40" s="10">
        <v>1.4999999999999999E-2</v>
      </c>
      <c r="F40" s="4">
        <f t="shared" si="2"/>
        <v>32.22</v>
      </c>
    </row>
    <row r="41" spans="1:6" ht="15.75" customHeight="1" x14ac:dyDescent="0.25">
      <c r="A41" s="8" t="s">
        <v>69</v>
      </c>
      <c r="B41" s="54" t="s">
        <v>84</v>
      </c>
      <c r="C41" s="45"/>
      <c r="D41" s="46"/>
      <c r="E41" s="10">
        <v>0.01</v>
      </c>
      <c r="F41" s="4">
        <f t="shared" si="2"/>
        <v>21.48</v>
      </c>
    </row>
    <row r="42" spans="1:6" ht="15.75" customHeight="1" x14ac:dyDescent="0.25">
      <c r="A42" s="8" t="s">
        <v>71</v>
      </c>
      <c r="B42" s="54" t="s">
        <v>85</v>
      </c>
      <c r="C42" s="45"/>
      <c r="D42" s="46"/>
      <c r="E42" s="10">
        <v>6.0000000000000001E-3</v>
      </c>
      <c r="F42" s="4">
        <f t="shared" si="2"/>
        <v>12.89</v>
      </c>
    </row>
    <row r="43" spans="1:6" ht="15.75" customHeight="1" x14ac:dyDescent="0.25">
      <c r="A43" s="8" t="s">
        <v>86</v>
      </c>
      <c r="B43" s="54" t="s">
        <v>87</v>
      </c>
      <c r="C43" s="45"/>
      <c r="D43" s="46"/>
      <c r="E43" s="10">
        <v>2E-3</v>
      </c>
      <c r="F43" s="4">
        <f t="shared" si="2"/>
        <v>4.29</v>
      </c>
    </row>
    <row r="44" spans="1:6" ht="15.75" customHeight="1" x14ac:dyDescent="0.25">
      <c r="A44" s="8" t="s">
        <v>88</v>
      </c>
      <c r="B44" s="54" t="s">
        <v>89</v>
      </c>
      <c r="C44" s="45"/>
      <c r="D44" s="46"/>
      <c r="E44" s="10">
        <v>0.08</v>
      </c>
      <c r="F44" s="4">
        <f t="shared" si="2"/>
        <v>171.88</v>
      </c>
    </row>
    <row r="45" spans="1:6" ht="15.75" customHeight="1" x14ac:dyDescent="0.25">
      <c r="A45" s="60" t="s">
        <v>90</v>
      </c>
      <c r="B45" s="45"/>
      <c r="C45" s="45"/>
      <c r="D45" s="46"/>
      <c r="E45" s="12">
        <f>SUM(E37:E44)</f>
        <v>0.36800000000000005</v>
      </c>
      <c r="F45" s="13">
        <f>TRUNC(SUM(F37:F44),2)</f>
        <v>790.62</v>
      </c>
    </row>
    <row r="46" spans="1:6" ht="15.75" customHeight="1" x14ac:dyDescent="0.25"/>
    <row r="47" spans="1:6" ht="15.75" customHeight="1" x14ac:dyDescent="0.25">
      <c r="A47" s="60" t="s">
        <v>91</v>
      </c>
      <c r="B47" s="45"/>
      <c r="C47" s="45"/>
      <c r="D47" s="46"/>
      <c r="E47" s="11" t="s">
        <v>63</v>
      </c>
      <c r="F47" s="11" t="s">
        <v>64</v>
      </c>
    </row>
    <row r="48" spans="1:6" ht="15.75" customHeight="1" x14ac:dyDescent="0.25">
      <c r="A48" s="8" t="s">
        <v>39</v>
      </c>
      <c r="B48" s="54" t="s">
        <v>92</v>
      </c>
      <c r="C48" s="45"/>
      <c r="D48" s="46"/>
      <c r="E48" s="14">
        <v>4.9000000000000004</v>
      </c>
      <c r="F48" s="4">
        <f>TRUNC(($E$48*52)-(F$22*0.06),2)</f>
        <v>158.33000000000001</v>
      </c>
    </row>
    <row r="49" spans="1:6" ht="15.75" customHeight="1" x14ac:dyDescent="0.25">
      <c r="A49" s="8" t="s">
        <v>41</v>
      </c>
      <c r="B49" s="54" t="s">
        <v>93</v>
      </c>
      <c r="C49" s="45"/>
      <c r="D49" s="46"/>
      <c r="E49" s="14">
        <v>250</v>
      </c>
      <c r="F49" s="4">
        <f>TRUNC($E$49-($E$49*0.2),2)</f>
        <v>200</v>
      </c>
    </row>
    <row r="50" spans="1:6" ht="15.75" customHeight="1" x14ac:dyDescent="0.25">
      <c r="A50" s="8" t="s">
        <v>43</v>
      </c>
      <c r="B50" s="54" t="s">
        <v>94</v>
      </c>
      <c r="C50" s="45"/>
      <c r="D50" s="46"/>
      <c r="E50" s="10" t="s">
        <v>95</v>
      </c>
      <c r="F50" s="4">
        <v>0</v>
      </c>
    </row>
    <row r="51" spans="1:6" ht="15.75" customHeight="1" x14ac:dyDescent="0.25">
      <c r="A51" s="8" t="s">
        <v>46</v>
      </c>
      <c r="B51" s="54" t="s">
        <v>96</v>
      </c>
      <c r="C51" s="45"/>
      <c r="D51" s="46"/>
      <c r="E51" s="10" t="s">
        <v>95</v>
      </c>
      <c r="F51" s="4">
        <v>16.13</v>
      </c>
    </row>
    <row r="52" spans="1:6" ht="15.75" customHeight="1" x14ac:dyDescent="0.25">
      <c r="A52" s="8" t="s">
        <v>69</v>
      </c>
      <c r="B52" s="54" t="s">
        <v>97</v>
      </c>
      <c r="C52" s="45"/>
      <c r="D52" s="46"/>
      <c r="E52" s="10" t="s">
        <v>95</v>
      </c>
      <c r="F52" s="4">
        <v>0</v>
      </c>
    </row>
    <row r="53" spans="1:6" ht="15.75" customHeight="1" x14ac:dyDescent="0.25">
      <c r="A53" s="8" t="s">
        <v>71</v>
      </c>
      <c r="B53" s="59" t="s">
        <v>98</v>
      </c>
      <c r="C53" s="45"/>
      <c r="D53" s="46"/>
      <c r="E53" s="10" t="s">
        <v>95</v>
      </c>
      <c r="F53" s="4">
        <v>0</v>
      </c>
    </row>
    <row r="54" spans="1:6" ht="15.75" customHeight="1" x14ac:dyDescent="0.25">
      <c r="A54" s="8" t="s">
        <v>86</v>
      </c>
      <c r="B54" s="59" t="s">
        <v>99</v>
      </c>
      <c r="C54" s="45"/>
      <c r="D54" s="46"/>
      <c r="E54" s="10" t="s">
        <v>95</v>
      </c>
      <c r="F54" s="4">
        <v>137.97999999999999</v>
      </c>
    </row>
    <row r="55" spans="1:6" ht="15.75" customHeight="1" x14ac:dyDescent="0.25">
      <c r="A55" s="8" t="s">
        <v>88</v>
      </c>
      <c r="B55" s="54" t="s">
        <v>100</v>
      </c>
      <c r="C55" s="45"/>
      <c r="D55" s="46"/>
      <c r="E55" s="10" t="s">
        <v>95</v>
      </c>
      <c r="F55" s="4">
        <v>0</v>
      </c>
    </row>
    <row r="56" spans="1:6" ht="15.75" customHeight="1" x14ac:dyDescent="0.25">
      <c r="A56" s="60" t="s">
        <v>101</v>
      </c>
      <c r="B56" s="45"/>
      <c r="C56" s="45"/>
      <c r="D56" s="46"/>
      <c r="E56" s="12"/>
      <c r="F56" s="13">
        <f>TRUNC(SUM(F48:F55),2)</f>
        <v>512.44000000000005</v>
      </c>
    </row>
    <row r="57" spans="1:6" ht="15.75" customHeight="1" x14ac:dyDescent="0.25"/>
    <row r="58" spans="1:6" ht="15.75" customHeight="1" x14ac:dyDescent="0.25">
      <c r="A58" s="47" t="s">
        <v>102</v>
      </c>
      <c r="B58" s="45"/>
      <c r="C58" s="45"/>
      <c r="D58" s="45"/>
      <c r="E58" s="45"/>
      <c r="F58" s="46"/>
    </row>
    <row r="59" spans="1:6" ht="15.75" customHeight="1" x14ac:dyDescent="0.25">
      <c r="A59" s="60" t="s">
        <v>103</v>
      </c>
      <c r="B59" s="45"/>
      <c r="C59" s="45"/>
      <c r="D59" s="45"/>
      <c r="E59" s="46"/>
      <c r="F59" s="11" t="s">
        <v>64</v>
      </c>
    </row>
    <row r="60" spans="1:6" ht="15.75" customHeight="1" x14ac:dyDescent="0.25">
      <c r="A60" s="8" t="s">
        <v>104</v>
      </c>
      <c r="B60" s="54" t="s">
        <v>105</v>
      </c>
      <c r="C60" s="45"/>
      <c r="D60" s="45"/>
      <c r="E60" s="46"/>
      <c r="F60" s="4">
        <f>F34</f>
        <v>219.16</v>
      </c>
    </row>
    <row r="61" spans="1:6" ht="15.75" customHeight="1" x14ac:dyDescent="0.25">
      <c r="A61" s="8" t="s">
        <v>106</v>
      </c>
      <c r="B61" s="54" t="s">
        <v>107</v>
      </c>
      <c r="C61" s="45"/>
      <c r="D61" s="45"/>
      <c r="E61" s="46"/>
      <c r="F61" s="4">
        <f>F45</f>
        <v>790.62</v>
      </c>
    </row>
    <row r="62" spans="1:6" ht="15.75" customHeight="1" x14ac:dyDescent="0.25">
      <c r="A62" s="8" t="s">
        <v>108</v>
      </c>
      <c r="B62" s="54" t="s">
        <v>109</v>
      </c>
      <c r="C62" s="45"/>
      <c r="D62" s="45"/>
      <c r="E62" s="46"/>
      <c r="F62" s="4">
        <f>F56</f>
        <v>512.44000000000005</v>
      </c>
    </row>
    <row r="63" spans="1:6" ht="15.75" customHeight="1" x14ac:dyDescent="0.25">
      <c r="A63" s="47" t="s">
        <v>110</v>
      </c>
      <c r="B63" s="45"/>
      <c r="C63" s="45"/>
      <c r="D63" s="45"/>
      <c r="E63" s="46"/>
      <c r="F63" s="5">
        <f>SUM(F60:F62)</f>
        <v>1522.22</v>
      </c>
    </row>
    <row r="64" spans="1:6" ht="15.75" customHeight="1" x14ac:dyDescent="0.25"/>
    <row r="65" spans="1:6" ht="15.75" customHeight="1" x14ac:dyDescent="0.25">
      <c r="A65" s="53" t="s">
        <v>111</v>
      </c>
      <c r="B65" s="45"/>
      <c r="C65" s="45"/>
      <c r="D65" s="45"/>
      <c r="E65" s="45"/>
      <c r="F65" s="46"/>
    </row>
    <row r="66" spans="1:6" ht="15.75" customHeight="1" x14ac:dyDescent="0.25">
      <c r="A66" s="9">
        <v>3</v>
      </c>
      <c r="B66" s="47" t="s">
        <v>112</v>
      </c>
      <c r="C66" s="45"/>
      <c r="D66" s="46"/>
      <c r="E66" s="9" t="s">
        <v>63</v>
      </c>
      <c r="F66" s="9" t="s">
        <v>64</v>
      </c>
    </row>
    <row r="67" spans="1:6" ht="15.75" customHeight="1" x14ac:dyDescent="0.25">
      <c r="A67" s="8" t="s">
        <v>39</v>
      </c>
      <c r="B67" s="54" t="s">
        <v>113</v>
      </c>
      <c r="C67" s="45"/>
      <c r="D67" s="46"/>
      <c r="E67" s="17">
        <v>4.1669999999999997E-3</v>
      </c>
      <c r="F67" s="4">
        <f>TRUNC(E67*SUM(F$28+F$34+F$44+F$56),2)</f>
        <v>11.8</v>
      </c>
    </row>
    <row r="68" spans="1:6" ht="15.75" customHeight="1" x14ac:dyDescent="0.25">
      <c r="A68" s="8" t="s">
        <v>41</v>
      </c>
      <c r="B68" s="54" t="s">
        <v>114</v>
      </c>
      <c r="C68" s="45"/>
      <c r="D68" s="46"/>
      <c r="E68" s="17">
        <v>3.3E-4</v>
      </c>
      <c r="F68" s="4">
        <f t="shared" ref="F68:F69" si="3">TRUNC(E68*SUM(F$28+F$34),2)</f>
        <v>0.7</v>
      </c>
    </row>
    <row r="69" spans="1:6" ht="15.75" customHeight="1" x14ac:dyDescent="0.25">
      <c r="A69" s="8" t="s">
        <v>43</v>
      </c>
      <c r="B69" s="69" t="s">
        <v>115</v>
      </c>
      <c r="C69" s="45"/>
      <c r="D69" s="46"/>
      <c r="E69" s="17">
        <v>1.6000000000000001E-3</v>
      </c>
      <c r="F69" s="4">
        <f t="shared" si="3"/>
        <v>3.43</v>
      </c>
    </row>
    <row r="70" spans="1:6" ht="15.75" customHeight="1" x14ac:dyDescent="0.25">
      <c r="A70" s="8" t="s">
        <v>46</v>
      </c>
      <c r="B70" s="54" t="s">
        <v>116</v>
      </c>
      <c r="C70" s="45"/>
      <c r="D70" s="46"/>
      <c r="E70" s="17">
        <v>1.9439999999999999E-2</v>
      </c>
      <c r="F70" s="4">
        <f>TRUNC(E70*SUM(F$28+F$63),2)</f>
        <v>67.09</v>
      </c>
    </row>
    <row r="71" spans="1:6" ht="15.75" customHeight="1" x14ac:dyDescent="0.25">
      <c r="A71" s="8" t="s">
        <v>69</v>
      </c>
      <c r="B71" s="69" t="s">
        <v>117</v>
      </c>
      <c r="C71" s="45"/>
      <c r="D71" s="46"/>
      <c r="E71" s="17">
        <v>7.1500000000000001E-3</v>
      </c>
      <c r="F71" s="4">
        <f t="shared" ref="F71:F72" si="4">TRUNC(E71*SUM(F$28+F$34),2)</f>
        <v>15.36</v>
      </c>
    </row>
    <row r="72" spans="1:6" ht="15.75" customHeight="1" x14ac:dyDescent="0.25">
      <c r="A72" s="8" t="s">
        <v>71</v>
      </c>
      <c r="B72" s="54" t="s">
        <v>118</v>
      </c>
      <c r="C72" s="45"/>
      <c r="D72" s="46"/>
      <c r="E72" s="17">
        <v>3.8399999999999997E-2</v>
      </c>
      <c r="F72" s="4">
        <f t="shared" si="4"/>
        <v>82.5</v>
      </c>
    </row>
    <row r="73" spans="1:6" ht="15.75" customHeight="1" x14ac:dyDescent="0.25">
      <c r="A73" s="47" t="s">
        <v>119</v>
      </c>
      <c r="B73" s="45"/>
      <c r="C73" s="45"/>
      <c r="D73" s="46"/>
      <c r="E73" s="20">
        <f t="shared" ref="E73:F73" si="5">SUM(E67:E72)</f>
        <v>7.1086999999999984E-2</v>
      </c>
      <c r="F73" s="5">
        <f t="shared" si="5"/>
        <v>180.88</v>
      </c>
    </row>
    <row r="74" spans="1:6" ht="15.75" customHeight="1" x14ac:dyDescent="0.25"/>
    <row r="75" spans="1:6" ht="15.75" customHeight="1" x14ac:dyDescent="0.25">
      <c r="A75" s="53" t="s">
        <v>120</v>
      </c>
      <c r="B75" s="45"/>
      <c r="C75" s="45"/>
      <c r="D75" s="45"/>
      <c r="E75" s="45"/>
      <c r="F75" s="46"/>
    </row>
    <row r="76" spans="1:6" ht="15.75" customHeight="1" x14ac:dyDescent="0.25">
      <c r="A76" s="60" t="s">
        <v>121</v>
      </c>
      <c r="B76" s="45"/>
      <c r="C76" s="45"/>
      <c r="D76" s="46"/>
      <c r="E76" s="11" t="s">
        <v>63</v>
      </c>
      <c r="F76" s="11" t="s">
        <v>64</v>
      </c>
    </row>
    <row r="77" spans="1:6" ht="15.75" customHeight="1" x14ac:dyDescent="0.25">
      <c r="A77" s="8" t="s">
        <v>39</v>
      </c>
      <c r="B77" s="54" t="s">
        <v>122</v>
      </c>
      <c r="C77" s="45"/>
      <c r="D77" s="46"/>
      <c r="E77" s="17">
        <v>8.3330000000000001E-2</v>
      </c>
      <c r="F77" s="4">
        <f t="shared" ref="F77:F82" si="6">TRUNC(E77*(SUM(F$28+F$73+F$63)),2)</f>
        <v>302.69</v>
      </c>
    </row>
    <row r="78" spans="1:6" ht="15.75" customHeight="1" x14ac:dyDescent="0.25">
      <c r="A78" s="8" t="s">
        <v>41</v>
      </c>
      <c r="B78" s="54" t="s">
        <v>123</v>
      </c>
      <c r="C78" s="45"/>
      <c r="D78" s="46"/>
      <c r="E78" s="17">
        <v>2.7390000000000001E-3</v>
      </c>
      <c r="F78" s="4">
        <f t="shared" si="6"/>
        <v>9.94</v>
      </c>
    </row>
    <row r="79" spans="1:6" ht="15.75" customHeight="1" x14ac:dyDescent="0.25">
      <c r="A79" s="8" t="s">
        <v>43</v>
      </c>
      <c r="B79" s="54" t="s">
        <v>124</v>
      </c>
      <c r="C79" s="45"/>
      <c r="D79" s="46"/>
      <c r="E79" s="17">
        <v>8.1999999999999998E-4</v>
      </c>
      <c r="F79" s="4">
        <f t="shared" si="6"/>
        <v>2.97</v>
      </c>
    </row>
    <row r="80" spans="1:6" ht="15.75" customHeight="1" x14ac:dyDescent="0.25">
      <c r="A80" s="8" t="s">
        <v>46</v>
      </c>
      <c r="B80" s="54" t="s">
        <v>125</v>
      </c>
      <c r="C80" s="45"/>
      <c r="D80" s="46"/>
      <c r="E80" s="17">
        <v>2.5999999999999999E-3</v>
      </c>
      <c r="F80" s="4">
        <f t="shared" si="6"/>
        <v>9.44</v>
      </c>
    </row>
    <row r="81" spans="1:6" ht="15.75" customHeight="1" x14ac:dyDescent="0.25">
      <c r="A81" s="8" t="s">
        <v>69</v>
      </c>
      <c r="B81" s="54" t="s">
        <v>126</v>
      </c>
      <c r="C81" s="45"/>
      <c r="D81" s="46"/>
      <c r="E81" s="17">
        <v>5.5999999999999995E-4</v>
      </c>
      <c r="F81" s="4">
        <f t="shared" si="6"/>
        <v>2.0299999999999998</v>
      </c>
    </row>
    <row r="82" spans="1:6" ht="15.75" customHeight="1" x14ac:dyDescent="0.25">
      <c r="A82" s="8" t="s">
        <v>71</v>
      </c>
      <c r="B82" s="54" t="s">
        <v>127</v>
      </c>
      <c r="C82" s="45"/>
      <c r="D82" s="46"/>
      <c r="E82" s="17">
        <v>1.37E-2</v>
      </c>
      <c r="F82" s="4">
        <f t="shared" si="6"/>
        <v>49.76</v>
      </c>
    </row>
    <row r="83" spans="1:6" ht="15.75" customHeight="1" x14ac:dyDescent="0.25">
      <c r="A83" s="60" t="s">
        <v>128</v>
      </c>
      <c r="B83" s="45"/>
      <c r="C83" s="45"/>
      <c r="D83" s="46"/>
      <c r="E83" s="12">
        <f>SUM(E77:E82)</f>
        <v>0.10374900000000002</v>
      </c>
      <c r="F83" s="13">
        <f>TRUNC(SUM(F77:F82),2)</f>
        <v>376.83</v>
      </c>
    </row>
    <row r="84" spans="1:6" ht="15.75" customHeight="1" x14ac:dyDescent="0.25"/>
    <row r="85" spans="1:6" ht="15.75" customHeight="1" x14ac:dyDescent="0.25">
      <c r="A85" s="60" t="s">
        <v>129</v>
      </c>
      <c r="B85" s="45"/>
      <c r="C85" s="45"/>
      <c r="D85" s="46"/>
      <c r="E85" s="11" t="s">
        <v>63</v>
      </c>
      <c r="F85" s="11" t="s">
        <v>64</v>
      </c>
    </row>
    <row r="86" spans="1:6" ht="15.75" customHeight="1" x14ac:dyDescent="0.25">
      <c r="A86" s="8" t="s">
        <v>39</v>
      </c>
      <c r="B86" s="54" t="s">
        <v>130</v>
      </c>
      <c r="C86" s="45"/>
      <c r="D86" s="46"/>
      <c r="E86" s="10">
        <v>0</v>
      </c>
      <c r="F86" s="4"/>
    </row>
    <row r="87" spans="1:6" ht="15.75" customHeight="1" x14ac:dyDescent="0.25">
      <c r="A87" s="60" t="s">
        <v>131</v>
      </c>
      <c r="B87" s="45"/>
      <c r="C87" s="45"/>
      <c r="D87" s="46"/>
      <c r="E87" s="12">
        <f t="shared" ref="E87:F87" si="7">SUM(E86)</f>
        <v>0</v>
      </c>
      <c r="F87" s="13">
        <f t="shared" si="7"/>
        <v>0</v>
      </c>
    </row>
    <row r="88" spans="1:6" ht="15.75" customHeight="1" x14ac:dyDescent="0.25"/>
    <row r="89" spans="1:6" ht="15.75" customHeight="1" x14ac:dyDescent="0.25">
      <c r="A89" s="47" t="s">
        <v>132</v>
      </c>
      <c r="B89" s="45"/>
      <c r="C89" s="45"/>
      <c r="D89" s="45"/>
      <c r="E89" s="45"/>
      <c r="F89" s="46"/>
    </row>
    <row r="90" spans="1:6" ht="15.75" customHeight="1" x14ac:dyDescent="0.25">
      <c r="A90" s="60" t="s">
        <v>133</v>
      </c>
      <c r="B90" s="45"/>
      <c r="C90" s="45"/>
      <c r="D90" s="45"/>
      <c r="E90" s="46"/>
      <c r="F90" s="11" t="s">
        <v>64</v>
      </c>
    </row>
    <row r="91" spans="1:6" ht="15.75" customHeight="1" x14ac:dyDescent="0.25">
      <c r="A91" s="8" t="s">
        <v>134</v>
      </c>
      <c r="B91" s="54" t="s">
        <v>135</v>
      </c>
      <c r="C91" s="45"/>
      <c r="D91" s="45"/>
      <c r="E91" s="46"/>
      <c r="F91" s="4">
        <f>F83</f>
        <v>376.83</v>
      </c>
    </row>
    <row r="92" spans="1:6" ht="15.75" customHeight="1" x14ac:dyDescent="0.25">
      <c r="A92" s="8" t="s">
        <v>136</v>
      </c>
      <c r="B92" s="54" t="s">
        <v>137</v>
      </c>
      <c r="C92" s="45"/>
      <c r="D92" s="45"/>
      <c r="E92" s="46"/>
      <c r="F92" s="4">
        <f>F87</f>
        <v>0</v>
      </c>
    </row>
    <row r="93" spans="1:6" ht="15.75" customHeight="1" x14ac:dyDescent="0.25">
      <c r="A93" s="47" t="s">
        <v>138</v>
      </c>
      <c r="B93" s="45"/>
      <c r="C93" s="45"/>
      <c r="D93" s="45"/>
      <c r="E93" s="46"/>
      <c r="F93" s="5">
        <f>SUM(F91:F92)</f>
        <v>376.83</v>
      </c>
    </row>
    <row r="94" spans="1:6" ht="15.75" customHeight="1" x14ac:dyDescent="0.25"/>
    <row r="95" spans="1:6" ht="15.75" customHeight="1" x14ac:dyDescent="0.25">
      <c r="A95" s="53" t="s">
        <v>139</v>
      </c>
      <c r="B95" s="45"/>
      <c r="C95" s="45"/>
      <c r="D95" s="45"/>
      <c r="E95" s="45"/>
      <c r="F95" s="46"/>
    </row>
    <row r="96" spans="1:6" ht="15.75" customHeight="1" x14ac:dyDescent="0.25">
      <c r="A96" s="9">
        <v>5</v>
      </c>
      <c r="B96" s="47" t="s">
        <v>140</v>
      </c>
      <c r="C96" s="45"/>
      <c r="D96" s="46"/>
      <c r="E96" s="9"/>
      <c r="F96" s="9" t="s">
        <v>64</v>
      </c>
    </row>
    <row r="97" spans="1:6" ht="15.75" customHeight="1" x14ac:dyDescent="0.25">
      <c r="A97" s="8" t="s">
        <v>39</v>
      </c>
      <c r="B97" s="54" t="s">
        <v>141</v>
      </c>
      <c r="C97" s="45"/>
      <c r="D97" s="46"/>
      <c r="E97" s="10" t="s">
        <v>95</v>
      </c>
      <c r="F97" s="4">
        <f>Uniforme!G10</f>
        <v>27.559999999999992</v>
      </c>
    </row>
    <row r="98" spans="1:6" ht="15.75" customHeight="1" x14ac:dyDescent="0.25">
      <c r="A98" s="8" t="s">
        <v>41</v>
      </c>
      <c r="B98" s="54" t="s">
        <v>181</v>
      </c>
      <c r="C98" s="45"/>
      <c r="D98" s="46"/>
      <c r="E98" s="10" t="s">
        <v>95</v>
      </c>
      <c r="F98" s="4">
        <f>EPI!G58</f>
        <v>16.271666666666665</v>
      </c>
    </row>
    <row r="99" spans="1:6" ht="15.75" customHeight="1" x14ac:dyDescent="0.25">
      <c r="A99" s="8" t="s">
        <v>43</v>
      </c>
      <c r="B99" s="54" t="s">
        <v>143</v>
      </c>
      <c r="C99" s="45"/>
      <c r="D99" s="46"/>
      <c r="E99" s="10" t="s">
        <v>95</v>
      </c>
      <c r="F99" s="4">
        <v>0</v>
      </c>
    </row>
    <row r="100" spans="1:6" ht="15.75" customHeight="1" x14ac:dyDescent="0.25">
      <c r="A100" s="8" t="s">
        <v>46</v>
      </c>
      <c r="B100" s="54" t="s">
        <v>72</v>
      </c>
      <c r="C100" s="45"/>
      <c r="D100" s="46"/>
      <c r="E100" s="10" t="s">
        <v>95</v>
      </c>
      <c r="F100" s="4">
        <v>0</v>
      </c>
    </row>
    <row r="101" spans="1:6" ht="15.75" customHeight="1" x14ac:dyDescent="0.25">
      <c r="A101" s="47" t="s">
        <v>144</v>
      </c>
      <c r="B101" s="45"/>
      <c r="C101" s="45"/>
      <c r="D101" s="46"/>
      <c r="E101" s="20" t="s">
        <v>95</v>
      </c>
      <c r="F101" s="5">
        <f>SUM(F97:F100)</f>
        <v>43.831666666666656</v>
      </c>
    </row>
    <row r="102" spans="1:6" ht="15.75" customHeight="1" x14ac:dyDescent="0.25"/>
    <row r="103" spans="1:6" ht="15.75" customHeight="1" x14ac:dyDescent="0.25">
      <c r="A103" s="53" t="s">
        <v>145</v>
      </c>
      <c r="B103" s="45"/>
      <c r="C103" s="45"/>
      <c r="D103" s="45"/>
      <c r="E103" s="45"/>
      <c r="F103" s="46"/>
    </row>
    <row r="104" spans="1:6" ht="15.75" customHeight="1" x14ac:dyDescent="0.25">
      <c r="A104" s="9">
        <v>5</v>
      </c>
      <c r="B104" s="47" t="s">
        <v>146</v>
      </c>
      <c r="C104" s="45"/>
      <c r="D104" s="46"/>
      <c r="E104" s="9"/>
      <c r="F104" s="9" t="s">
        <v>64</v>
      </c>
    </row>
    <row r="105" spans="1:6" ht="15.75" customHeight="1" x14ac:dyDescent="0.25">
      <c r="A105" s="8" t="s">
        <v>39</v>
      </c>
      <c r="B105" s="54" t="s">
        <v>147</v>
      </c>
      <c r="C105" s="45"/>
      <c r="D105" s="46"/>
      <c r="E105" s="10">
        <v>0.03</v>
      </c>
      <c r="F105" s="4">
        <f>TRUNC(F$128*E105,2)</f>
        <v>121.59</v>
      </c>
    </row>
    <row r="106" spans="1:6" ht="15.75" customHeight="1" x14ac:dyDescent="0.25">
      <c r="A106" s="8" t="s">
        <v>41</v>
      </c>
      <c r="B106" s="54" t="s">
        <v>148</v>
      </c>
      <c r="C106" s="45"/>
      <c r="D106" s="46"/>
      <c r="E106" s="10">
        <v>6.7900000000000002E-2</v>
      </c>
      <c r="F106" s="4">
        <f>TRUNC((F$128+F$105)*E106,2)</f>
        <v>283.45999999999998</v>
      </c>
    </row>
    <row r="107" spans="1:6" ht="15.75" customHeight="1" x14ac:dyDescent="0.25">
      <c r="A107" s="8" t="s">
        <v>43</v>
      </c>
      <c r="B107" s="61" t="s">
        <v>149</v>
      </c>
      <c r="C107" s="45"/>
      <c r="D107" s="46"/>
      <c r="E107" s="10" t="s">
        <v>95</v>
      </c>
      <c r="F107" s="4">
        <v>0</v>
      </c>
    </row>
    <row r="108" spans="1:6" ht="15.75" customHeight="1" x14ac:dyDescent="0.25">
      <c r="A108" s="8" t="s">
        <v>150</v>
      </c>
      <c r="B108" s="54" t="s">
        <v>151</v>
      </c>
      <c r="C108" s="45"/>
      <c r="D108" s="46"/>
      <c r="E108" s="10">
        <v>6.4999999999999997E-3</v>
      </c>
      <c r="F108" s="4">
        <f t="shared" ref="F108:F110" si="8">TRUNC(E108*$E$117,2)</f>
        <v>31.72</v>
      </c>
    </row>
    <row r="109" spans="1:6" ht="15.75" customHeight="1" x14ac:dyDescent="0.25">
      <c r="A109" s="8" t="s">
        <v>152</v>
      </c>
      <c r="B109" s="54" t="s">
        <v>153</v>
      </c>
      <c r="C109" s="45"/>
      <c r="D109" s="46"/>
      <c r="E109" s="10">
        <v>0.03</v>
      </c>
      <c r="F109" s="4">
        <f t="shared" si="8"/>
        <v>146.4</v>
      </c>
    </row>
    <row r="110" spans="1:6" ht="15.75" customHeight="1" x14ac:dyDescent="0.25">
      <c r="A110" s="8" t="s">
        <v>154</v>
      </c>
      <c r="B110" s="54" t="s">
        <v>155</v>
      </c>
      <c r="C110" s="45"/>
      <c r="D110" s="46"/>
      <c r="E110" s="10">
        <v>0.05</v>
      </c>
      <c r="F110" s="4">
        <f t="shared" si="8"/>
        <v>244.01</v>
      </c>
    </row>
    <row r="111" spans="1:6" ht="15.75" customHeight="1" x14ac:dyDescent="0.25">
      <c r="A111" s="47" t="s">
        <v>144</v>
      </c>
      <c r="B111" s="45"/>
      <c r="C111" s="45"/>
      <c r="D111" s="46"/>
      <c r="E111" s="20" t="s">
        <v>95</v>
      </c>
      <c r="F111" s="5">
        <f>TRUNC(SUM(F105:F110),2)</f>
        <v>827.18</v>
      </c>
    </row>
    <row r="112" spans="1:6" ht="15.75" customHeight="1" x14ac:dyDescent="0.25">
      <c r="A112" s="7"/>
      <c r="B112" s="7"/>
      <c r="C112" s="7"/>
      <c r="D112" s="7"/>
      <c r="E112" s="21"/>
      <c r="F112" s="22"/>
    </row>
    <row r="113" spans="1:6" ht="15.75" customHeight="1" x14ac:dyDescent="0.25">
      <c r="A113" s="23" t="s">
        <v>156</v>
      </c>
      <c r="B113" s="70" t="s">
        <v>157</v>
      </c>
      <c r="C113" s="71"/>
      <c r="D113" s="71"/>
      <c r="E113" s="72">
        <v>8.6499999999999994E-2</v>
      </c>
      <c r="F113" s="73"/>
    </row>
    <row r="114" spans="1:6" ht="15.75" customHeight="1" x14ac:dyDescent="0.25">
      <c r="A114" s="24"/>
      <c r="B114" s="25"/>
      <c r="C114" s="25"/>
      <c r="D114" s="25"/>
      <c r="E114" s="26"/>
      <c r="F114" s="27"/>
    </row>
    <row r="115" spans="1:6" ht="15.75" customHeight="1" x14ac:dyDescent="0.25">
      <c r="A115" s="24" t="s">
        <v>158</v>
      </c>
      <c r="B115" s="62" t="s">
        <v>159</v>
      </c>
      <c r="C115" s="52"/>
      <c r="D115" s="52"/>
      <c r="E115" s="63">
        <f>F28+F63+F73+F93+F101+F105+F106</f>
        <v>4458.1816666666664</v>
      </c>
      <c r="F115" s="64"/>
    </row>
    <row r="116" spans="1:6" ht="15.75" customHeight="1" x14ac:dyDescent="0.25">
      <c r="A116" s="24"/>
      <c r="B116" s="25"/>
      <c r="C116" s="25"/>
      <c r="D116" s="25"/>
      <c r="E116" s="26"/>
      <c r="F116" s="27"/>
    </row>
    <row r="117" spans="1:6" ht="15.75" customHeight="1" x14ac:dyDescent="0.25">
      <c r="A117" s="24" t="s">
        <v>160</v>
      </c>
      <c r="B117" s="62" t="s">
        <v>161</v>
      </c>
      <c r="C117" s="52"/>
      <c r="D117" s="52"/>
      <c r="E117" s="63">
        <f>E115/(1-E113)</f>
        <v>4880.3302317095422</v>
      </c>
      <c r="F117" s="64"/>
    </row>
    <row r="118" spans="1:6" ht="15.75" customHeight="1" x14ac:dyDescent="0.25">
      <c r="A118" s="24"/>
      <c r="B118" s="25"/>
      <c r="C118" s="25"/>
      <c r="D118" s="25"/>
      <c r="E118" s="26"/>
      <c r="F118" s="27"/>
    </row>
    <row r="119" spans="1:6" ht="15.75" customHeight="1" x14ac:dyDescent="0.25">
      <c r="A119" s="28"/>
      <c r="B119" s="29"/>
      <c r="C119" s="30" t="s">
        <v>162</v>
      </c>
      <c r="D119" s="30"/>
      <c r="E119" s="65">
        <f>E117-E115</f>
        <v>422.14856504287582</v>
      </c>
      <c r="F119" s="66"/>
    </row>
    <row r="120" spans="1:6" ht="15.75" customHeight="1" x14ac:dyDescent="0.25"/>
    <row r="121" spans="1:6" ht="15.75" customHeight="1" x14ac:dyDescent="0.25">
      <c r="A121" s="53" t="s">
        <v>163</v>
      </c>
      <c r="B121" s="45"/>
      <c r="C121" s="45"/>
      <c r="D121" s="45"/>
      <c r="E121" s="45"/>
      <c r="F121" s="46"/>
    </row>
    <row r="122" spans="1:6" ht="15.75" customHeight="1" x14ac:dyDescent="0.25">
      <c r="A122" s="60" t="s">
        <v>164</v>
      </c>
      <c r="B122" s="45"/>
      <c r="C122" s="45"/>
      <c r="D122" s="45"/>
      <c r="E122" s="46"/>
      <c r="F122" s="11" t="s">
        <v>64</v>
      </c>
    </row>
    <row r="123" spans="1:6" ht="15.75" customHeight="1" x14ac:dyDescent="0.25">
      <c r="A123" s="8" t="s">
        <v>39</v>
      </c>
      <c r="B123" s="54" t="s">
        <v>61</v>
      </c>
      <c r="C123" s="45"/>
      <c r="D123" s="45"/>
      <c r="E123" s="46"/>
      <c r="F123" s="4">
        <f>F28</f>
        <v>1929.37</v>
      </c>
    </row>
    <row r="124" spans="1:6" ht="15.75" customHeight="1" x14ac:dyDescent="0.25">
      <c r="A124" s="8" t="s">
        <v>41</v>
      </c>
      <c r="B124" s="54" t="s">
        <v>74</v>
      </c>
      <c r="C124" s="45"/>
      <c r="D124" s="45"/>
      <c r="E124" s="46"/>
      <c r="F124" s="4">
        <f>F63</f>
        <v>1522.22</v>
      </c>
    </row>
    <row r="125" spans="1:6" ht="15.75" customHeight="1" x14ac:dyDescent="0.25">
      <c r="A125" s="8" t="s">
        <v>43</v>
      </c>
      <c r="B125" s="54" t="s">
        <v>111</v>
      </c>
      <c r="C125" s="45"/>
      <c r="D125" s="45"/>
      <c r="E125" s="46"/>
      <c r="F125" s="4">
        <f>F73</f>
        <v>180.88</v>
      </c>
    </row>
    <row r="126" spans="1:6" ht="15.75" customHeight="1" x14ac:dyDescent="0.25">
      <c r="A126" s="8" t="s">
        <v>46</v>
      </c>
      <c r="B126" s="54" t="s">
        <v>120</v>
      </c>
      <c r="C126" s="45"/>
      <c r="D126" s="45"/>
      <c r="E126" s="46"/>
      <c r="F126" s="4">
        <f>F93</f>
        <v>376.83</v>
      </c>
    </row>
    <row r="127" spans="1:6" ht="15.75" customHeight="1" x14ac:dyDescent="0.25">
      <c r="A127" s="8" t="s">
        <v>69</v>
      </c>
      <c r="B127" s="54" t="s">
        <v>139</v>
      </c>
      <c r="C127" s="45"/>
      <c r="D127" s="45"/>
      <c r="E127" s="46"/>
      <c r="F127" s="4">
        <f>F101</f>
        <v>43.831666666666656</v>
      </c>
    </row>
    <row r="128" spans="1:6" ht="15.75" customHeight="1" x14ac:dyDescent="0.25">
      <c r="A128" s="68" t="s">
        <v>165</v>
      </c>
      <c r="B128" s="45"/>
      <c r="C128" s="45"/>
      <c r="D128" s="45"/>
      <c r="E128" s="46"/>
      <c r="F128" s="31">
        <f>SUM(F123:F127)</f>
        <v>4053.1316666666667</v>
      </c>
    </row>
    <row r="129" spans="1:6" ht="15.75" customHeight="1" x14ac:dyDescent="0.25">
      <c r="A129" s="8" t="s">
        <v>71</v>
      </c>
      <c r="B129" s="54" t="s">
        <v>145</v>
      </c>
      <c r="C129" s="45"/>
      <c r="D129" s="45"/>
      <c r="E129" s="46"/>
      <c r="F129" s="4">
        <f>F111</f>
        <v>827.18</v>
      </c>
    </row>
    <row r="130" spans="1:6" ht="15.75" customHeight="1" x14ac:dyDescent="0.25">
      <c r="A130" s="47" t="s">
        <v>166</v>
      </c>
      <c r="B130" s="45"/>
      <c r="C130" s="45"/>
      <c r="D130" s="45"/>
      <c r="E130" s="46"/>
      <c r="F130" s="5">
        <f>SUM(F128:F129)</f>
        <v>4880.3116666666665</v>
      </c>
    </row>
    <row r="131" spans="1:6" ht="15.75" customHeight="1" x14ac:dyDescent="0.25">
      <c r="A131" s="7"/>
      <c r="B131" s="7"/>
      <c r="C131" s="7"/>
      <c r="D131" s="7"/>
      <c r="E131" s="7"/>
      <c r="F131" s="22"/>
    </row>
    <row r="132" spans="1:6" ht="15.75" customHeight="1" x14ac:dyDescent="0.25">
      <c r="A132" s="7"/>
      <c r="B132" s="7"/>
      <c r="C132" s="7"/>
      <c r="D132" s="7"/>
      <c r="E132" s="7"/>
      <c r="F132" s="22"/>
    </row>
    <row r="133" spans="1:6" ht="75.75" customHeight="1" x14ac:dyDescent="0.25">
      <c r="A133" s="67" t="s">
        <v>167</v>
      </c>
      <c r="B133" s="52"/>
      <c r="C133" s="52"/>
      <c r="D133" s="52"/>
      <c r="E133" s="52"/>
      <c r="F133" s="52"/>
    </row>
    <row r="134" spans="1:6" ht="15.75" customHeight="1" x14ac:dyDescent="0.25"/>
    <row r="135" spans="1:6" ht="30" customHeight="1" x14ac:dyDescent="0.25">
      <c r="A135" s="67" t="s">
        <v>168</v>
      </c>
      <c r="B135" s="52"/>
      <c r="C135" s="52"/>
      <c r="D135" s="52"/>
      <c r="E135" s="52"/>
      <c r="F135" s="52"/>
    </row>
    <row r="136" spans="1:6" ht="15.75" customHeight="1" x14ac:dyDescent="0.25"/>
    <row r="137" spans="1:6" ht="30" customHeight="1" x14ac:dyDescent="0.25">
      <c r="A137" s="67" t="s">
        <v>169</v>
      </c>
      <c r="B137" s="52"/>
      <c r="C137" s="52"/>
      <c r="D137" s="52"/>
      <c r="E137" s="52"/>
      <c r="F137" s="52"/>
    </row>
    <row r="138" spans="1:6" ht="15.75" customHeight="1" x14ac:dyDescent="0.25"/>
    <row r="139" spans="1:6" ht="15.75" customHeight="1" x14ac:dyDescent="0.25"/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8">
    <mergeCell ref="B82:D82"/>
    <mergeCell ref="A83:D83"/>
    <mergeCell ref="A85:D85"/>
    <mergeCell ref="B86:D86"/>
    <mergeCell ref="A87:D87"/>
    <mergeCell ref="A89:F89"/>
    <mergeCell ref="A90:E90"/>
    <mergeCell ref="B91:E91"/>
    <mergeCell ref="B92:E92"/>
    <mergeCell ref="B72:D72"/>
    <mergeCell ref="A73:D73"/>
    <mergeCell ref="A75:F75"/>
    <mergeCell ref="A76:D76"/>
    <mergeCell ref="B77:D77"/>
    <mergeCell ref="B78:D78"/>
    <mergeCell ref="B79:D79"/>
    <mergeCell ref="B80:D80"/>
    <mergeCell ref="B81:D81"/>
    <mergeCell ref="B62:E62"/>
    <mergeCell ref="A63:E63"/>
    <mergeCell ref="A65:F65"/>
    <mergeCell ref="B66:D66"/>
    <mergeCell ref="B67:D67"/>
    <mergeCell ref="B68:D68"/>
    <mergeCell ref="B69:D69"/>
    <mergeCell ref="B70:D70"/>
    <mergeCell ref="B71:D71"/>
    <mergeCell ref="E119:F119"/>
    <mergeCell ref="A121:F121"/>
    <mergeCell ref="A122:E122"/>
    <mergeCell ref="B123:E123"/>
    <mergeCell ref="B124:E124"/>
    <mergeCell ref="A135:F135"/>
    <mergeCell ref="A137:F137"/>
    <mergeCell ref="B125:E125"/>
    <mergeCell ref="B126:E126"/>
    <mergeCell ref="B127:E127"/>
    <mergeCell ref="A128:E128"/>
    <mergeCell ref="B129:E129"/>
    <mergeCell ref="A130:E130"/>
    <mergeCell ref="A133:F133"/>
    <mergeCell ref="A101:D101"/>
    <mergeCell ref="A103:F103"/>
    <mergeCell ref="B104:D104"/>
    <mergeCell ref="B105:D105"/>
    <mergeCell ref="B106:D106"/>
    <mergeCell ref="B107:D107"/>
    <mergeCell ref="B108:D108"/>
    <mergeCell ref="B117:D117"/>
    <mergeCell ref="E117:F117"/>
    <mergeCell ref="B109:D109"/>
    <mergeCell ref="B110:D110"/>
    <mergeCell ref="A111:D111"/>
    <mergeCell ref="B113:D113"/>
    <mergeCell ref="E113:F113"/>
    <mergeCell ref="B115:D115"/>
    <mergeCell ref="E115:F115"/>
    <mergeCell ref="B43:D43"/>
    <mergeCell ref="B44:D44"/>
    <mergeCell ref="A93:E93"/>
    <mergeCell ref="A95:F95"/>
    <mergeCell ref="B96:D96"/>
    <mergeCell ref="B97:D97"/>
    <mergeCell ref="B98:D98"/>
    <mergeCell ref="B99:D99"/>
    <mergeCell ref="B100:D100"/>
    <mergeCell ref="A45:D45"/>
    <mergeCell ref="A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D56"/>
    <mergeCell ref="A58:F58"/>
    <mergeCell ref="A59:E59"/>
    <mergeCell ref="B60:E60"/>
    <mergeCell ref="B61:E61"/>
    <mergeCell ref="B33:D33"/>
    <mergeCell ref="A34:D34"/>
    <mergeCell ref="A36:D36"/>
    <mergeCell ref="B37:D37"/>
    <mergeCell ref="B38:D38"/>
    <mergeCell ref="B39:D39"/>
    <mergeCell ref="B40:D40"/>
    <mergeCell ref="B41:D41"/>
    <mergeCell ref="B42:D42"/>
    <mergeCell ref="B23:D23"/>
    <mergeCell ref="B24:D24"/>
    <mergeCell ref="B25:D25"/>
    <mergeCell ref="B26:D26"/>
    <mergeCell ref="B27:D27"/>
    <mergeCell ref="A28:E28"/>
    <mergeCell ref="A30:F30"/>
    <mergeCell ref="A31:D31"/>
    <mergeCell ref="B32:D32"/>
    <mergeCell ref="E16:F16"/>
    <mergeCell ref="B16:D16"/>
    <mergeCell ref="B17:D17"/>
    <mergeCell ref="E17:F17"/>
    <mergeCell ref="B18:D18"/>
    <mergeCell ref="E18:F18"/>
    <mergeCell ref="A20:F20"/>
    <mergeCell ref="B21:D21"/>
    <mergeCell ref="B22:D22"/>
    <mergeCell ref="A9:F9"/>
    <mergeCell ref="A10:B10"/>
    <mergeCell ref="D10:F10"/>
    <mergeCell ref="A11:B11"/>
    <mergeCell ref="D11:F11"/>
    <mergeCell ref="A13:F13"/>
    <mergeCell ref="B14:D14"/>
    <mergeCell ref="E14:F14"/>
    <mergeCell ref="B15:D15"/>
    <mergeCell ref="E15:F15"/>
    <mergeCell ref="A1:F1"/>
    <mergeCell ref="A3:F3"/>
    <mergeCell ref="B4:D4"/>
    <mergeCell ref="E4:F4"/>
    <mergeCell ref="B5:D5"/>
    <mergeCell ref="E5:F5"/>
    <mergeCell ref="E6:F6"/>
    <mergeCell ref="B6:D6"/>
    <mergeCell ref="B7:D7"/>
    <mergeCell ref="E7:F7"/>
  </mergeCells>
  <pageMargins left="0.511811024" right="0.511811024" top="0.78740157499999996" bottom="0.78740157499999996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0"/>
  <sheetViews>
    <sheetView workbookViewId="0"/>
  </sheetViews>
  <sheetFormatPr defaultColWidth="14.42578125" defaultRowHeight="15" customHeight="1" x14ac:dyDescent="0.25"/>
  <cols>
    <col min="1" max="1" width="6.140625" customWidth="1"/>
    <col min="2" max="2" width="12.140625" customWidth="1"/>
    <col min="3" max="3" width="19.5703125" customWidth="1"/>
    <col min="4" max="4" width="30.42578125" customWidth="1"/>
    <col min="5" max="5" width="10.42578125" customWidth="1"/>
    <col min="6" max="6" width="13.28515625" customWidth="1"/>
    <col min="7" max="26" width="8.7109375" customWidth="1"/>
  </cols>
  <sheetData>
    <row r="1" spans="1:6" x14ac:dyDescent="0.25">
      <c r="A1" s="51" t="s">
        <v>191</v>
      </c>
      <c r="B1" s="52"/>
      <c r="C1" s="52"/>
      <c r="D1" s="52"/>
      <c r="E1" s="52"/>
      <c r="F1" s="52"/>
    </row>
    <row r="3" spans="1:6" x14ac:dyDescent="0.25">
      <c r="A3" s="53" t="s">
        <v>38</v>
      </c>
      <c r="B3" s="45"/>
      <c r="C3" s="45"/>
      <c r="D3" s="45"/>
      <c r="E3" s="45"/>
      <c r="F3" s="46"/>
    </row>
    <row r="4" spans="1:6" x14ac:dyDescent="0.25">
      <c r="A4" s="8" t="s">
        <v>39</v>
      </c>
      <c r="B4" s="54" t="s">
        <v>40</v>
      </c>
      <c r="C4" s="45"/>
      <c r="D4" s="46"/>
      <c r="E4" s="55"/>
      <c r="F4" s="46"/>
    </row>
    <row r="5" spans="1:6" x14ac:dyDescent="0.25">
      <c r="A5" s="8" t="s">
        <v>41</v>
      </c>
      <c r="B5" s="54" t="s">
        <v>42</v>
      </c>
      <c r="C5" s="45"/>
      <c r="D5" s="46"/>
      <c r="E5" s="55"/>
      <c r="F5" s="46"/>
    </row>
    <row r="6" spans="1:6" x14ac:dyDescent="0.25">
      <c r="A6" s="8" t="s">
        <v>43</v>
      </c>
      <c r="B6" s="54" t="s">
        <v>44</v>
      </c>
      <c r="C6" s="45"/>
      <c r="D6" s="46"/>
      <c r="E6" s="55" t="s">
        <v>175</v>
      </c>
      <c r="F6" s="46"/>
    </row>
    <row r="7" spans="1:6" x14ac:dyDescent="0.25">
      <c r="A7" s="8" t="s">
        <v>46</v>
      </c>
      <c r="B7" s="54" t="s">
        <v>47</v>
      </c>
      <c r="C7" s="45"/>
      <c r="D7" s="46"/>
      <c r="E7" s="55">
        <v>24</v>
      </c>
      <c r="F7" s="46"/>
    </row>
    <row r="9" spans="1:6" x14ac:dyDescent="0.25">
      <c r="A9" s="53" t="s">
        <v>48</v>
      </c>
      <c r="B9" s="45"/>
      <c r="C9" s="45"/>
      <c r="D9" s="45"/>
      <c r="E9" s="45"/>
      <c r="F9" s="46"/>
    </row>
    <row r="10" spans="1:6" x14ac:dyDescent="0.25">
      <c r="A10" s="55" t="s">
        <v>49</v>
      </c>
      <c r="B10" s="46"/>
      <c r="C10" s="8" t="s">
        <v>50</v>
      </c>
      <c r="D10" s="56" t="s">
        <v>51</v>
      </c>
      <c r="E10" s="45"/>
      <c r="F10" s="46"/>
    </row>
    <row r="11" spans="1:6" x14ac:dyDescent="0.25">
      <c r="A11" s="55" t="s">
        <v>171</v>
      </c>
      <c r="B11" s="46"/>
      <c r="C11" s="8" t="s">
        <v>15</v>
      </c>
      <c r="D11" s="55">
        <v>1</v>
      </c>
      <c r="E11" s="45"/>
      <c r="F11" s="46"/>
    </row>
    <row r="13" spans="1:6" x14ac:dyDescent="0.25">
      <c r="A13" s="53" t="s">
        <v>53</v>
      </c>
      <c r="B13" s="45"/>
      <c r="C13" s="45"/>
      <c r="D13" s="45"/>
      <c r="E13" s="45"/>
      <c r="F13" s="46"/>
    </row>
    <row r="14" spans="1:6" x14ac:dyDescent="0.25">
      <c r="A14" s="8">
        <v>1</v>
      </c>
      <c r="B14" s="54" t="s">
        <v>54</v>
      </c>
      <c r="C14" s="45"/>
      <c r="D14" s="46"/>
      <c r="E14" s="55" t="s">
        <v>171</v>
      </c>
      <c r="F14" s="46"/>
    </row>
    <row r="15" spans="1:6" x14ac:dyDescent="0.25">
      <c r="A15" s="8">
        <v>2</v>
      </c>
      <c r="B15" s="54" t="s">
        <v>55</v>
      </c>
      <c r="C15" s="45"/>
      <c r="D15" s="46"/>
      <c r="E15" s="55" t="s">
        <v>192</v>
      </c>
      <c r="F15" s="46"/>
    </row>
    <row r="16" spans="1:6" x14ac:dyDescent="0.25">
      <c r="A16" s="8">
        <v>3</v>
      </c>
      <c r="B16" s="54" t="s">
        <v>57</v>
      </c>
      <c r="C16" s="45"/>
      <c r="D16" s="46"/>
      <c r="E16" s="57">
        <v>2011.99</v>
      </c>
      <c r="F16" s="46"/>
    </row>
    <row r="17" spans="1:6" x14ac:dyDescent="0.25">
      <c r="A17" s="8">
        <v>4</v>
      </c>
      <c r="B17" s="54" t="s">
        <v>58</v>
      </c>
      <c r="C17" s="45"/>
      <c r="D17" s="46"/>
      <c r="E17" s="55" t="s">
        <v>193</v>
      </c>
      <c r="F17" s="46"/>
    </row>
    <row r="18" spans="1:6" x14ac:dyDescent="0.25">
      <c r="A18" s="8">
        <v>5</v>
      </c>
      <c r="B18" s="54" t="s">
        <v>60</v>
      </c>
      <c r="C18" s="45"/>
      <c r="D18" s="46"/>
      <c r="E18" s="58">
        <v>45413</v>
      </c>
      <c r="F18" s="46"/>
    </row>
    <row r="20" spans="1:6" x14ac:dyDescent="0.25">
      <c r="A20" s="53" t="s">
        <v>61</v>
      </c>
      <c r="B20" s="45"/>
      <c r="C20" s="45"/>
      <c r="D20" s="45"/>
      <c r="E20" s="45"/>
      <c r="F20" s="46"/>
    </row>
    <row r="21" spans="1:6" ht="15.75" customHeight="1" x14ac:dyDescent="0.25">
      <c r="A21" s="9">
        <v>1</v>
      </c>
      <c r="B21" s="47" t="s">
        <v>62</v>
      </c>
      <c r="C21" s="45"/>
      <c r="D21" s="46"/>
      <c r="E21" s="9" t="s">
        <v>63</v>
      </c>
      <c r="F21" s="9" t="s">
        <v>64</v>
      </c>
    </row>
    <row r="22" spans="1:6" ht="15.75" customHeight="1" x14ac:dyDescent="0.25">
      <c r="A22" s="8" t="s">
        <v>39</v>
      </c>
      <c r="B22" s="54" t="s">
        <v>65</v>
      </c>
      <c r="C22" s="45"/>
      <c r="D22" s="46"/>
      <c r="E22" s="10"/>
      <c r="F22" s="4">
        <v>2011.99</v>
      </c>
    </row>
    <row r="23" spans="1:6" ht="15.75" customHeight="1" x14ac:dyDescent="0.25">
      <c r="A23" s="8" t="s">
        <v>41</v>
      </c>
      <c r="B23" s="54" t="s">
        <v>66</v>
      </c>
      <c r="C23" s="45"/>
      <c r="D23" s="46"/>
      <c r="E23" s="10"/>
      <c r="F23" s="4">
        <f t="shared" ref="F23:F24" si="0">TRUNC($F$22*E23,2)</f>
        <v>0</v>
      </c>
    </row>
    <row r="24" spans="1:6" ht="15.75" customHeight="1" x14ac:dyDescent="0.25">
      <c r="A24" s="8" t="s">
        <v>43</v>
      </c>
      <c r="B24" s="54" t="s">
        <v>67</v>
      </c>
      <c r="C24" s="45"/>
      <c r="D24" s="46"/>
      <c r="E24" s="10"/>
      <c r="F24" s="4">
        <f t="shared" si="0"/>
        <v>0</v>
      </c>
    </row>
    <row r="25" spans="1:6" ht="15.75" customHeight="1" x14ac:dyDescent="0.25">
      <c r="A25" s="8" t="s">
        <v>46</v>
      </c>
      <c r="B25" s="54" t="s">
        <v>68</v>
      </c>
      <c r="C25" s="45"/>
      <c r="D25" s="46"/>
      <c r="E25" s="10"/>
      <c r="F25" s="4">
        <f>TRUNC(((F22+F23)/220)*E25*8*15,2)</f>
        <v>0</v>
      </c>
    </row>
    <row r="26" spans="1:6" ht="15.75" customHeight="1" x14ac:dyDescent="0.25">
      <c r="A26" s="8" t="s">
        <v>69</v>
      </c>
      <c r="B26" s="59" t="s">
        <v>70</v>
      </c>
      <c r="C26" s="45"/>
      <c r="D26" s="46"/>
      <c r="E26" s="10"/>
      <c r="F26" s="4">
        <f>TRUNC((F25/25.09)*5.35,2)</f>
        <v>0</v>
      </c>
    </row>
    <row r="27" spans="1:6" ht="15.75" customHeight="1" x14ac:dyDescent="0.25">
      <c r="A27" s="8" t="s">
        <v>71</v>
      </c>
      <c r="B27" s="54" t="s">
        <v>72</v>
      </c>
      <c r="C27" s="45"/>
      <c r="D27" s="46"/>
      <c r="E27" s="10"/>
      <c r="F27" s="4">
        <f>TRUNC($F$22*E27/2)</f>
        <v>0</v>
      </c>
    </row>
    <row r="28" spans="1:6" ht="15.75" customHeight="1" x14ac:dyDescent="0.25">
      <c r="A28" s="47" t="s">
        <v>73</v>
      </c>
      <c r="B28" s="45"/>
      <c r="C28" s="45"/>
      <c r="D28" s="45"/>
      <c r="E28" s="46"/>
      <c r="F28" s="5">
        <f>TRUNC(SUM(F22:F27),2)</f>
        <v>2011.99</v>
      </c>
    </row>
    <row r="29" spans="1:6" ht="15.75" customHeight="1" x14ac:dyDescent="0.25"/>
    <row r="30" spans="1:6" ht="15.75" customHeight="1" x14ac:dyDescent="0.25">
      <c r="A30" s="53" t="s">
        <v>74</v>
      </c>
      <c r="B30" s="45"/>
      <c r="C30" s="45"/>
      <c r="D30" s="45"/>
      <c r="E30" s="45"/>
      <c r="F30" s="46"/>
    </row>
    <row r="31" spans="1:6" ht="15.75" customHeight="1" x14ac:dyDescent="0.25">
      <c r="A31" s="60" t="s">
        <v>75</v>
      </c>
      <c r="B31" s="45"/>
      <c r="C31" s="45"/>
      <c r="D31" s="46"/>
      <c r="E31" s="11" t="s">
        <v>63</v>
      </c>
      <c r="F31" s="11" t="s">
        <v>64</v>
      </c>
    </row>
    <row r="32" spans="1:6" ht="15.75" customHeight="1" x14ac:dyDescent="0.25">
      <c r="A32" s="8" t="s">
        <v>39</v>
      </c>
      <c r="B32" s="54" t="s">
        <v>76</v>
      </c>
      <c r="C32" s="45"/>
      <c r="D32" s="46"/>
      <c r="E32" s="10">
        <v>8.3299999999999999E-2</v>
      </c>
      <c r="F32" s="4">
        <f t="shared" ref="F32:F33" si="1">TRUNC($F$28*E32,2)</f>
        <v>167.59</v>
      </c>
    </row>
    <row r="33" spans="1:6" ht="15.75" customHeight="1" x14ac:dyDescent="0.25">
      <c r="A33" s="8" t="s">
        <v>41</v>
      </c>
      <c r="B33" s="54" t="s">
        <v>77</v>
      </c>
      <c r="C33" s="45"/>
      <c r="D33" s="46"/>
      <c r="E33" s="10">
        <v>3.0300000000000001E-2</v>
      </c>
      <c r="F33" s="4">
        <f t="shared" si="1"/>
        <v>60.96</v>
      </c>
    </row>
    <row r="34" spans="1:6" ht="15.75" customHeight="1" x14ac:dyDescent="0.25">
      <c r="A34" s="60" t="s">
        <v>78</v>
      </c>
      <c r="B34" s="45"/>
      <c r="C34" s="45"/>
      <c r="D34" s="46"/>
      <c r="E34" s="12">
        <f>SUM(E32:E33)</f>
        <v>0.11360000000000001</v>
      </c>
      <c r="F34" s="13">
        <f>TRUNC(SUM(F32:F33),2)</f>
        <v>228.55</v>
      </c>
    </row>
    <row r="35" spans="1:6" ht="15.75" customHeight="1" x14ac:dyDescent="0.25"/>
    <row r="36" spans="1:6" ht="15.75" customHeight="1" x14ac:dyDescent="0.25">
      <c r="A36" s="60" t="s">
        <v>79</v>
      </c>
      <c r="B36" s="45"/>
      <c r="C36" s="45"/>
      <c r="D36" s="46"/>
      <c r="E36" s="11" t="s">
        <v>63</v>
      </c>
      <c r="F36" s="11" t="s">
        <v>64</v>
      </c>
    </row>
    <row r="37" spans="1:6" ht="15.75" customHeight="1" x14ac:dyDescent="0.25">
      <c r="A37" s="8" t="s">
        <v>39</v>
      </c>
      <c r="B37" s="54" t="s">
        <v>80</v>
      </c>
      <c r="C37" s="45"/>
      <c r="D37" s="46"/>
      <c r="E37" s="10">
        <v>0.2</v>
      </c>
      <c r="F37" s="4">
        <f t="shared" ref="F37:F44" si="2">TRUNC((SUM($F$28+$F$34))*E37,2)</f>
        <v>448.1</v>
      </c>
    </row>
    <row r="38" spans="1:6" ht="15.75" customHeight="1" x14ac:dyDescent="0.25">
      <c r="A38" s="8" t="s">
        <v>41</v>
      </c>
      <c r="B38" s="54" t="s">
        <v>81</v>
      </c>
      <c r="C38" s="45"/>
      <c r="D38" s="46"/>
      <c r="E38" s="10">
        <v>2.5000000000000001E-2</v>
      </c>
      <c r="F38" s="4">
        <f t="shared" si="2"/>
        <v>56.01</v>
      </c>
    </row>
    <row r="39" spans="1:6" ht="15.75" customHeight="1" x14ac:dyDescent="0.25">
      <c r="A39" s="8" t="s">
        <v>43</v>
      </c>
      <c r="B39" s="54" t="s">
        <v>82</v>
      </c>
      <c r="C39" s="45"/>
      <c r="D39" s="46"/>
      <c r="E39" s="10">
        <v>0.03</v>
      </c>
      <c r="F39" s="4">
        <f t="shared" si="2"/>
        <v>67.209999999999994</v>
      </c>
    </row>
    <row r="40" spans="1:6" ht="15.75" customHeight="1" x14ac:dyDescent="0.25">
      <c r="A40" s="8" t="s">
        <v>46</v>
      </c>
      <c r="B40" s="54" t="s">
        <v>83</v>
      </c>
      <c r="C40" s="45"/>
      <c r="D40" s="46"/>
      <c r="E40" s="10">
        <v>1.4999999999999999E-2</v>
      </c>
      <c r="F40" s="4">
        <f t="shared" si="2"/>
        <v>33.6</v>
      </c>
    </row>
    <row r="41" spans="1:6" ht="15.75" customHeight="1" x14ac:dyDescent="0.25">
      <c r="A41" s="8" t="s">
        <v>69</v>
      </c>
      <c r="B41" s="54" t="s">
        <v>84</v>
      </c>
      <c r="C41" s="45"/>
      <c r="D41" s="46"/>
      <c r="E41" s="10">
        <v>0.01</v>
      </c>
      <c r="F41" s="4">
        <f t="shared" si="2"/>
        <v>22.4</v>
      </c>
    </row>
    <row r="42" spans="1:6" ht="15.75" customHeight="1" x14ac:dyDescent="0.25">
      <c r="A42" s="8" t="s">
        <v>71</v>
      </c>
      <c r="B42" s="54" t="s">
        <v>85</v>
      </c>
      <c r="C42" s="45"/>
      <c r="D42" s="46"/>
      <c r="E42" s="10">
        <v>6.0000000000000001E-3</v>
      </c>
      <c r="F42" s="4">
        <f t="shared" si="2"/>
        <v>13.44</v>
      </c>
    </row>
    <row r="43" spans="1:6" ht="15.75" customHeight="1" x14ac:dyDescent="0.25">
      <c r="A43" s="8" t="s">
        <v>86</v>
      </c>
      <c r="B43" s="54" t="s">
        <v>87</v>
      </c>
      <c r="C43" s="45"/>
      <c r="D43" s="46"/>
      <c r="E43" s="10">
        <v>2E-3</v>
      </c>
      <c r="F43" s="4">
        <f t="shared" si="2"/>
        <v>4.4800000000000004</v>
      </c>
    </row>
    <row r="44" spans="1:6" ht="15.75" customHeight="1" x14ac:dyDescent="0.25">
      <c r="A44" s="8" t="s">
        <v>88</v>
      </c>
      <c r="B44" s="54" t="s">
        <v>89</v>
      </c>
      <c r="C44" s="45"/>
      <c r="D44" s="46"/>
      <c r="E44" s="10">
        <v>0.08</v>
      </c>
      <c r="F44" s="4">
        <f t="shared" si="2"/>
        <v>179.24</v>
      </c>
    </row>
    <row r="45" spans="1:6" ht="15.75" customHeight="1" x14ac:dyDescent="0.25">
      <c r="A45" s="60" t="s">
        <v>90</v>
      </c>
      <c r="B45" s="45"/>
      <c r="C45" s="45"/>
      <c r="D45" s="46"/>
      <c r="E45" s="12">
        <f>SUM(E37:E44)</f>
        <v>0.36800000000000005</v>
      </c>
      <c r="F45" s="13">
        <f>TRUNC(SUM(F37:F44),2)</f>
        <v>824.48</v>
      </c>
    </row>
    <row r="46" spans="1:6" ht="15.75" customHeight="1" x14ac:dyDescent="0.25"/>
    <row r="47" spans="1:6" ht="15.75" customHeight="1" x14ac:dyDescent="0.25">
      <c r="A47" s="60" t="s">
        <v>91</v>
      </c>
      <c r="B47" s="45"/>
      <c r="C47" s="45"/>
      <c r="D47" s="46"/>
      <c r="E47" s="11" t="s">
        <v>63</v>
      </c>
      <c r="F47" s="11" t="s">
        <v>64</v>
      </c>
    </row>
    <row r="48" spans="1:6" ht="15.75" customHeight="1" x14ac:dyDescent="0.25">
      <c r="A48" s="8" t="s">
        <v>39</v>
      </c>
      <c r="B48" s="54" t="s">
        <v>92</v>
      </c>
      <c r="C48" s="45"/>
      <c r="D48" s="46"/>
      <c r="E48" s="14"/>
      <c r="F48" s="4">
        <v>0</v>
      </c>
    </row>
    <row r="49" spans="1:6" ht="15.75" customHeight="1" x14ac:dyDescent="0.25">
      <c r="A49" s="8" t="s">
        <v>41</v>
      </c>
      <c r="B49" s="54" t="s">
        <v>93</v>
      </c>
      <c r="C49" s="45"/>
      <c r="D49" s="46"/>
      <c r="E49" s="14">
        <v>598.5</v>
      </c>
      <c r="F49" s="4">
        <f>TRUNC($E$49-1,2)</f>
        <v>597.5</v>
      </c>
    </row>
    <row r="50" spans="1:6" ht="15.75" customHeight="1" x14ac:dyDescent="0.25">
      <c r="A50" s="8" t="s">
        <v>43</v>
      </c>
      <c r="B50" s="54" t="s">
        <v>94</v>
      </c>
      <c r="C50" s="45"/>
      <c r="D50" s="46"/>
      <c r="E50" s="10" t="s">
        <v>95</v>
      </c>
      <c r="F50" s="4">
        <v>0</v>
      </c>
    </row>
    <row r="51" spans="1:6" ht="15.75" customHeight="1" x14ac:dyDescent="0.25">
      <c r="A51" s="8" t="s">
        <v>46</v>
      </c>
      <c r="B51" s="54" t="s">
        <v>96</v>
      </c>
      <c r="C51" s="45"/>
      <c r="D51" s="46"/>
      <c r="E51" s="10" t="s">
        <v>95</v>
      </c>
      <c r="F51" s="4">
        <v>0</v>
      </c>
    </row>
    <row r="52" spans="1:6" ht="15.75" customHeight="1" x14ac:dyDescent="0.25">
      <c r="A52" s="8" t="s">
        <v>69</v>
      </c>
      <c r="B52" s="54" t="s">
        <v>97</v>
      </c>
      <c r="C52" s="45"/>
      <c r="D52" s="46"/>
      <c r="E52" s="10" t="s">
        <v>95</v>
      </c>
      <c r="F52" s="4">
        <v>0</v>
      </c>
    </row>
    <row r="53" spans="1:6" ht="15.75" customHeight="1" x14ac:dyDescent="0.25">
      <c r="A53" s="8" t="s">
        <v>71</v>
      </c>
      <c r="B53" s="59" t="s">
        <v>98</v>
      </c>
      <c r="C53" s="45"/>
      <c r="D53" s="46"/>
      <c r="E53" s="10" t="s">
        <v>95</v>
      </c>
      <c r="F53" s="4">
        <v>0</v>
      </c>
    </row>
    <row r="54" spans="1:6" ht="15.75" customHeight="1" x14ac:dyDescent="0.25">
      <c r="A54" s="8" t="s">
        <v>86</v>
      </c>
      <c r="B54" s="59" t="s">
        <v>99</v>
      </c>
      <c r="C54" s="45"/>
      <c r="D54" s="46"/>
      <c r="E54" s="10" t="s">
        <v>95</v>
      </c>
      <c r="F54" s="4">
        <v>0</v>
      </c>
    </row>
    <row r="55" spans="1:6" ht="15.75" customHeight="1" x14ac:dyDescent="0.25">
      <c r="A55" s="8" t="s">
        <v>88</v>
      </c>
      <c r="B55" s="54" t="s">
        <v>100</v>
      </c>
      <c r="C55" s="45"/>
      <c r="D55" s="46"/>
      <c r="E55" s="10" t="s">
        <v>95</v>
      </c>
      <c r="F55" s="4">
        <v>0</v>
      </c>
    </row>
    <row r="56" spans="1:6" ht="15.75" customHeight="1" x14ac:dyDescent="0.25">
      <c r="A56" s="60" t="s">
        <v>101</v>
      </c>
      <c r="B56" s="45"/>
      <c r="C56" s="45"/>
      <c r="D56" s="46"/>
      <c r="E56" s="12"/>
      <c r="F56" s="13">
        <f>TRUNC(SUM(F48:F55),2)</f>
        <v>597.5</v>
      </c>
    </row>
    <row r="57" spans="1:6" ht="15.75" customHeight="1" x14ac:dyDescent="0.25"/>
    <row r="58" spans="1:6" ht="15.75" customHeight="1" x14ac:dyDescent="0.25">
      <c r="A58" s="47" t="s">
        <v>102</v>
      </c>
      <c r="B58" s="45"/>
      <c r="C58" s="45"/>
      <c r="D58" s="45"/>
      <c r="E58" s="45"/>
      <c r="F58" s="46"/>
    </row>
    <row r="59" spans="1:6" ht="15.75" customHeight="1" x14ac:dyDescent="0.25">
      <c r="A59" s="60" t="s">
        <v>103</v>
      </c>
      <c r="B59" s="45"/>
      <c r="C59" s="45"/>
      <c r="D59" s="45"/>
      <c r="E59" s="46"/>
      <c r="F59" s="11" t="s">
        <v>64</v>
      </c>
    </row>
    <row r="60" spans="1:6" ht="15.75" customHeight="1" x14ac:dyDescent="0.25">
      <c r="A60" s="8" t="s">
        <v>104</v>
      </c>
      <c r="B60" s="54" t="s">
        <v>105</v>
      </c>
      <c r="C60" s="45"/>
      <c r="D60" s="45"/>
      <c r="E60" s="46"/>
      <c r="F60" s="4">
        <f>F34</f>
        <v>228.55</v>
      </c>
    </row>
    <row r="61" spans="1:6" ht="15.75" customHeight="1" x14ac:dyDescent="0.25">
      <c r="A61" s="8" t="s">
        <v>106</v>
      </c>
      <c r="B61" s="54" t="s">
        <v>107</v>
      </c>
      <c r="C61" s="45"/>
      <c r="D61" s="45"/>
      <c r="E61" s="46"/>
      <c r="F61" s="4">
        <f>F45</f>
        <v>824.48</v>
      </c>
    </row>
    <row r="62" spans="1:6" ht="15.75" customHeight="1" x14ac:dyDescent="0.25">
      <c r="A62" s="8" t="s">
        <v>108</v>
      </c>
      <c r="B62" s="54" t="s">
        <v>109</v>
      </c>
      <c r="C62" s="45"/>
      <c r="D62" s="45"/>
      <c r="E62" s="46"/>
      <c r="F62" s="4">
        <f>F56</f>
        <v>597.5</v>
      </c>
    </row>
    <row r="63" spans="1:6" ht="15.75" customHeight="1" x14ac:dyDescent="0.25">
      <c r="A63" s="47" t="s">
        <v>110</v>
      </c>
      <c r="B63" s="45"/>
      <c r="C63" s="45"/>
      <c r="D63" s="45"/>
      <c r="E63" s="46"/>
      <c r="F63" s="5">
        <f>SUM(F60:F62)</f>
        <v>1650.53</v>
      </c>
    </row>
    <row r="64" spans="1:6" ht="15.75" customHeight="1" x14ac:dyDescent="0.25"/>
    <row r="65" spans="1:6" ht="15.75" customHeight="1" x14ac:dyDescent="0.25">
      <c r="A65" s="53" t="s">
        <v>111</v>
      </c>
      <c r="B65" s="45"/>
      <c r="C65" s="45"/>
      <c r="D65" s="45"/>
      <c r="E65" s="45"/>
      <c r="F65" s="46"/>
    </row>
    <row r="66" spans="1:6" ht="15.75" customHeight="1" x14ac:dyDescent="0.25">
      <c r="A66" s="9">
        <v>3</v>
      </c>
      <c r="B66" s="47" t="s">
        <v>112</v>
      </c>
      <c r="C66" s="45"/>
      <c r="D66" s="46"/>
      <c r="E66" s="9" t="s">
        <v>63</v>
      </c>
      <c r="F66" s="9" t="s">
        <v>64</v>
      </c>
    </row>
    <row r="67" spans="1:6" ht="15.75" customHeight="1" x14ac:dyDescent="0.25">
      <c r="A67" s="8" t="s">
        <v>39</v>
      </c>
      <c r="B67" s="54" t="s">
        <v>113</v>
      </c>
      <c r="C67" s="45"/>
      <c r="D67" s="46"/>
      <c r="E67" s="17">
        <v>4.1669999999999997E-3</v>
      </c>
      <c r="F67" s="4">
        <f>TRUNC(E67*SUM(F$28+F$34+F$44+F$56),2)</f>
        <v>12.57</v>
      </c>
    </row>
    <row r="68" spans="1:6" ht="15.75" customHeight="1" x14ac:dyDescent="0.25">
      <c r="A68" s="8" t="s">
        <v>41</v>
      </c>
      <c r="B68" s="54" t="s">
        <v>114</v>
      </c>
      <c r="C68" s="45"/>
      <c r="D68" s="46"/>
      <c r="E68" s="17">
        <v>3.3E-4</v>
      </c>
      <c r="F68" s="4">
        <f t="shared" ref="F68:F69" si="3">TRUNC(E68*SUM(F$28+F$34),2)</f>
        <v>0.73</v>
      </c>
    </row>
    <row r="69" spans="1:6" ht="15.75" customHeight="1" x14ac:dyDescent="0.25">
      <c r="A69" s="8" t="s">
        <v>43</v>
      </c>
      <c r="B69" s="69" t="s">
        <v>115</v>
      </c>
      <c r="C69" s="45"/>
      <c r="D69" s="46"/>
      <c r="E69" s="17">
        <v>1.6000000000000001E-3</v>
      </c>
      <c r="F69" s="4">
        <f t="shared" si="3"/>
        <v>3.58</v>
      </c>
    </row>
    <row r="70" spans="1:6" ht="15.75" customHeight="1" x14ac:dyDescent="0.25">
      <c r="A70" s="8" t="s">
        <v>46</v>
      </c>
      <c r="B70" s="54" t="s">
        <v>116</v>
      </c>
      <c r="C70" s="45"/>
      <c r="D70" s="46"/>
      <c r="E70" s="17">
        <v>1.9439999999999999E-2</v>
      </c>
      <c r="F70" s="4">
        <f>TRUNC(E70*SUM(F$28+F$63),2)</f>
        <v>71.19</v>
      </c>
    </row>
    <row r="71" spans="1:6" ht="15.75" customHeight="1" x14ac:dyDescent="0.25">
      <c r="A71" s="8" t="s">
        <v>69</v>
      </c>
      <c r="B71" s="69" t="s">
        <v>117</v>
      </c>
      <c r="C71" s="45"/>
      <c r="D71" s="46"/>
      <c r="E71" s="17">
        <v>7.1500000000000001E-3</v>
      </c>
      <c r="F71" s="4">
        <f t="shared" ref="F71:F72" si="4">TRUNC(E71*SUM(F$28+F$34),2)</f>
        <v>16.010000000000002</v>
      </c>
    </row>
    <row r="72" spans="1:6" ht="15.75" customHeight="1" x14ac:dyDescent="0.25">
      <c r="A72" s="8" t="s">
        <v>71</v>
      </c>
      <c r="B72" s="54" t="s">
        <v>118</v>
      </c>
      <c r="C72" s="45"/>
      <c r="D72" s="46"/>
      <c r="E72" s="17">
        <v>3.8399999999999997E-2</v>
      </c>
      <c r="F72" s="4">
        <f t="shared" si="4"/>
        <v>86.03</v>
      </c>
    </row>
    <row r="73" spans="1:6" ht="15.75" customHeight="1" x14ac:dyDescent="0.25">
      <c r="A73" s="47" t="s">
        <v>119</v>
      </c>
      <c r="B73" s="45"/>
      <c r="C73" s="45"/>
      <c r="D73" s="46"/>
      <c r="E73" s="20">
        <f t="shared" ref="E73:F73" si="5">SUM(E67:E72)</f>
        <v>7.1086999999999984E-2</v>
      </c>
      <c r="F73" s="5">
        <f t="shared" si="5"/>
        <v>190.11</v>
      </c>
    </row>
    <row r="74" spans="1:6" ht="15.75" customHeight="1" x14ac:dyDescent="0.25"/>
    <row r="75" spans="1:6" ht="15.75" customHeight="1" x14ac:dyDescent="0.25">
      <c r="A75" s="53" t="s">
        <v>120</v>
      </c>
      <c r="B75" s="45"/>
      <c r="C75" s="45"/>
      <c r="D75" s="45"/>
      <c r="E75" s="45"/>
      <c r="F75" s="46"/>
    </row>
    <row r="76" spans="1:6" ht="15.75" customHeight="1" x14ac:dyDescent="0.25">
      <c r="A76" s="60" t="s">
        <v>121</v>
      </c>
      <c r="B76" s="45"/>
      <c r="C76" s="45"/>
      <c r="D76" s="46"/>
      <c r="E76" s="11" t="s">
        <v>63</v>
      </c>
      <c r="F76" s="11" t="s">
        <v>64</v>
      </c>
    </row>
    <row r="77" spans="1:6" ht="15.75" customHeight="1" x14ac:dyDescent="0.25">
      <c r="A77" s="8" t="s">
        <v>39</v>
      </c>
      <c r="B77" s="54" t="s">
        <v>122</v>
      </c>
      <c r="C77" s="45"/>
      <c r="D77" s="46"/>
      <c r="E77" s="17">
        <v>8.3330000000000001E-2</v>
      </c>
      <c r="F77" s="4">
        <f t="shared" ref="F77:F82" si="6">TRUNC(E77*(SUM(F$28+F$73+F$63)),2)</f>
        <v>321.02999999999997</v>
      </c>
    </row>
    <row r="78" spans="1:6" ht="15.75" customHeight="1" x14ac:dyDescent="0.25">
      <c r="A78" s="8" t="s">
        <v>41</v>
      </c>
      <c r="B78" s="54" t="s">
        <v>123</v>
      </c>
      <c r="C78" s="45"/>
      <c r="D78" s="46"/>
      <c r="E78" s="17">
        <v>2.7390000000000001E-3</v>
      </c>
      <c r="F78" s="4">
        <f t="shared" si="6"/>
        <v>10.55</v>
      </c>
    </row>
    <row r="79" spans="1:6" ht="15.75" customHeight="1" x14ac:dyDescent="0.25">
      <c r="A79" s="8" t="s">
        <v>43</v>
      </c>
      <c r="B79" s="54" t="s">
        <v>124</v>
      </c>
      <c r="C79" s="45"/>
      <c r="D79" s="46"/>
      <c r="E79" s="17">
        <v>8.1999999999999998E-4</v>
      </c>
      <c r="F79" s="4">
        <f t="shared" si="6"/>
        <v>3.15</v>
      </c>
    </row>
    <row r="80" spans="1:6" ht="15.75" customHeight="1" x14ac:dyDescent="0.25">
      <c r="A80" s="8" t="s">
        <v>46</v>
      </c>
      <c r="B80" s="54" t="s">
        <v>125</v>
      </c>
      <c r="C80" s="45"/>
      <c r="D80" s="46"/>
      <c r="E80" s="17">
        <v>2.5999999999999999E-3</v>
      </c>
      <c r="F80" s="4">
        <f t="shared" si="6"/>
        <v>10.01</v>
      </c>
    </row>
    <row r="81" spans="1:6" ht="15.75" customHeight="1" x14ac:dyDescent="0.25">
      <c r="A81" s="8" t="s">
        <v>69</v>
      </c>
      <c r="B81" s="54" t="s">
        <v>126</v>
      </c>
      <c r="C81" s="45"/>
      <c r="D81" s="46"/>
      <c r="E81" s="17">
        <v>5.5999999999999995E-4</v>
      </c>
      <c r="F81" s="4">
        <f t="shared" si="6"/>
        <v>2.15</v>
      </c>
    </row>
    <row r="82" spans="1:6" ht="15.75" customHeight="1" x14ac:dyDescent="0.25">
      <c r="A82" s="8" t="s">
        <v>71</v>
      </c>
      <c r="B82" s="54" t="s">
        <v>127</v>
      </c>
      <c r="C82" s="45"/>
      <c r="D82" s="46"/>
      <c r="E82" s="17">
        <v>1.37E-2</v>
      </c>
      <c r="F82" s="4">
        <f t="shared" si="6"/>
        <v>52.78</v>
      </c>
    </row>
    <row r="83" spans="1:6" ht="15.75" customHeight="1" x14ac:dyDescent="0.25">
      <c r="A83" s="60" t="s">
        <v>128</v>
      </c>
      <c r="B83" s="45"/>
      <c r="C83" s="45"/>
      <c r="D83" s="46"/>
      <c r="E83" s="12">
        <f>SUM(E77:E82)</f>
        <v>0.10374900000000002</v>
      </c>
      <c r="F83" s="13">
        <f>TRUNC(SUM(F77:F82),2)</f>
        <v>399.67</v>
      </c>
    </row>
    <row r="84" spans="1:6" ht="15.75" customHeight="1" x14ac:dyDescent="0.25"/>
    <row r="85" spans="1:6" ht="15.75" customHeight="1" x14ac:dyDescent="0.25">
      <c r="A85" s="60" t="s">
        <v>129</v>
      </c>
      <c r="B85" s="45"/>
      <c r="C85" s="45"/>
      <c r="D85" s="46"/>
      <c r="E85" s="11" t="s">
        <v>63</v>
      </c>
      <c r="F85" s="11" t="s">
        <v>64</v>
      </c>
    </row>
    <row r="86" spans="1:6" ht="15.75" customHeight="1" x14ac:dyDescent="0.25">
      <c r="A86" s="8" t="s">
        <v>39</v>
      </c>
      <c r="B86" s="54" t="s">
        <v>130</v>
      </c>
      <c r="C86" s="45"/>
      <c r="D86" s="46"/>
      <c r="E86" s="10"/>
      <c r="F86" s="4"/>
    </row>
    <row r="87" spans="1:6" ht="15.75" customHeight="1" x14ac:dyDescent="0.25">
      <c r="A87" s="60" t="s">
        <v>131</v>
      </c>
      <c r="B87" s="45"/>
      <c r="C87" s="45"/>
      <c r="D87" s="46"/>
      <c r="E87" s="12">
        <f t="shared" ref="E87:F87" si="7">SUM(E86)</f>
        <v>0</v>
      </c>
      <c r="F87" s="13">
        <f t="shared" si="7"/>
        <v>0</v>
      </c>
    </row>
    <row r="88" spans="1:6" ht="15.75" customHeight="1" x14ac:dyDescent="0.25"/>
    <row r="89" spans="1:6" ht="15.75" customHeight="1" x14ac:dyDescent="0.25">
      <c r="A89" s="47" t="s">
        <v>132</v>
      </c>
      <c r="B89" s="45"/>
      <c r="C89" s="45"/>
      <c r="D89" s="45"/>
      <c r="E89" s="45"/>
      <c r="F89" s="46"/>
    </row>
    <row r="90" spans="1:6" ht="15.75" customHeight="1" x14ac:dyDescent="0.25">
      <c r="A90" s="60" t="s">
        <v>133</v>
      </c>
      <c r="B90" s="45"/>
      <c r="C90" s="45"/>
      <c r="D90" s="45"/>
      <c r="E90" s="46"/>
      <c r="F90" s="11" t="s">
        <v>64</v>
      </c>
    </row>
    <row r="91" spans="1:6" ht="15.75" customHeight="1" x14ac:dyDescent="0.25">
      <c r="A91" s="8" t="s">
        <v>134</v>
      </c>
      <c r="B91" s="54" t="s">
        <v>135</v>
      </c>
      <c r="C91" s="45"/>
      <c r="D91" s="45"/>
      <c r="E91" s="46"/>
      <c r="F91" s="4">
        <f>F83</f>
        <v>399.67</v>
      </c>
    </row>
    <row r="92" spans="1:6" ht="15.75" customHeight="1" x14ac:dyDescent="0.25">
      <c r="A92" s="8" t="s">
        <v>136</v>
      </c>
      <c r="B92" s="54" t="s">
        <v>137</v>
      </c>
      <c r="C92" s="45"/>
      <c r="D92" s="45"/>
      <c r="E92" s="46"/>
      <c r="F92" s="4">
        <f>F87</f>
        <v>0</v>
      </c>
    </row>
    <row r="93" spans="1:6" ht="15.75" customHeight="1" x14ac:dyDescent="0.25">
      <c r="A93" s="47" t="s">
        <v>138</v>
      </c>
      <c r="B93" s="45"/>
      <c r="C93" s="45"/>
      <c r="D93" s="45"/>
      <c r="E93" s="46"/>
      <c r="F93" s="5">
        <f>SUM(F91:F92)</f>
        <v>399.67</v>
      </c>
    </row>
    <row r="94" spans="1:6" ht="15.75" customHeight="1" x14ac:dyDescent="0.25"/>
    <row r="95" spans="1:6" ht="15.75" customHeight="1" x14ac:dyDescent="0.25">
      <c r="A95" s="53" t="s">
        <v>139</v>
      </c>
      <c r="B95" s="45"/>
      <c r="C95" s="45"/>
      <c r="D95" s="45"/>
      <c r="E95" s="45"/>
      <c r="F95" s="46"/>
    </row>
    <row r="96" spans="1:6" ht="15.75" customHeight="1" x14ac:dyDescent="0.25">
      <c r="A96" s="9">
        <v>5</v>
      </c>
      <c r="B96" s="47" t="s">
        <v>140</v>
      </c>
      <c r="C96" s="45"/>
      <c r="D96" s="46"/>
      <c r="E96" s="9"/>
      <c r="F96" s="9" t="s">
        <v>64</v>
      </c>
    </row>
    <row r="97" spans="1:6" ht="15.75" customHeight="1" x14ac:dyDescent="0.25">
      <c r="A97" s="8" t="s">
        <v>39</v>
      </c>
      <c r="B97" s="54" t="s">
        <v>141</v>
      </c>
      <c r="C97" s="45"/>
      <c r="D97" s="46"/>
      <c r="E97" s="10" t="s">
        <v>95</v>
      </c>
      <c r="F97" s="4">
        <f>Uniforme!G10</f>
        <v>27.559999999999992</v>
      </c>
    </row>
    <row r="98" spans="1:6" ht="15.75" customHeight="1" x14ac:dyDescent="0.25">
      <c r="A98" s="8" t="s">
        <v>41</v>
      </c>
      <c r="B98" s="54" t="s">
        <v>181</v>
      </c>
      <c r="C98" s="45"/>
      <c r="D98" s="46"/>
      <c r="E98" s="10" t="s">
        <v>95</v>
      </c>
      <c r="F98" s="4">
        <f>EPI!G105</f>
        <v>38.68666666666666</v>
      </c>
    </row>
    <row r="99" spans="1:6" ht="15.75" customHeight="1" x14ac:dyDescent="0.25">
      <c r="A99" s="8" t="s">
        <v>43</v>
      </c>
      <c r="B99" s="54" t="s">
        <v>143</v>
      </c>
      <c r="C99" s="45"/>
      <c r="D99" s="46"/>
      <c r="E99" s="10" t="s">
        <v>95</v>
      </c>
      <c r="F99" s="4">
        <v>0</v>
      </c>
    </row>
    <row r="100" spans="1:6" ht="15.75" customHeight="1" x14ac:dyDescent="0.25">
      <c r="A100" s="8" t="s">
        <v>46</v>
      </c>
      <c r="B100" s="54" t="s">
        <v>72</v>
      </c>
      <c r="C100" s="45"/>
      <c r="D100" s="46"/>
      <c r="E100" s="10" t="s">
        <v>95</v>
      </c>
      <c r="F100" s="4">
        <v>0</v>
      </c>
    </row>
    <row r="101" spans="1:6" ht="15.75" customHeight="1" x14ac:dyDescent="0.25">
      <c r="A101" s="47" t="s">
        <v>144</v>
      </c>
      <c r="B101" s="45"/>
      <c r="C101" s="45"/>
      <c r="D101" s="46"/>
      <c r="E101" s="20" t="s">
        <v>95</v>
      </c>
      <c r="F101" s="5">
        <f>SUM(F97:F100)</f>
        <v>66.246666666666655</v>
      </c>
    </row>
    <row r="102" spans="1:6" ht="15.75" customHeight="1" x14ac:dyDescent="0.25"/>
    <row r="103" spans="1:6" ht="15.75" customHeight="1" x14ac:dyDescent="0.25">
      <c r="A103" s="53" t="s">
        <v>145</v>
      </c>
      <c r="B103" s="45"/>
      <c r="C103" s="45"/>
      <c r="D103" s="45"/>
      <c r="E103" s="45"/>
      <c r="F103" s="46"/>
    </row>
    <row r="104" spans="1:6" ht="15.75" customHeight="1" x14ac:dyDescent="0.25">
      <c r="A104" s="9">
        <v>5</v>
      </c>
      <c r="B104" s="47" t="s">
        <v>146</v>
      </c>
      <c r="C104" s="45"/>
      <c r="D104" s="46"/>
      <c r="E104" s="9"/>
      <c r="F104" s="9" t="s">
        <v>64</v>
      </c>
    </row>
    <row r="105" spans="1:6" ht="15.75" customHeight="1" x14ac:dyDescent="0.25">
      <c r="A105" s="8" t="s">
        <v>39</v>
      </c>
      <c r="B105" s="54" t="s">
        <v>147</v>
      </c>
      <c r="C105" s="45"/>
      <c r="D105" s="46"/>
      <c r="E105" s="10">
        <v>0.03</v>
      </c>
      <c r="F105" s="4">
        <f>TRUNC($F$128*E105,2)</f>
        <v>129.55000000000001</v>
      </c>
    </row>
    <row r="106" spans="1:6" ht="15.75" customHeight="1" x14ac:dyDescent="0.25">
      <c r="A106" s="8" t="s">
        <v>41</v>
      </c>
      <c r="B106" s="54" t="s">
        <v>148</v>
      </c>
      <c r="C106" s="45"/>
      <c r="D106" s="46"/>
      <c r="E106" s="10">
        <v>6.7900000000000002E-2</v>
      </c>
      <c r="F106" s="4">
        <f>TRUNC(($F$128+F105)*E106,2)</f>
        <v>302.02</v>
      </c>
    </row>
    <row r="107" spans="1:6" ht="15.75" customHeight="1" x14ac:dyDescent="0.25">
      <c r="A107" s="8" t="s">
        <v>43</v>
      </c>
      <c r="B107" s="61" t="s">
        <v>149</v>
      </c>
      <c r="C107" s="45"/>
      <c r="D107" s="46"/>
      <c r="E107" s="10" t="s">
        <v>95</v>
      </c>
      <c r="F107" s="4">
        <v>0</v>
      </c>
    </row>
    <row r="108" spans="1:6" ht="15.75" customHeight="1" x14ac:dyDescent="0.25">
      <c r="A108" s="8" t="s">
        <v>150</v>
      </c>
      <c r="B108" s="54" t="s">
        <v>151</v>
      </c>
      <c r="C108" s="45"/>
      <c r="D108" s="46"/>
      <c r="E108" s="10">
        <v>6.4999999999999997E-3</v>
      </c>
      <c r="F108" s="4">
        <f t="shared" ref="F108:F110" si="8">TRUNC(E108*$E$117,2)</f>
        <v>33.79</v>
      </c>
    </row>
    <row r="109" spans="1:6" ht="15.75" customHeight="1" x14ac:dyDescent="0.25">
      <c r="A109" s="8" t="s">
        <v>152</v>
      </c>
      <c r="B109" s="54" t="s">
        <v>153</v>
      </c>
      <c r="C109" s="45"/>
      <c r="D109" s="46"/>
      <c r="E109" s="10">
        <v>0.03</v>
      </c>
      <c r="F109" s="4">
        <f t="shared" si="8"/>
        <v>155.99</v>
      </c>
    </row>
    <row r="110" spans="1:6" ht="15.75" customHeight="1" x14ac:dyDescent="0.25">
      <c r="A110" s="8" t="s">
        <v>154</v>
      </c>
      <c r="B110" s="54" t="s">
        <v>155</v>
      </c>
      <c r="C110" s="45"/>
      <c r="D110" s="46"/>
      <c r="E110" s="10">
        <v>0.05</v>
      </c>
      <c r="F110" s="4">
        <f t="shared" si="8"/>
        <v>259.99</v>
      </c>
    </row>
    <row r="111" spans="1:6" ht="15.75" customHeight="1" x14ac:dyDescent="0.25">
      <c r="A111" s="47" t="s">
        <v>144</v>
      </c>
      <c r="B111" s="45"/>
      <c r="C111" s="45"/>
      <c r="D111" s="46"/>
      <c r="E111" s="20" t="s">
        <v>95</v>
      </c>
      <c r="F111" s="5">
        <f>TRUNC(SUM(F105:F110),2)</f>
        <v>881.34</v>
      </c>
    </row>
    <row r="112" spans="1:6" ht="15.75" customHeight="1" x14ac:dyDescent="0.25">
      <c r="A112" s="7"/>
      <c r="B112" s="7"/>
      <c r="C112" s="7"/>
      <c r="D112" s="7"/>
      <c r="E112" s="21"/>
      <c r="F112" s="22"/>
    </row>
    <row r="113" spans="1:6" ht="15.75" customHeight="1" x14ac:dyDescent="0.25">
      <c r="A113" s="23" t="s">
        <v>156</v>
      </c>
      <c r="B113" s="70" t="s">
        <v>157</v>
      </c>
      <c r="C113" s="71"/>
      <c r="D113" s="71"/>
      <c r="E113" s="72">
        <v>8.6499999999999994E-2</v>
      </c>
      <c r="F113" s="73"/>
    </row>
    <row r="114" spans="1:6" ht="15.75" customHeight="1" x14ac:dyDescent="0.25">
      <c r="A114" s="24"/>
      <c r="B114" s="25"/>
      <c r="C114" s="25"/>
      <c r="D114" s="25"/>
      <c r="E114" s="26"/>
      <c r="F114" s="27"/>
    </row>
    <row r="115" spans="1:6" ht="15.75" customHeight="1" x14ac:dyDescent="0.25">
      <c r="A115" s="24" t="s">
        <v>158</v>
      </c>
      <c r="B115" s="62" t="s">
        <v>159</v>
      </c>
      <c r="C115" s="52"/>
      <c r="D115" s="52"/>
      <c r="E115" s="63">
        <f>F28+F63+F73+F93+F101+F105+F106</f>
        <v>4750.1166666666668</v>
      </c>
      <c r="F115" s="64"/>
    </row>
    <row r="116" spans="1:6" ht="15.75" customHeight="1" x14ac:dyDescent="0.25">
      <c r="A116" s="24"/>
      <c r="B116" s="25"/>
      <c r="C116" s="25"/>
      <c r="D116" s="25"/>
      <c r="E116" s="26"/>
      <c r="F116" s="27"/>
    </row>
    <row r="117" spans="1:6" ht="15.75" customHeight="1" x14ac:dyDescent="0.25">
      <c r="A117" s="24" t="s">
        <v>160</v>
      </c>
      <c r="B117" s="62" t="s">
        <v>161</v>
      </c>
      <c r="C117" s="52"/>
      <c r="D117" s="52"/>
      <c r="E117" s="63">
        <f>E115/(1-E113)</f>
        <v>5199.9087757708448</v>
      </c>
      <c r="F117" s="64"/>
    </row>
    <row r="118" spans="1:6" ht="15.75" customHeight="1" x14ac:dyDescent="0.25">
      <c r="A118" s="24"/>
      <c r="B118" s="25"/>
      <c r="C118" s="25"/>
      <c r="D118" s="25"/>
      <c r="E118" s="26"/>
      <c r="F118" s="27"/>
    </row>
    <row r="119" spans="1:6" ht="15.75" customHeight="1" x14ac:dyDescent="0.25">
      <c r="A119" s="28"/>
      <c r="B119" s="29"/>
      <c r="C119" s="30" t="s">
        <v>162</v>
      </c>
      <c r="D119" s="30"/>
      <c r="E119" s="65">
        <f>E117-E115</f>
        <v>449.79210910417805</v>
      </c>
      <c r="F119" s="66"/>
    </row>
    <row r="120" spans="1:6" ht="15.75" customHeight="1" x14ac:dyDescent="0.25"/>
    <row r="121" spans="1:6" ht="15.75" customHeight="1" x14ac:dyDescent="0.25">
      <c r="A121" s="53" t="s">
        <v>163</v>
      </c>
      <c r="B121" s="45"/>
      <c r="C121" s="45"/>
      <c r="D121" s="45"/>
      <c r="E121" s="45"/>
      <c r="F121" s="46"/>
    </row>
    <row r="122" spans="1:6" ht="15.75" customHeight="1" x14ac:dyDescent="0.25">
      <c r="A122" s="60" t="s">
        <v>164</v>
      </c>
      <c r="B122" s="45"/>
      <c r="C122" s="45"/>
      <c r="D122" s="45"/>
      <c r="E122" s="46"/>
      <c r="F122" s="11" t="s">
        <v>64</v>
      </c>
    </row>
    <row r="123" spans="1:6" ht="15.75" customHeight="1" x14ac:dyDescent="0.25">
      <c r="A123" s="8" t="s">
        <v>39</v>
      </c>
      <c r="B123" s="54" t="s">
        <v>61</v>
      </c>
      <c r="C123" s="45"/>
      <c r="D123" s="45"/>
      <c r="E123" s="46"/>
      <c r="F123" s="4">
        <f>F28</f>
        <v>2011.99</v>
      </c>
    </row>
    <row r="124" spans="1:6" ht="15.75" customHeight="1" x14ac:dyDescent="0.25">
      <c r="A124" s="8" t="s">
        <v>41</v>
      </c>
      <c r="B124" s="54" t="s">
        <v>74</v>
      </c>
      <c r="C124" s="45"/>
      <c r="D124" s="45"/>
      <c r="E124" s="46"/>
      <c r="F124" s="4">
        <f>F63</f>
        <v>1650.53</v>
      </c>
    </row>
    <row r="125" spans="1:6" ht="15.75" customHeight="1" x14ac:dyDescent="0.25">
      <c r="A125" s="8" t="s">
        <v>43</v>
      </c>
      <c r="B125" s="54" t="s">
        <v>111</v>
      </c>
      <c r="C125" s="45"/>
      <c r="D125" s="45"/>
      <c r="E125" s="46"/>
      <c r="F125" s="4">
        <f>F73</f>
        <v>190.11</v>
      </c>
    </row>
    <row r="126" spans="1:6" ht="15.75" customHeight="1" x14ac:dyDescent="0.25">
      <c r="A126" s="8" t="s">
        <v>46</v>
      </c>
      <c r="B126" s="54" t="s">
        <v>120</v>
      </c>
      <c r="C126" s="45"/>
      <c r="D126" s="45"/>
      <c r="E126" s="46"/>
      <c r="F126" s="4">
        <f>F93</f>
        <v>399.67</v>
      </c>
    </row>
    <row r="127" spans="1:6" ht="15.75" customHeight="1" x14ac:dyDescent="0.25">
      <c r="A127" s="8" t="s">
        <v>69</v>
      </c>
      <c r="B127" s="54" t="s">
        <v>139</v>
      </c>
      <c r="C127" s="45"/>
      <c r="D127" s="45"/>
      <c r="E127" s="46"/>
      <c r="F127" s="4">
        <f>F101</f>
        <v>66.246666666666655</v>
      </c>
    </row>
    <row r="128" spans="1:6" ht="15.75" customHeight="1" x14ac:dyDescent="0.25">
      <c r="A128" s="68" t="s">
        <v>165</v>
      </c>
      <c r="B128" s="45"/>
      <c r="C128" s="45"/>
      <c r="D128" s="45"/>
      <c r="E128" s="46"/>
      <c r="F128" s="31">
        <f>SUM(F123:F127)</f>
        <v>4318.5466666666671</v>
      </c>
    </row>
    <row r="129" spans="1:6" ht="15.75" customHeight="1" x14ac:dyDescent="0.25">
      <c r="A129" s="8" t="s">
        <v>71</v>
      </c>
      <c r="B129" s="54" t="s">
        <v>145</v>
      </c>
      <c r="C129" s="45"/>
      <c r="D129" s="45"/>
      <c r="E129" s="46"/>
      <c r="F129" s="4">
        <f>F111</f>
        <v>881.34</v>
      </c>
    </row>
    <row r="130" spans="1:6" ht="15.75" customHeight="1" x14ac:dyDescent="0.25">
      <c r="A130" s="47" t="s">
        <v>166</v>
      </c>
      <c r="B130" s="45"/>
      <c r="C130" s="45"/>
      <c r="D130" s="45"/>
      <c r="E130" s="46"/>
      <c r="F130" s="5">
        <f>SUM(F128:F129)</f>
        <v>5199.8866666666672</v>
      </c>
    </row>
    <row r="131" spans="1:6" ht="15.75" customHeight="1" x14ac:dyDescent="0.25">
      <c r="A131" s="7"/>
      <c r="B131" s="7"/>
      <c r="C131" s="7"/>
      <c r="D131" s="7"/>
      <c r="E131" s="32"/>
      <c r="F131" s="32"/>
    </row>
    <row r="132" spans="1:6" ht="15.75" customHeight="1" x14ac:dyDescent="0.25">
      <c r="A132" s="7"/>
      <c r="B132" s="7"/>
      <c r="C132" s="7"/>
      <c r="D132" s="7"/>
      <c r="E132" s="32"/>
      <c r="F132" s="32"/>
    </row>
    <row r="133" spans="1:6" ht="76.5" customHeight="1" x14ac:dyDescent="0.25">
      <c r="A133" s="67" t="s">
        <v>167</v>
      </c>
      <c r="B133" s="52"/>
      <c r="C133" s="52"/>
      <c r="D133" s="52"/>
      <c r="E133" s="52"/>
      <c r="F133" s="52"/>
    </row>
    <row r="134" spans="1:6" ht="15.75" customHeight="1" x14ac:dyDescent="0.25"/>
    <row r="135" spans="1:6" ht="30" customHeight="1" x14ac:dyDescent="0.25">
      <c r="A135" s="67" t="s">
        <v>168</v>
      </c>
      <c r="B135" s="52"/>
      <c r="C135" s="52"/>
      <c r="D135" s="52"/>
      <c r="E135" s="52"/>
      <c r="F135" s="52"/>
    </row>
    <row r="136" spans="1:6" ht="15.75" customHeight="1" x14ac:dyDescent="0.25"/>
    <row r="137" spans="1:6" ht="30" customHeight="1" x14ac:dyDescent="0.25">
      <c r="A137" s="67" t="s">
        <v>169</v>
      </c>
      <c r="B137" s="52"/>
      <c r="C137" s="52"/>
      <c r="D137" s="52"/>
      <c r="E137" s="52"/>
      <c r="F137" s="52"/>
    </row>
    <row r="138" spans="1:6" ht="15.75" customHeight="1" x14ac:dyDescent="0.25"/>
    <row r="139" spans="1:6" ht="15.75" customHeight="1" x14ac:dyDescent="0.25"/>
    <row r="140" spans="1:6" ht="15.75" customHeight="1" x14ac:dyDescent="0.25"/>
    <row r="141" spans="1:6" ht="15.75" customHeight="1" x14ac:dyDescent="0.25"/>
    <row r="142" spans="1:6" ht="15.75" customHeight="1" x14ac:dyDescent="0.25"/>
    <row r="143" spans="1:6" ht="15.75" customHeight="1" x14ac:dyDescent="0.25"/>
    <row r="144" spans="1: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8">
    <mergeCell ref="B82:D82"/>
    <mergeCell ref="A83:D83"/>
    <mergeCell ref="A85:D85"/>
    <mergeCell ref="B86:D86"/>
    <mergeCell ref="A87:D87"/>
    <mergeCell ref="A89:F89"/>
    <mergeCell ref="A90:E90"/>
    <mergeCell ref="B91:E91"/>
    <mergeCell ref="B92:E92"/>
    <mergeCell ref="B72:D72"/>
    <mergeCell ref="A73:D73"/>
    <mergeCell ref="A75:F75"/>
    <mergeCell ref="A76:D76"/>
    <mergeCell ref="B77:D77"/>
    <mergeCell ref="B78:D78"/>
    <mergeCell ref="B79:D79"/>
    <mergeCell ref="B80:D80"/>
    <mergeCell ref="B81:D81"/>
    <mergeCell ref="B62:E62"/>
    <mergeCell ref="A63:E63"/>
    <mergeCell ref="A65:F65"/>
    <mergeCell ref="B66:D66"/>
    <mergeCell ref="B67:D67"/>
    <mergeCell ref="B68:D68"/>
    <mergeCell ref="B69:D69"/>
    <mergeCell ref="B70:D70"/>
    <mergeCell ref="B71:D71"/>
    <mergeCell ref="E119:F119"/>
    <mergeCell ref="A121:F121"/>
    <mergeCell ref="A122:E122"/>
    <mergeCell ref="B123:E123"/>
    <mergeCell ref="B124:E124"/>
    <mergeCell ref="A135:F135"/>
    <mergeCell ref="A137:F137"/>
    <mergeCell ref="B125:E125"/>
    <mergeCell ref="B126:E126"/>
    <mergeCell ref="B127:E127"/>
    <mergeCell ref="A128:E128"/>
    <mergeCell ref="B129:E129"/>
    <mergeCell ref="A130:E130"/>
    <mergeCell ref="A133:F133"/>
    <mergeCell ref="A101:D101"/>
    <mergeCell ref="A103:F103"/>
    <mergeCell ref="B104:D104"/>
    <mergeCell ref="B105:D105"/>
    <mergeCell ref="B106:D106"/>
    <mergeCell ref="B107:D107"/>
    <mergeCell ref="B108:D108"/>
    <mergeCell ref="B117:D117"/>
    <mergeCell ref="E117:F117"/>
    <mergeCell ref="B109:D109"/>
    <mergeCell ref="B110:D110"/>
    <mergeCell ref="A111:D111"/>
    <mergeCell ref="B113:D113"/>
    <mergeCell ref="E113:F113"/>
    <mergeCell ref="B115:D115"/>
    <mergeCell ref="E115:F115"/>
    <mergeCell ref="B43:D43"/>
    <mergeCell ref="B44:D44"/>
    <mergeCell ref="A93:E93"/>
    <mergeCell ref="A95:F95"/>
    <mergeCell ref="B96:D96"/>
    <mergeCell ref="B97:D97"/>
    <mergeCell ref="B98:D98"/>
    <mergeCell ref="B99:D99"/>
    <mergeCell ref="B100:D100"/>
    <mergeCell ref="A45:D45"/>
    <mergeCell ref="A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D56"/>
    <mergeCell ref="A58:F58"/>
    <mergeCell ref="A59:E59"/>
    <mergeCell ref="B60:E60"/>
    <mergeCell ref="B61:E61"/>
    <mergeCell ref="B33:D33"/>
    <mergeCell ref="A34:D34"/>
    <mergeCell ref="A36:D36"/>
    <mergeCell ref="B37:D37"/>
    <mergeCell ref="B38:D38"/>
    <mergeCell ref="B39:D39"/>
    <mergeCell ref="B40:D40"/>
    <mergeCell ref="B41:D41"/>
    <mergeCell ref="B42:D42"/>
    <mergeCell ref="B23:D23"/>
    <mergeCell ref="B24:D24"/>
    <mergeCell ref="B25:D25"/>
    <mergeCell ref="B26:D26"/>
    <mergeCell ref="B27:D27"/>
    <mergeCell ref="A28:E28"/>
    <mergeCell ref="A30:F30"/>
    <mergeCell ref="A31:D31"/>
    <mergeCell ref="B32:D32"/>
    <mergeCell ref="E16:F16"/>
    <mergeCell ref="B16:D16"/>
    <mergeCell ref="B17:D17"/>
    <mergeCell ref="E17:F17"/>
    <mergeCell ref="B18:D18"/>
    <mergeCell ref="E18:F18"/>
    <mergeCell ref="A20:F20"/>
    <mergeCell ref="B21:D21"/>
    <mergeCell ref="B22:D22"/>
    <mergeCell ref="A9:F9"/>
    <mergeCell ref="A10:B10"/>
    <mergeCell ref="D10:F10"/>
    <mergeCell ref="A11:B11"/>
    <mergeCell ref="D11:F11"/>
    <mergeCell ref="A13:F13"/>
    <mergeCell ref="B14:D14"/>
    <mergeCell ref="E14:F14"/>
    <mergeCell ref="B15:D15"/>
    <mergeCell ref="E15:F15"/>
    <mergeCell ref="A1:F1"/>
    <mergeCell ref="A3:F3"/>
    <mergeCell ref="B4:D4"/>
    <mergeCell ref="E4:F4"/>
    <mergeCell ref="B5:D5"/>
    <mergeCell ref="E5:F5"/>
    <mergeCell ref="E6:F6"/>
    <mergeCell ref="B6:D6"/>
    <mergeCell ref="B7:D7"/>
    <mergeCell ref="E7:F7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Resumo</vt:lpstr>
      <vt:lpstr>Aux. de Cozinha</vt:lpstr>
      <vt:lpstr>Aux. de Manutenção</vt:lpstr>
      <vt:lpstr>Aux. de Pedreiro</vt:lpstr>
      <vt:lpstr>Copeiro</vt:lpstr>
      <vt:lpstr>Eletricista</vt:lpstr>
      <vt:lpstr>Jardineiro</vt:lpstr>
      <vt:lpstr>Merendeiro</vt:lpstr>
      <vt:lpstr>Pedreiro</vt:lpstr>
      <vt:lpstr>Porteiro-44h</vt:lpstr>
      <vt:lpstr>Porteiro-12x36h</vt:lpstr>
      <vt:lpstr>Recepcionista</vt:lpstr>
      <vt:lpstr>Uniforme</vt:lpstr>
      <vt:lpstr>EPI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Fabricio Azevedo do Nascimento</dc:creator>
  <cp:lastModifiedBy>Tatiana Millions Rivasplata</cp:lastModifiedBy>
  <dcterms:created xsi:type="dcterms:W3CDTF">2022-03-15T18:12:44Z</dcterms:created>
  <dcterms:modified xsi:type="dcterms:W3CDTF">2025-09-17T07:55:44Z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0x0101005E82C487AB8FC343BACDF3735FF23B8E</vt:lpwstr>
  </property>
  <property fmtid="{D5CDD505-2E9C-101B-9397-08002B2CF9AE}" pid="3" name="MediaServiceImageTags">
    <vt:lpwstr/>
  </property>
</Properties>
</file>