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1880004\Desktop\"/>
    </mc:Choice>
  </mc:AlternateContent>
  <xr:revisionPtr revIDLastSave="0" documentId="13_ncr:1_{97BD034B-32CE-4324-845A-5644102967C0}" xr6:coauthVersionLast="36" xr6:coauthVersionMax="36" xr10:uidLastSave="{00000000-0000-0000-0000-000000000000}"/>
  <bookViews>
    <workbookView xWindow="0" yWindow="0" windowWidth="28800" windowHeight="12225" tabRatio="863" firstSheet="1" activeTab="1" xr2:uid="{00000000-000D-0000-FFFF-FFFF00000000}"/>
  </bookViews>
  <sheets>
    <sheet name="Planilha1" sheetId="5" state="hidden" r:id="rId1"/>
    <sheet name="RESUMO" sheetId="46" r:id="rId2"/>
    <sheet name="Auxiliar bucal" sheetId="50" r:id="rId3"/>
    <sheet name="Merendeira" sheetId="48" r:id="rId4"/>
    <sheet name="Aux. manutenção predial" sheetId="51" r:id="rId5"/>
    <sheet name="Eletricista" sheetId="52" r:id="rId6"/>
    <sheet name="Jardineiro" sheetId="53" r:id="rId7"/>
    <sheet name="Pedreiro" sheetId="58" r:id="rId8"/>
    <sheet name="Piscineiro" sheetId="56" r:id="rId9"/>
    <sheet name="Porteiro" sheetId="57" r:id="rId10"/>
  </sheets>
  <definedNames>
    <definedName name="_xlnm.Print_Area" localSheetId="4">'Aux. manutenção predial'!$A$1:$I$159</definedName>
    <definedName name="_xlnm.Print_Area" localSheetId="2">'Auxiliar bucal'!$A$1:$I$159</definedName>
    <definedName name="_xlnm.Print_Area" localSheetId="3">Merendeira!$A$1:$I$159</definedName>
    <definedName name="_xlnm.Print_Area" localSheetId="8">Piscineiro!$A$1:$I$159</definedName>
    <definedName name="tab_dados">#REF!</definedName>
    <definedName name="teste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6" i="56" l="1"/>
  <c r="I96" i="52"/>
  <c r="I97" i="58" l="1"/>
  <c r="I96" i="58"/>
  <c r="I96" i="51"/>
  <c r="I95" i="57"/>
  <c r="I95" i="56"/>
  <c r="I95" i="58"/>
  <c r="I95" i="53"/>
  <c r="I95" i="51"/>
  <c r="I95" i="48"/>
  <c r="I23" i="48" l="1"/>
  <c r="I97" i="56" l="1"/>
  <c r="I99" i="56"/>
  <c r="I99" i="58"/>
  <c r="I99" i="53"/>
  <c r="I97" i="53"/>
  <c r="I96" i="53"/>
  <c r="I95" i="52"/>
  <c r="I99" i="52"/>
  <c r="I97" i="52"/>
  <c r="I97" i="51"/>
  <c r="I99" i="51"/>
  <c r="I99" i="48"/>
  <c r="I96" i="48"/>
  <c r="I99" i="50"/>
  <c r="I96" i="50"/>
  <c r="I95" i="50"/>
  <c r="I100" i="58" l="1"/>
  <c r="I100" i="52" l="1"/>
  <c r="I100" i="53" l="1"/>
  <c r="I100" i="56"/>
  <c r="I100" i="51"/>
  <c r="I100" i="50" l="1"/>
  <c r="I100" i="48"/>
  <c r="I22" i="48" l="1"/>
  <c r="I48" i="53"/>
  <c r="I48" i="48"/>
  <c r="I23" i="56" l="1"/>
  <c r="I23" i="50" l="1"/>
  <c r="I146" i="58" l="1"/>
  <c r="I140" i="58"/>
  <c r="B129" i="58"/>
  <c r="B127" i="58"/>
  <c r="B126" i="58"/>
  <c r="B125" i="58"/>
  <c r="B124" i="58"/>
  <c r="B123" i="58"/>
  <c r="H112" i="58"/>
  <c r="I127" i="58"/>
  <c r="I85" i="58"/>
  <c r="I90" i="58" s="1"/>
  <c r="H85" i="58"/>
  <c r="H81" i="58"/>
  <c r="H44" i="58"/>
  <c r="H69" i="58" s="1"/>
  <c r="H33" i="58"/>
  <c r="I21" i="58"/>
  <c r="A10" i="58"/>
  <c r="I146" i="57"/>
  <c r="I140" i="57"/>
  <c r="B129" i="57"/>
  <c r="B127" i="57"/>
  <c r="B126" i="57"/>
  <c r="B125" i="57"/>
  <c r="B124" i="57"/>
  <c r="B123" i="57"/>
  <c r="H112" i="57"/>
  <c r="I100" i="57"/>
  <c r="I85" i="57"/>
  <c r="I90" i="57" s="1"/>
  <c r="H85" i="57"/>
  <c r="H81" i="57"/>
  <c r="H44" i="57"/>
  <c r="H69" i="57" s="1"/>
  <c r="H33" i="57"/>
  <c r="I21" i="57"/>
  <c r="A10" i="57"/>
  <c r="I146" i="56"/>
  <c r="I140" i="56"/>
  <c r="B129" i="56"/>
  <c r="B127" i="56"/>
  <c r="B126" i="56"/>
  <c r="B125" i="56"/>
  <c r="B124" i="56"/>
  <c r="B123" i="56"/>
  <c r="H112" i="56"/>
  <c r="I127" i="56"/>
  <c r="I85" i="56"/>
  <c r="I90" i="56" s="1"/>
  <c r="H85" i="56"/>
  <c r="H81" i="56"/>
  <c r="H44" i="56"/>
  <c r="H69" i="56" s="1"/>
  <c r="H33" i="56"/>
  <c r="I47" i="56"/>
  <c r="A10" i="56"/>
  <c r="I146" i="53"/>
  <c r="I140" i="53"/>
  <c r="B129" i="53"/>
  <c r="B127" i="53"/>
  <c r="B126" i="53"/>
  <c r="B125" i="53"/>
  <c r="B124" i="53"/>
  <c r="B123" i="53"/>
  <c r="H112" i="53"/>
  <c r="I127" i="53"/>
  <c r="I85" i="53"/>
  <c r="I90" i="53" s="1"/>
  <c r="H85" i="53"/>
  <c r="H81" i="53"/>
  <c r="H44" i="53"/>
  <c r="H69" i="53" s="1"/>
  <c r="H33" i="53"/>
  <c r="I21" i="53"/>
  <c r="I47" i="53" s="1"/>
  <c r="I54" i="53" s="1"/>
  <c r="I60" i="53" s="1"/>
  <c r="A10" i="53"/>
  <c r="I146" i="52"/>
  <c r="I140" i="52"/>
  <c r="B129" i="52"/>
  <c r="B127" i="52"/>
  <c r="B126" i="52"/>
  <c r="B125" i="52"/>
  <c r="B124" i="52"/>
  <c r="B123" i="52"/>
  <c r="H112" i="52"/>
  <c r="I127" i="52"/>
  <c r="I85" i="52"/>
  <c r="I90" i="52" s="1"/>
  <c r="H85" i="52"/>
  <c r="H81" i="52"/>
  <c r="H44" i="52"/>
  <c r="H69" i="52" s="1"/>
  <c r="H33" i="52"/>
  <c r="I21" i="52"/>
  <c r="I47" i="52" s="1"/>
  <c r="A10" i="52"/>
  <c r="I146" i="51"/>
  <c r="I140" i="51"/>
  <c r="B129" i="51"/>
  <c r="B127" i="51"/>
  <c r="B126" i="51"/>
  <c r="B125" i="51"/>
  <c r="B124" i="51"/>
  <c r="B123" i="51"/>
  <c r="H112" i="51"/>
  <c r="I127" i="51"/>
  <c r="I85" i="51"/>
  <c r="I90" i="51" s="1"/>
  <c r="H85" i="51"/>
  <c r="H81" i="51"/>
  <c r="H44" i="51"/>
  <c r="H69" i="51" s="1"/>
  <c r="H33" i="51"/>
  <c r="I21" i="51"/>
  <c r="A10" i="51"/>
  <c r="I146" i="50"/>
  <c r="I140" i="50"/>
  <c r="B129" i="50"/>
  <c r="B127" i="50"/>
  <c r="B126" i="50"/>
  <c r="B125" i="50"/>
  <c r="B124" i="50"/>
  <c r="B123" i="50"/>
  <c r="H112" i="50"/>
  <c r="I127" i="50"/>
  <c r="I85" i="50"/>
  <c r="I90" i="50" s="1"/>
  <c r="H85" i="50"/>
  <c r="H81" i="50"/>
  <c r="H44" i="50"/>
  <c r="H69" i="50" s="1"/>
  <c r="H33" i="50"/>
  <c r="I21" i="50"/>
  <c r="I47" i="50" s="1"/>
  <c r="I54" i="50" s="1"/>
  <c r="I60" i="50" s="1"/>
  <c r="A10" i="50"/>
  <c r="H71" i="56" l="1"/>
  <c r="I127" i="57"/>
  <c r="I22" i="53"/>
  <c r="I24" i="53" s="1"/>
  <c r="I22" i="50"/>
  <c r="I24" i="50" s="1"/>
  <c r="I23" i="53"/>
  <c r="I47" i="57"/>
  <c r="I54" i="57" s="1"/>
  <c r="I60" i="57" s="1"/>
  <c r="I23" i="57"/>
  <c r="I23" i="52"/>
  <c r="I23" i="51"/>
  <c r="I47" i="51"/>
  <c r="I54" i="51" s="1"/>
  <c r="I60" i="51" s="1"/>
  <c r="I23" i="58"/>
  <c r="I47" i="58"/>
  <c r="I54" i="58" s="1"/>
  <c r="I60" i="58" s="1"/>
  <c r="I22" i="57"/>
  <c r="I24" i="57" s="1"/>
  <c r="I22" i="56"/>
  <c r="I24" i="56" s="1"/>
  <c r="I54" i="56"/>
  <c r="I60" i="56" s="1"/>
  <c r="I22" i="52"/>
  <c r="I24" i="52" s="1"/>
  <c r="I54" i="52"/>
  <c r="I60" i="52" s="1"/>
  <c r="H71" i="58"/>
  <c r="I22" i="58"/>
  <c r="I24" i="58" s="1"/>
  <c r="I27" i="58" s="1"/>
  <c r="I69" i="58" s="1"/>
  <c r="H71" i="57"/>
  <c r="H71" i="53"/>
  <c r="H71" i="52"/>
  <c r="H71" i="51"/>
  <c r="I22" i="51"/>
  <c r="I24" i="51" s="1"/>
  <c r="H71" i="50"/>
  <c r="I27" i="50" l="1"/>
  <c r="I65" i="58"/>
  <c r="I66" i="58"/>
  <c r="I68" i="58"/>
  <c r="I67" i="58"/>
  <c r="I70" i="58"/>
  <c r="I77" i="58"/>
  <c r="I78" i="58"/>
  <c r="I79" i="58"/>
  <c r="I80" i="58"/>
  <c r="I76" i="58"/>
  <c r="I75" i="58"/>
  <c r="I27" i="53"/>
  <c r="I27" i="51"/>
  <c r="I32" i="50"/>
  <c r="I31" i="50"/>
  <c r="I27" i="57"/>
  <c r="I27" i="56"/>
  <c r="I27" i="52"/>
  <c r="I31" i="58"/>
  <c r="I32" i="58"/>
  <c r="I123" i="58"/>
  <c r="I32" i="53" l="1"/>
  <c r="I66" i="53"/>
  <c r="I70" i="53"/>
  <c r="I67" i="53"/>
  <c r="I68" i="53"/>
  <c r="I65" i="53"/>
  <c r="I77" i="53"/>
  <c r="I75" i="53"/>
  <c r="I78" i="53"/>
  <c r="I76" i="53"/>
  <c r="I80" i="53"/>
  <c r="I79" i="53"/>
  <c r="I69" i="53"/>
  <c r="I66" i="56"/>
  <c r="I67" i="56"/>
  <c r="I70" i="56"/>
  <c r="I65" i="56"/>
  <c r="I68" i="56"/>
  <c r="I76" i="56"/>
  <c r="I77" i="56"/>
  <c r="I78" i="56"/>
  <c r="I75" i="56"/>
  <c r="I79" i="56"/>
  <c r="I80" i="56"/>
  <c r="I69" i="56"/>
  <c r="I32" i="51"/>
  <c r="I66" i="51"/>
  <c r="I67" i="51"/>
  <c r="I68" i="51"/>
  <c r="I70" i="51"/>
  <c r="I65" i="51"/>
  <c r="I78" i="51"/>
  <c r="I79" i="51"/>
  <c r="I80" i="51"/>
  <c r="I75" i="51"/>
  <c r="I77" i="51"/>
  <c r="I76" i="51"/>
  <c r="I69" i="51"/>
  <c r="I70" i="52"/>
  <c r="I65" i="52"/>
  <c r="I68" i="52"/>
  <c r="I66" i="52"/>
  <c r="I67" i="52"/>
  <c r="I75" i="52"/>
  <c r="I78" i="52"/>
  <c r="I80" i="52"/>
  <c r="I76" i="52"/>
  <c r="I77" i="52"/>
  <c r="I79" i="52"/>
  <c r="I69" i="52"/>
  <c r="I32" i="57"/>
  <c r="I65" i="57"/>
  <c r="I66" i="57"/>
  <c r="I67" i="57"/>
  <c r="I70" i="57"/>
  <c r="I68" i="57"/>
  <c r="I75" i="57"/>
  <c r="I80" i="57"/>
  <c r="I79" i="57"/>
  <c r="I76" i="57"/>
  <c r="I77" i="57"/>
  <c r="I78" i="57"/>
  <c r="I69" i="57"/>
  <c r="I123" i="50"/>
  <c r="I66" i="50"/>
  <c r="I68" i="50"/>
  <c r="I70" i="50"/>
  <c r="I65" i="50"/>
  <c r="I67" i="50"/>
  <c r="I76" i="50"/>
  <c r="I77" i="50"/>
  <c r="I78" i="50"/>
  <c r="I79" i="50"/>
  <c r="I80" i="50"/>
  <c r="I75" i="50"/>
  <c r="I69" i="50"/>
  <c r="I31" i="53"/>
  <c r="I33" i="53" s="1"/>
  <c r="I58" i="53" s="1"/>
  <c r="I123" i="53"/>
  <c r="I33" i="50"/>
  <c r="I58" i="50" s="1"/>
  <c r="I31" i="57"/>
  <c r="I33" i="57" s="1"/>
  <c r="I58" i="57" s="1"/>
  <c r="I123" i="57"/>
  <c r="I123" i="51"/>
  <c r="I31" i="51"/>
  <c r="I31" i="56"/>
  <c r="I123" i="56"/>
  <c r="I32" i="56"/>
  <c r="I123" i="52"/>
  <c r="I32" i="52"/>
  <c r="I31" i="52"/>
  <c r="I33" i="58"/>
  <c r="I42" i="50" l="1"/>
  <c r="I37" i="53"/>
  <c r="I37" i="50"/>
  <c r="I33" i="51"/>
  <c r="I43" i="53"/>
  <c r="I36" i="53"/>
  <c r="I41" i="53"/>
  <c r="I40" i="50"/>
  <c r="I38" i="50"/>
  <c r="I39" i="50"/>
  <c r="I41" i="50"/>
  <c r="I36" i="50"/>
  <c r="I44" i="50" s="1"/>
  <c r="I59" i="50" s="1"/>
  <c r="I61" i="50" s="1"/>
  <c r="I124" i="50" s="1"/>
  <c r="I43" i="50"/>
  <c r="I38" i="53"/>
  <c r="I42" i="53"/>
  <c r="I44" i="53" s="1"/>
  <c r="I59" i="53" s="1"/>
  <c r="I61" i="53" s="1"/>
  <c r="I124" i="53" s="1"/>
  <c r="I40" i="53"/>
  <c r="I39" i="53"/>
  <c r="I38" i="57"/>
  <c r="I36" i="57"/>
  <c r="I37" i="57"/>
  <c r="I43" i="57"/>
  <c r="I33" i="52"/>
  <c r="I39" i="57"/>
  <c r="I40" i="57"/>
  <c r="I41" i="57"/>
  <c r="I42" i="57"/>
  <c r="I33" i="56"/>
  <c r="I58" i="58"/>
  <c r="I40" i="58"/>
  <c r="I38" i="58"/>
  <c r="I37" i="58"/>
  <c r="I39" i="58"/>
  <c r="I43" i="58"/>
  <c r="I36" i="58"/>
  <c r="I42" i="58"/>
  <c r="I41" i="58"/>
  <c r="I58" i="51"/>
  <c r="I40" i="51"/>
  <c r="I36" i="51"/>
  <c r="I37" i="51"/>
  <c r="I41" i="51"/>
  <c r="I39" i="51"/>
  <c r="I42" i="51"/>
  <c r="I43" i="51"/>
  <c r="I38" i="51"/>
  <c r="I41" i="52" l="1"/>
  <c r="I42" i="52"/>
  <c r="I44" i="57"/>
  <c r="I59" i="57" s="1"/>
  <c r="I61" i="57" s="1"/>
  <c r="I124" i="57" s="1"/>
  <c r="I40" i="52"/>
  <c r="I71" i="50"/>
  <c r="I125" i="50" s="1"/>
  <c r="I71" i="53"/>
  <c r="I125" i="53" s="1"/>
  <c r="I39" i="52"/>
  <c r="I38" i="52"/>
  <c r="I58" i="52"/>
  <c r="I36" i="52"/>
  <c r="I43" i="52"/>
  <c r="I37" i="52"/>
  <c r="I36" i="56"/>
  <c r="I37" i="56"/>
  <c r="I38" i="56"/>
  <c r="I41" i="56"/>
  <c r="I40" i="56"/>
  <c r="I43" i="56"/>
  <c r="I42" i="56"/>
  <c r="I58" i="56"/>
  <c r="I39" i="56"/>
  <c r="I44" i="58"/>
  <c r="I59" i="58" s="1"/>
  <c r="I61" i="58" s="1"/>
  <c r="I44" i="51"/>
  <c r="I59" i="51" s="1"/>
  <c r="I61" i="51" s="1"/>
  <c r="I71" i="57" l="1"/>
  <c r="I125" i="57" s="1"/>
  <c r="I44" i="52"/>
  <c r="I59" i="52" s="1"/>
  <c r="I61" i="52" s="1"/>
  <c r="I44" i="56"/>
  <c r="I59" i="56" s="1"/>
  <c r="I61" i="56" s="1"/>
  <c r="I124" i="58"/>
  <c r="I71" i="58"/>
  <c r="I125" i="58" s="1"/>
  <c r="I124" i="51"/>
  <c r="I71" i="51"/>
  <c r="I125" i="51" s="1"/>
  <c r="I81" i="50" l="1"/>
  <c r="I89" i="50" s="1"/>
  <c r="I91" i="50" s="1"/>
  <c r="I126" i="50" s="1"/>
  <c r="I128" i="50" s="1"/>
  <c r="I104" i="50" s="1"/>
  <c r="I105" i="50" s="1"/>
  <c r="I115" i="50" s="1"/>
  <c r="I117" i="50" s="1"/>
  <c r="I81" i="53"/>
  <c r="I89" i="53" s="1"/>
  <c r="I91" i="53" s="1"/>
  <c r="I126" i="53" s="1"/>
  <c r="I128" i="53" s="1"/>
  <c r="I104" i="53" s="1"/>
  <c r="I105" i="53" s="1"/>
  <c r="I115" i="53" s="1"/>
  <c r="I117" i="53" s="1"/>
  <c r="I71" i="52"/>
  <c r="I124" i="52"/>
  <c r="I124" i="56"/>
  <c r="I71" i="56"/>
  <c r="I125" i="56" s="1"/>
  <c r="I81" i="57" l="1"/>
  <c r="I89" i="57" s="1"/>
  <c r="I91" i="57" s="1"/>
  <c r="I126" i="57" s="1"/>
  <c r="I128" i="57" s="1"/>
  <c r="I104" i="57" s="1"/>
  <c r="I105" i="57" s="1"/>
  <c r="I115" i="57" s="1"/>
  <c r="I117" i="57" s="1"/>
  <c r="I125" i="52"/>
  <c r="I81" i="58"/>
  <c r="I89" i="58" s="1"/>
  <c r="I91" i="58" s="1"/>
  <c r="I126" i="58" s="1"/>
  <c r="I128" i="58" s="1"/>
  <c r="I104" i="58" s="1"/>
  <c r="I81" i="51"/>
  <c r="I89" i="51" s="1"/>
  <c r="I91" i="51" s="1"/>
  <c r="I126" i="51" s="1"/>
  <c r="I128" i="51" s="1"/>
  <c r="I104" i="51" s="1"/>
  <c r="I119" i="53"/>
  <c r="I108" i="53"/>
  <c r="I107" i="53"/>
  <c r="I145" i="53" s="1"/>
  <c r="I148" i="53" s="1"/>
  <c r="I109" i="53"/>
  <c r="I108" i="50"/>
  <c r="I119" i="50"/>
  <c r="I107" i="50"/>
  <c r="I109" i="50"/>
  <c r="I81" i="52" l="1"/>
  <c r="I89" i="52" s="1"/>
  <c r="I91" i="52" s="1"/>
  <c r="I126" i="52" s="1"/>
  <c r="I128" i="52" s="1"/>
  <c r="I104" i="52" s="1"/>
  <c r="I105" i="52" s="1"/>
  <c r="I115" i="52" s="1"/>
  <c r="I117" i="52" s="1"/>
  <c r="I81" i="56"/>
  <c r="I89" i="56" s="1"/>
  <c r="I91" i="56" s="1"/>
  <c r="I126" i="56" s="1"/>
  <c r="I128" i="56" s="1"/>
  <c r="I104" i="56" s="1"/>
  <c r="I105" i="56" s="1"/>
  <c r="I115" i="56" s="1"/>
  <c r="I117" i="56" s="1"/>
  <c r="I110" i="53"/>
  <c r="I129" i="53" s="1"/>
  <c r="I130" i="53" s="1"/>
  <c r="G8" i="46" s="1"/>
  <c r="I105" i="58"/>
  <c r="I115" i="58" s="1"/>
  <c r="I117" i="58" s="1"/>
  <c r="I119" i="57"/>
  <c r="I108" i="57"/>
  <c r="I107" i="57"/>
  <c r="I145" i="57" s="1"/>
  <c r="I148" i="57" s="1"/>
  <c r="I109" i="57"/>
  <c r="I105" i="51"/>
  <c r="I115" i="51" s="1"/>
  <c r="I117" i="51" s="1"/>
  <c r="I145" i="50"/>
  <c r="I148" i="50" s="1"/>
  <c r="I110" i="50"/>
  <c r="D152" i="53" l="1"/>
  <c r="I110" i="57"/>
  <c r="I147" i="57" s="1"/>
  <c r="I147" i="53"/>
  <c r="I119" i="58"/>
  <c r="I109" i="58"/>
  <c r="I107" i="58"/>
  <c r="I145" i="58" s="1"/>
  <c r="I148" i="58" s="1"/>
  <c r="I108" i="58"/>
  <c r="I119" i="56"/>
  <c r="I109" i="56"/>
  <c r="I108" i="56"/>
  <c r="I107" i="56"/>
  <c r="I119" i="52"/>
  <c r="I109" i="52"/>
  <c r="I108" i="52"/>
  <c r="I107" i="52"/>
  <c r="I145" i="52" s="1"/>
  <c r="I148" i="52" s="1"/>
  <c r="I119" i="51"/>
  <c r="I107" i="51"/>
  <c r="I145" i="51" s="1"/>
  <c r="I148" i="51" s="1"/>
  <c r="I109" i="51"/>
  <c r="I108" i="51"/>
  <c r="I147" i="50"/>
  <c r="I129" i="50"/>
  <c r="I130" i="50" s="1"/>
  <c r="G4" i="46" l="1"/>
  <c r="I110" i="52"/>
  <c r="I147" i="52" s="1"/>
  <c r="I129" i="57"/>
  <c r="I130" i="57" s="1"/>
  <c r="D152" i="50"/>
  <c r="I110" i="58"/>
  <c r="I145" i="56"/>
  <c r="I148" i="56" s="1"/>
  <c r="I110" i="56"/>
  <c r="I110" i="51"/>
  <c r="D152" i="57" l="1"/>
  <c r="G11" i="46"/>
  <c r="I129" i="52"/>
  <c r="I130" i="52" s="1"/>
  <c r="G7" i="46" s="1"/>
  <c r="I129" i="58"/>
  <c r="I130" i="58" s="1"/>
  <c r="G9" i="46" s="1"/>
  <c r="I147" i="58"/>
  <c r="I129" i="56"/>
  <c r="I130" i="56" s="1"/>
  <c r="G10" i="46" s="1"/>
  <c r="I147" i="56"/>
  <c r="I129" i="51"/>
  <c r="I130" i="51" s="1"/>
  <c r="G6" i="46" s="1"/>
  <c r="I147" i="51"/>
  <c r="D152" i="56" l="1"/>
  <c r="D152" i="52"/>
  <c r="D152" i="51"/>
  <c r="D152" i="58"/>
  <c r="A10" i="48" l="1"/>
  <c r="I21" i="48"/>
  <c r="I47" i="48" s="1"/>
  <c r="I146" i="48"/>
  <c r="I140" i="48"/>
  <c r="B129" i="48"/>
  <c r="B127" i="48"/>
  <c r="B126" i="48"/>
  <c r="B125" i="48"/>
  <c r="B124" i="48"/>
  <c r="B123" i="48"/>
  <c r="H112" i="48"/>
  <c r="I127" i="48"/>
  <c r="I85" i="48"/>
  <c r="I90" i="48" s="1"/>
  <c r="H85" i="48"/>
  <c r="H81" i="48"/>
  <c r="H44" i="48"/>
  <c r="H69" i="48" s="1"/>
  <c r="H33" i="48"/>
  <c r="I24" i="48" l="1"/>
  <c r="I54" i="48"/>
  <c r="H71" i="48"/>
  <c r="B12" i="5"/>
  <c r="I27" i="48" l="1"/>
  <c r="I60" i="48"/>
  <c r="C4" i="5"/>
  <c r="C5" i="5"/>
  <c r="C6" i="5"/>
  <c r="C7" i="5"/>
  <c r="C8" i="5"/>
  <c r="C9" i="5"/>
  <c r="C10" i="5"/>
  <c r="C11" i="5"/>
  <c r="C12" i="5"/>
  <c r="C13" i="5"/>
  <c r="C14" i="5"/>
  <c r="C15" i="5"/>
  <c r="C3" i="5"/>
  <c r="B4" i="5"/>
  <c r="B5" i="5"/>
  <c r="B6" i="5"/>
  <c r="B7" i="5"/>
  <c r="B8" i="5"/>
  <c r="B9" i="5"/>
  <c r="B10" i="5"/>
  <c r="B11" i="5"/>
  <c r="B13" i="5"/>
  <c r="B14" i="5"/>
  <c r="B15" i="5"/>
  <c r="B3" i="5"/>
  <c r="I123" i="48" l="1"/>
  <c r="I67" i="48"/>
  <c r="I70" i="48"/>
  <c r="I68" i="48"/>
  <c r="I65" i="48"/>
  <c r="I69" i="48"/>
  <c r="I66" i="48"/>
  <c r="I77" i="48"/>
  <c r="I78" i="48"/>
  <c r="I76" i="48"/>
  <c r="I75" i="48"/>
  <c r="I79" i="48"/>
  <c r="I80" i="48"/>
  <c r="I31" i="48"/>
  <c r="I32" i="48"/>
  <c r="I33" i="48" s="1"/>
  <c r="E12" i="5"/>
  <c r="D12" i="5"/>
  <c r="E14" i="5"/>
  <c r="D14" i="5"/>
  <c r="D10" i="5"/>
  <c r="D7" i="5"/>
  <c r="E7" i="5"/>
  <c r="D3" i="5"/>
  <c r="D8" i="5"/>
  <c r="E8" i="5"/>
  <c r="E9" i="5"/>
  <c r="D9" i="5"/>
  <c r="E15" i="5"/>
  <c r="D15" i="5"/>
  <c r="D13" i="5"/>
  <c r="D5" i="5"/>
  <c r="E5" i="5"/>
  <c r="E4" i="5"/>
  <c r="D4" i="5"/>
  <c r="E6" i="5"/>
  <c r="D6" i="5"/>
  <c r="E11" i="5"/>
  <c r="D11" i="5"/>
  <c r="I58" i="48" l="1"/>
  <c r="I43" i="48"/>
  <c r="I40" i="48"/>
  <c r="I39" i="48"/>
  <c r="I42" i="48"/>
  <c r="I37" i="48"/>
  <c r="I36" i="48"/>
  <c r="I41" i="48"/>
  <c r="I38" i="48"/>
  <c r="E3" i="5"/>
  <c r="E10" i="5"/>
  <c r="E13" i="5"/>
  <c r="I44" i="48" l="1"/>
  <c r="I59" i="48" s="1"/>
  <c r="I61" i="48" s="1"/>
  <c r="I71" i="48" l="1"/>
  <c r="I125" i="48" s="1"/>
  <c r="I124" i="48"/>
  <c r="H6" i="46" l="1"/>
  <c r="I6" i="46" s="1"/>
  <c r="I81" i="48"/>
  <c r="I89" i="48" s="1"/>
  <c r="I91" i="48" s="1"/>
  <c r="I126" i="48" s="1"/>
  <c r="I128" i="48" s="1"/>
  <c r="I104" i="48" s="1"/>
  <c r="I105" i="48" s="1"/>
  <c r="I115" i="48" s="1"/>
  <c r="I117" i="48" s="1"/>
  <c r="I108" i="48" l="1"/>
  <c r="I109" i="48"/>
  <c r="I107" i="48"/>
  <c r="I145" i="48" s="1"/>
  <c r="I148" i="48" s="1"/>
  <c r="I119" i="48"/>
  <c r="I110" i="48" l="1"/>
  <c r="H7" i="46"/>
  <c r="I7" i="46" s="1"/>
  <c r="I129" i="48" l="1"/>
  <c r="I130" i="48" s="1"/>
  <c r="G5" i="46" s="1"/>
  <c r="I147" i="48"/>
  <c r="H10" i="46"/>
  <c r="I10" i="46" s="1"/>
  <c r="H5" i="46" l="1"/>
  <c r="I5" i="46" s="1"/>
  <c r="H4" i="46"/>
  <c r="I4" i="46" s="1"/>
  <c r="D152" i="48"/>
  <c r="H11" i="46"/>
  <c r="I11" i="46" s="1"/>
  <c r="H8" i="46"/>
  <c r="I8" i="46" s="1"/>
  <c r="H9" i="46"/>
  <c r="I9" i="46" s="1"/>
  <c r="H12" i="46" l="1"/>
  <c r="I12" i="4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CTI</author>
  </authors>
  <commentList>
    <comment ref="B2" authorId="0" shapeId="0" xr:uid="{00000000-0006-0000-0000-000001000000}">
      <text>
        <r>
          <rPr>
            <b/>
            <sz val="12"/>
            <color indexed="81"/>
            <rFont val="Segoe UI"/>
            <family val="2"/>
          </rPr>
          <t>Definir as áreas "adaptando" para a sua estratégia.</t>
        </r>
      </text>
    </comment>
    <comment ref="C2" authorId="0" shapeId="0" xr:uid="{00000000-0006-0000-0000-000002000000}">
      <text>
        <r>
          <rPr>
            <b/>
            <sz val="12"/>
            <color indexed="81"/>
            <rFont val="Segoe UI"/>
            <family val="2"/>
          </rPr>
          <t>Definir as áreas "adaptando" para a sua estratégia.</t>
        </r>
      </text>
    </comment>
    <comment ref="D2" authorId="0" shapeId="0" xr:uid="{00000000-0006-0000-0000-000003000000}">
      <text>
        <r>
          <rPr>
            <b/>
            <sz val="12"/>
            <color indexed="81"/>
            <rFont val="Segoe UI"/>
            <family val="2"/>
          </rPr>
          <t>Definir as áreas "adaptando" para a sua estratégia.</t>
        </r>
      </text>
    </comment>
    <comment ref="E2" authorId="0" shapeId="0" xr:uid="{00000000-0006-0000-0000-000004000000}">
      <text>
        <r>
          <rPr>
            <b/>
            <sz val="12"/>
            <color indexed="81"/>
            <rFont val="Segoe UI"/>
            <family val="2"/>
          </rPr>
          <t>Definir as áreas "adaptando" para a sua estratégia.</t>
        </r>
      </text>
    </comment>
    <comment ref="C3" authorId="0" shapeId="0" xr:uid="{00000000-0006-0000-0000-000005000000}">
      <text>
        <r>
          <rPr>
            <b/>
            <sz val="12"/>
            <color indexed="81"/>
            <rFont val="Segoe UI"/>
            <family val="2"/>
          </rPr>
          <t>O intervalo dessas produtividades estão definidos na IN 05/2017. Se tornam relativos uma vez que a área definida pode ser manipulada conforme a estratégia  de sua gestão e pode não configurar a produtividade que os ASGs executarão na realidade.</t>
        </r>
      </text>
    </comment>
  </commentList>
</comments>
</file>

<file path=xl/sharedStrings.xml><?xml version="1.0" encoding="utf-8"?>
<sst xmlns="http://schemas.openxmlformats.org/spreadsheetml/2006/main" count="2034" uniqueCount="217">
  <si>
    <t>Materiais</t>
  </si>
  <si>
    <t>A1. PISO ACARPETADO</t>
  </si>
  <si>
    <t>A2. PISO FRIO</t>
  </si>
  <si>
    <t>A4. ALMOX/GALPÃO</t>
  </si>
  <si>
    <t>A5. OFICINA</t>
  </si>
  <si>
    <t>A6. SAGUÕES / SALÕES</t>
  </si>
  <si>
    <t>A7. BANHEIROS</t>
  </si>
  <si>
    <t>B1. PAVIMENTAÇÃO ADJACENTE</t>
  </si>
  <si>
    <t>B2. PASSEIO / RUAS</t>
  </si>
  <si>
    <t>B3. ÁREAS VERDES</t>
  </si>
  <si>
    <t>ÁREAS DE LIMPEZA E ASSEIO</t>
  </si>
  <si>
    <t>C1. ESQUADRIAS EXTERNAS COM RISCO</t>
  </si>
  <si>
    <t>C2. ESQUADRIA EXTERNA SEM RISCO</t>
  </si>
  <si>
    <t>C3. ESQUADRIAS INTERNAS</t>
  </si>
  <si>
    <t>Lucro</t>
  </si>
  <si>
    <t>A3. LABORATÓRIO</t>
  </si>
  <si>
    <t>Aviso Prévio Indenizado</t>
  </si>
  <si>
    <t>ÁREA</t>
  </si>
  <si>
    <t>PRODUTIVIDADE</t>
  </si>
  <si>
    <t>VALOR R$/M2</t>
  </si>
  <si>
    <t>VALOR TOTAL</t>
  </si>
  <si>
    <t>Substituto na cobertura de Ausências Legais</t>
  </si>
  <si>
    <t>Substituto na cobertura de Afastamento Maternidade</t>
  </si>
  <si>
    <t>A</t>
  </si>
  <si>
    <t>B</t>
  </si>
  <si>
    <t>C</t>
  </si>
  <si>
    <t>D</t>
  </si>
  <si>
    <t>Adicional Noturno</t>
  </si>
  <si>
    <t>E</t>
  </si>
  <si>
    <t>Adicional de Hora Noturna Reduzida</t>
  </si>
  <si>
    <t>G</t>
  </si>
  <si>
    <t>Outros (especificar)</t>
  </si>
  <si>
    <t>2.1</t>
  </si>
  <si>
    <t>2.2</t>
  </si>
  <si>
    <t>SESC ou SESI</t>
  </si>
  <si>
    <t>F</t>
  </si>
  <si>
    <t>H</t>
  </si>
  <si>
    <t>2.3</t>
  </si>
  <si>
    <t>Benefícios Mensais e Diários</t>
  </si>
  <si>
    <t>Módulo 4 - Custo de Reposição do Profissional Ausente</t>
  </si>
  <si>
    <t>4.1</t>
  </si>
  <si>
    <t>4.2</t>
  </si>
  <si>
    <t>Equipamentos</t>
  </si>
  <si>
    <t>Item</t>
  </si>
  <si>
    <t>-</t>
  </si>
  <si>
    <t>%</t>
  </si>
  <si>
    <t>Descrição</t>
  </si>
  <si>
    <t>Tipo de Serviço</t>
  </si>
  <si>
    <t>Unidade de Medida</t>
  </si>
  <si>
    <t>Tipo de serviço (mesmo serviço com características distintas)</t>
  </si>
  <si>
    <t>Classificação Brasileira de Ocupações (CBO)</t>
  </si>
  <si>
    <t>Categoria profissional (vinculada à execução contratual)</t>
  </si>
  <si>
    <t>Data base da categoria (dia/mês/ano)</t>
  </si>
  <si>
    <t>COMPOSIÇÃO DA REMUNERAÇÃO</t>
  </si>
  <si>
    <t>Salário Base</t>
  </si>
  <si>
    <t>Incidência do FGTS sobre Aviso Prévio Indenizado</t>
  </si>
  <si>
    <t>INSUMOS DIVERSOS</t>
  </si>
  <si>
    <t>CUSTOS INDIRETOS, TRIBUTOS E LUCRO</t>
  </si>
  <si>
    <t>R$</t>
  </si>
  <si>
    <t>Substituto na cobertura de Licença Paternidade</t>
  </si>
  <si>
    <t>PROVISÃO PARA RESCISÃO</t>
  </si>
  <si>
    <t xml:space="preserve">Uniformes </t>
  </si>
  <si>
    <t>Apêndice I</t>
  </si>
  <si>
    <t>Resumo das planilhas de custos e formação de preços por posto</t>
  </si>
  <si>
    <t>Grupo</t>
  </si>
  <si>
    <t>CBO</t>
  </si>
  <si>
    <t>Unidade de medida</t>
  </si>
  <si>
    <t>Quant.</t>
  </si>
  <si>
    <t>Valor Mensal Unitário (R$)</t>
  </si>
  <si>
    <t>Valor Mensal Total (R$)</t>
  </si>
  <si>
    <t>Valor Anual (R$)</t>
  </si>
  <si>
    <t>5135-05</t>
  </si>
  <si>
    <t>Posto</t>
  </si>
  <si>
    <t>Auxiliar em saúde bucal</t>
  </si>
  <si>
    <t>3224-15</t>
  </si>
  <si>
    <t>Eletricista</t>
  </si>
  <si>
    <t>9511-05</t>
  </si>
  <si>
    <t>Jardineiro</t>
  </si>
  <si>
    <t>6220-10</t>
  </si>
  <si>
    <t>Pedreiro</t>
  </si>
  <si>
    <t>7152-10</t>
  </si>
  <si>
    <t>Piscineiro</t>
  </si>
  <si>
    <t>Porteiro</t>
  </si>
  <si>
    <t>5174-10</t>
  </si>
  <si>
    <t>Total Geral (R$)</t>
  </si>
  <si>
    <t>Discriminação dos Serviços</t>
  </si>
  <si>
    <t>Data de apresentação da proposta</t>
  </si>
  <si>
    <t>Município</t>
  </si>
  <si>
    <t>Ano do Acordo, Convenção ou Dissídio Coletivo</t>
  </si>
  <si>
    <t>Nº de meses de execução contratual</t>
  </si>
  <si>
    <t>Identificação do Serviço</t>
  </si>
  <si>
    <t>Quantidade total a contratar (em função da unidade de medida)</t>
  </si>
  <si>
    <t>Dados para composição dos custos referentes à mão-de-obra</t>
  </si>
  <si>
    <t>Salário Normativo da Categoria Profissional</t>
  </si>
  <si>
    <t>MÓDULO 1 - COMPOSIÇÃO DA REMUNERAÇÃO</t>
  </si>
  <si>
    <t>VALOR (R$)</t>
  </si>
  <si>
    <t xml:space="preserve">Adicional Periculosidade </t>
  </si>
  <si>
    <t>Adicional Insalubridade</t>
  </si>
  <si>
    <t>TOTAL DO MÓDULO 1</t>
  </si>
  <si>
    <t>MÓDULO 2 – ENCARGOS E BENEFÍCIOS ANUAIS, MENSAIS E DIÁRIOS</t>
  </si>
  <si>
    <t>Submódulo 2.1 - 13º Salário, Férias e Adicional de Férias</t>
  </si>
  <si>
    <r>
      <rPr>
        <sz val="10"/>
        <rFont val="Arial"/>
        <family val="2"/>
      </rPr>
      <t>13 (Décimo-terceiro) salário</t>
    </r>
    <r>
      <rPr>
        <sz val="10"/>
        <color indexed="10"/>
        <rFont val="Arial"/>
        <family val="2"/>
      </rPr>
      <t xml:space="preserve"> </t>
    </r>
  </si>
  <si>
    <t>Adicional de Férias</t>
  </si>
  <si>
    <t>TOTAL SUBMÓDULO 2.1</t>
  </si>
  <si>
    <t>Submódulo 2.2 - GPS, FGTS e Outras Contribuições</t>
  </si>
  <si>
    <t xml:space="preserve">INSS </t>
  </si>
  <si>
    <t xml:space="preserve">Salário Educação </t>
  </si>
  <si>
    <t xml:space="preserve">SENAI - SENAC </t>
  </si>
  <si>
    <t xml:space="preserve">SEBRAE </t>
  </si>
  <si>
    <t xml:space="preserve">INCRA </t>
  </si>
  <si>
    <t xml:space="preserve">FGTS </t>
  </si>
  <si>
    <t>TOTAL SUBMÓDULO 2.2</t>
  </si>
  <si>
    <t>Submódulo 2.3 - Benefícios Mensais e Diários</t>
  </si>
  <si>
    <t xml:space="preserve">Transporte </t>
  </si>
  <si>
    <t xml:space="preserve">Auxílio-Refeição/Alimentação </t>
  </si>
  <si>
    <t>benefício social familiar</t>
  </si>
  <si>
    <t>Auxílio Saúde</t>
  </si>
  <si>
    <t>Seguro de vida</t>
  </si>
  <si>
    <t>TOTAL SUBMÓDULO 2.3</t>
  </si>
  <si>
    <t>QUADRO-RESUMO DO MÓDULO 2 - ENCARGOS, BENEFÍCIOS ANUAIS, MENSAIS E DIÁRIOS</t>
  </si>
  <si>
    <t>Módulo 2 - Encargos, Benefícios Anuais, Mensais e Diários</t>
  </si>
  <si>
    <t>13º Salário, Férias e Adicional de Férias</t>
  </si>
  <si>
    <t>GPS, FGTS e Outras Contribuições</t>
  </si>
  <si>
    <t>TOTAL DO MÓDULO 2</t>
  </si>
  <si>
    <t>MÓDULO 3 – PROVISÃO PARA RESCISÃO</t>
  </si>
  <si>
    <t>Multa do FGTS e Contribuição Social sobre o Aviso Prévio Indenizado</t>
  </si>
  <si>
    <t xml:space="preserve">Aviso Prévio Trabalhado </t>
  </si>
  <si>
    <t>Incidência de GPS, FGTS e outras contribuições sobre Aviso Prévio Trabalhado</t>
  </si>
  <si>
    <t xml:space="preserve">Multa do FGTS e Contribuição Social sobre o Aviso Prévio Trabalhado. </t>
  </si>
  <si>
    <t>TOTAL DO MÓDULO 3</t>
  </si>
  <si>
    <t>MÓDULO 4 – CUSTO DE REPOSIÇÃO DO PROFISSIONAL AUSENTE</t>
  </si>
  <si>
    <t>Submódulo 4.1 - Substituto nas Ausências Legais</t>
  </si>
  <si>
    <t xml:space="preserve">Substituto na cobertura de Férias </t>
  </si>
  <si>
    <r>
      <rPr>
        <sz val="10"/>
        <rFont val="Arial"/>
        <family val="2"/>
      </rPr>
      <t>Substituto na cobertura de Ausência por Acidente de Trabalho</t>
    </r>
    <r>
      <rPr>
        <sz val="10"/>
        <color indexed="10"/>
        <rFont val="Arial"/>
        <family val="2"/>
      </rPr>
      <t xml:space="preserve"> </t>
    </r>
  </si>
  <si>
    <t>Substituto na cobertura de Outras Ausências (Ausência por doença)</t>
  </si>
  <si>
    <t>TOTAL SUBMÓDULO 4.1</t>
  </si>
  <si>
    <t>Submódulo 4.2 - Substituto na Intrajornada</t>
  </si>
  <si>
    <t>Intervalo para Repouso ou Alimentação</t>
  </si>
  <si>
    <t>TOTAL SUBMÓDULO 4.2</t>
  </si>
  <si>
    <t>QUADRO-RESUMO DO MÓDULO 4 - CUSTO DE REPOSIÇÃO DO PROFISSIONAL AUSENTE</t>
  </si>
  <si>
    <t>Substituto nas Ausências Legais</t>
  </si>
  <si>
    <t>Substituto na Intrajornada</t>
  </si>
  <si>
    <t>TOTAL DO MÓDULO 4</t>
  </si>
  <si>
    <t>MÓDULO 5 – INSUMOS DIVERSOS</t>
  </si>
  <si>
    <t>Outros (especificar)EPIs</t>
  </si>
  <si>
    <t>TOTAL DO MÓDULO 5</t>
  </si>
  <si>
    <t>MÓDULO 6 – CUSTOS INDIRETOS, TRIBUTOS E LUCRO</t>
  </si>
  <si>
    <t>Custos Indiretos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</si>
  <si>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</si>
  <si>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</si>
  <si>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</si>
  <si>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</si>
  <si>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</si>
  <si>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</si>
  <si>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</si>
  <si>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</si>
  <si>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</si>
  <si>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</si>
  <si>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</si>
  <si>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</si>
  <si>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</si>
  <si>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</si>
  <si>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</si>
  <si>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</si>
  <si>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</si>
  <si>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</si>
  <si>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 SEM DIÁRIAS</t>
  </si>
  <si>
    <t>Quantidade de empregados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</si>
  <si>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</si>
  <si>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</si>
  <si>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</si>
  <si>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</si>
  <si>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</si>
  <si>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</si>
  <si>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Serviço 1 (indicar)</t>
  </si>
  <si>
    <t>Serviço 2 (indicar)</t>
  </si>
  <si>
    <t>Serviço 3 (indicar)</t>
  </si>
  <si>
    <t>Serviço ... (indicar)</t>
  </si>
  <si>
    <t>VALOR MENSAL DOS SERVIÇOS (I + II + III + ...)</t>
  </si>
  <si>
    <t>Anexo III-D</t>
  </si>
  <si>
    <t>Quadro Demonstrativo - VALOR GLOBAL DA PROPOSTA</t>
  </si>
  <si>
    <t>VALOR GLOBAL DA PROPOSTA</t>
  </si>
  <si>
    <t>Valor proposto por unidade de medida*</t>
  </si>
  <si>
    <t>Valor mensal do serviço</t>
  </si>
  <si>
    <t>Valor Global da Proposta (valor mensal do serviço X nº meses do contrato).</t>
  </si>
  <si>
    <t>TOTAL</t>
  </si>
  <si>
    <t>Nota(1):</t>
  </si>
  <si>
    <t>Informar o valor da unidade de medida por tipo de serviço.</t>
  </si>
  <si>
    <t>Valor total do Posto</t>
  </si>
  <si>
    <t>Obs 1: De acordo com o entendimento do TCU no Acórdão nº 1.186/2017 - Plenário, a Administração "deve estabelecer na minuta do contrato que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</t>
  </si>
  <si>
    <t>Obs 2: Nas eventuais prorrogações do contrato, os custos não renováveis já pagos ou amortizados no primeiro ano da contratação deverão ser eliminados como condição para a renovação.</t>
  </si>
  <si>
    <t>Obs 3:os licitantes, quando tributados pelo regime de incidência não-cumulativa de PIS e COFINS, dever cotar na planilha de custos e formação de preços as alíquotas médias efetivamente recolhidas dessas contribuições.</t>
  </si>
  <si>
    <t>Refeição</t>
  </si>
  <si>
    <t>Natal</t>
  </si>
  <si>
    <t>Saúde</t>
  </si>
  <si>
    <t>5143-30</t>
  </si>
  <si>
    <t>5143-10</t>
  </si>
  <si>
    <t>CCT ADOTADA</t>
  </si>
  <si>
    <t>RN000192/2024</t>
  </si>
  <si>
    <t>Merendeira</t>
  </si>
  <si>
    <t>Auxiliar de saúde bucal</t>
  </si>
  <si>
    <t>Manutenção</t>
  </si>
  <si>
    <t>Aux. Manutenção predial</t>
  </si>
  <si>
    <t>Auxiliar de manutenção predial</t>
  </si>
  <si>
    <t>5132-05</t>
  </si>
  <si>
    <t>Apoio</t>
  </si>
  <si>
    <t>salário mínimo 2025</t>
  </si>
  <si>
    <t>Benefício social familiar</t>
  </si>
  <si>
    <t>RN000009/2025</t>
  </si>
  <si>
    <t>Ferramentas</t>
  </si>
  <si>
    <t>RN000147/2025</t>
  </si>
  <si>
    <t>SAT - Seguro Acidente de Trabalho (informar RAT da empresa)</t>
  </si>
  <si>
    <t>Jovem Aprendiz- Retirado conforme o PARECER n. 00130/2024/PF-IFRN/PFIFRN/PGF/AGU</t>
  </si>
  <si>
    <t>Programa de Qualificação Prof e Markting</t>
  </si>
  <si>
    <t>Adicional Insalubridade - LAUDO PERICIAL Nº: 021/2017 - IFRN</t>
  </si>
  <si>
    <t>Adicional Insalubridade - CCT RN000009/2025 -Cláusula Décima Segunda</t>
  </si>
  <si>
    <t>Adicional Periculosidade - LAUDO PERICIAL Nº: 021/2017 - IFRN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</si>
</sst>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,##0\ &quot;M²&quot;"/>
    <numFmt numFmtId="165" formatCode="#,##0.000000000"/>
    <numFmt numFmtId="166" formatCode="&quot;R$ &quot;#,##0.00_);[Red]\(&quot;R$ &quot;#,##0.00\)"/>
    <numFmt numFmtId="167" formatCode="_(&quot;R$ &quot;* #,##0.00_);_(&quot;R$ &quot;* \(#,##0.00\);_(&quot;R$ &quot;* &quot;-&quot;??_);_(@_)"/>
    <numFmt numFmtId="168" formatCode="0.0%"/>
    <numFmt numFmtId="169" formatCode="&quot;R$&quot;\ 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1"/>
      <name val="Segoe U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0" fontId="8" fillId="0" borderId="0"/>
    <xf numFmtId="0" fontId="1" fillId="0" borderId="0"/>
    <xf numFmtId="9" fontId="8" fillId="0" borderId="0" applyFill="0" applyBorder="0" applyAlignment="0" applyProtection="0"/>
    <xf numFmtId="167" fontId="8" fillId="0" borderId="0" applyFill="0" applyBorder="0" applyAlignment="0" applyProtection="0"/>
  </cellStyleXfs>
  <cellXfs count="110">
    <xf numFmtId="0" fontId="0" fillId="0" borderId="0" xfId="0"/>
    <xf numFmtId="0" fontId="3" fillId="2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6" fillId="0" borderId="1" xfId="3" applyFont="1" applyBorder="1" applyAlignment="1">
      <alignment horizontal="center" vertical="top" wrapText="1"/>
    </xf>
    <xf numFmtId="0" fontId="6" fillId="0" borderId="1" xfId="3" applyFont="1" applyBorder="1" applyAlignment="1">
      <alignment vertical="top" wrapText="1"/>
    </xf>
    <xf numFmtId="0" fontId="1" fillId="0" borderId="1" xfId="3" applyBorder="1" applyAlignment="1">
      <alignment horizontal="center"/>
    </xf>
    <xf numFmtId="0" fontId="7" fillId="0" borderId="1" xfId="3" applyFont="1" applyBorder="1" applyAlignment="1">
      <alignment vertical="top" wrapText="1"/>
    </xf>
    <xf numFmtId="0" fontId="7" fillId="0" borderId="1" xfId="3" applyFont="1" applyBorder="1" applyAlignment="1">
      <alignment horizontal="center"/>
    </xf>
    <xf numFmtId="0" fontId="7" fillId="0" borderId="1" xfId="3" applyFont="1" applyBorder="1" applyAlignment="1">
      <alignment horizontal="center" vertical="top" wrapText="1"/>
    </xf>
    <xf numFmtId="4" fontId="7" fillId="0" borderId="1" xfId="3" applyNumberFormat="1" applyFont="1" applyBorder="1"/>
    <xf numFmtId="4" fontId="6" fillId="0" borderId="1" xfId="3" applyNumberFormat="1" applyFont="1" applyBorder="1"/>
    <xf numFmtId="0" fontId="8" fillId="0" borderId="0" xfId="2" applyAlignment="1">
      <alignment horizontal="center"/>
    </xf>
    <xf numFmtId="0" fontId="8" fillId="0" borderId="0" xfId="2"/>
    <xf numFmtId="0" fontId="10" fillId="0" borderId="0" xfId="2" applyFont="1" applyAlignment="1">
      <alignment horizontal="center"/>
    </xf>
    <xf numFmtId="0" fontId="8" fillId="0" borderId="0" xfId="2" applyAlignment="1">
      <alignment horizontal="left"/>
    </xf>
    <xf numFmtId="0" fontId="8" fillId="0" borderId="1" xfId="2" applyBorder="1" applyAlignment="1">
      <alignment horizontal="center"/>
    </xf>
    <xf numFmtId="0" fontId="10" fillId="0" borderId="1" xfId="2" applyFont="1" applyBorder="1" applyAlignment="1">
      <alignment horizontal="center"/>
    </xf>
    <xf numFmtId="0" fontId="8" fillId="0" borderId="1" xfId="2" applyBorder="1"/>
    <xf numFmtId="2" fontId="8" fillId="0" borderId="1" xfId="2" applyNumberFormat="1" applyBorder="1"/>
    <xf numFmtId="10" fontId="8" fillId="0" borderId="1" xfId="4" applyNumberFormat="1" applyBorder="1" applyAlignment="1">
      <alignment horizontal="center"/>
    </xf>
    <xf numFmtId="2" fontId="8" fillId="0" borderId="0" xfId="2" applyNumberFormat="1"/>
    <xf numFmtId="10" fontId="8" fillId="0" borderId="1" xfId="4" applyNumberFormat="1" applyFill="1" applyBorder="1" applyAlignment="1">
      <alignment horizontal="center"/>
    </xf>
    <xf numFmtId="2" fontId="10" fillId="0" borderId="1" xfId="2" applyNumberFormat="1" applyFont="1" applyBorder="1"/>
    <xf numFmtId="2" fontId="10" fillId="0" borderId="0" xfId="2" applyNumberFormat="1" applyFont="1"/>
    <xf numFmtId="10" fontId="8" fillId="0" borderId="1" xfId="2" applyNumberFormat="1" applyBorder="1" applyAlignment="1">
      <alignment horizontal="center"/>
    </xf>
    <xf numFmtId="10" fontId="10" fillId="0" borderId="1" xfId="2" applyNumberFormat="1" applyFont="1" applyBorder="1" applyAlignment="1">
      <alignment horizontal="center"/>
    </xf>
    <xf numFmtId="0" fontId="10" fillId="0" borderId="0" xfId="2" applyFont="1"/>
    <xf numFmtId="167" fontId="10" fillId="0" borderId="0" xfId="5" applyFont="1"/>
    <xf numFmtId="2" fontId="8" fillId="0" borderId="1" xfId="2" applyNumberFormat="1" applyBorder="1" applyAlignment="1">
      <alignment horizontal="right"/>
    </xf>
    <xf numFmtId="10" fontId="8" fillId="0" borderId="0" xfId="2" applyNumberFormat="1"/>
    <xf numFmtId="43" fontId="8" fillId="0" borderId="0" xfId="2" applyNumberFormat="1"/>
    <xf numFmtId="10" fontId="8" fillId="0" borderId="1" xfId="2" applyNumberFormat="1" applyBorder="1"/>
    <xf numFmtId="2" fontId="8" fillId="0" borderId="1" xfId="2" applyNumberFormat="1" applyBorder="1" applyAlignment="1">
      <alignment horizontal="center"/>
    </xf>
    <xf numFmtId="10" fontId="8" fillId="0" borderId="1" xfId="4" applyNumberFormat="1" applyBorder="1" applyAlignment="1"/>
    <xf numFmtId="168" fontId="8" fillId="0" borderId="1" xfId="4" applyNumberFormat="1" applyBorder="1" applyAlignment="1"/>
    <xf numFmtId="9" fontId="8" fillId="0" borderId="1" xfId="4" applyBorder="1" applyAlignment="1"/>
    <xf numFmtId="0" fontId="12" fillId="0" borderId="12" xfId="2" applyFont="1" applyBorder="1" applyAlignment="1">
      <alignment horizontal="center"/>
    </xf>
    <xf numFmtId="10" fontId="12" fillId="0" borderId="5" xfId="4" applyNumberFormat="1" applyFont="1" applyBorder="1" applyAlignment="1"/>
    <xf numFmtId="2" fontId="12" fillId="0" borderId="13" xfId="2" applyNumberFormat="1" applyFont="1" applyBorder="1"/>
    <xf numFmtId="0" fontId="12" fillId="0" borderId="14" xfId="2" applyFont="1" applyBorder="1" applyAlignment="1">
      <alignment horizontal="center"/>
    </xf>
    <xf numFmtId="0" fontId="12" fillId="0" borderId="0" xfId="2" applyFont="1" applyAlignment="1">
      <alignment horizontal="left"/>
    </xf>
    <xf numFmtId="10" fontId="12" fillId="0" borderId="0" xfId="4" applyNumberFormat="1" applyFont="1" applyBorder="1" applyAlignment="1"/>
    <xf numFmtId="2" fontId="12" fillId="0" borderId="15" xfId="2" applyNumberFormat="1" applyFont="1" applyBorder="1"/>
    <xf numFmtId="0" fontId="13" fillId="0" borderId="14" xfId="2" applyFont="1" applyBorder="1"/>
    <xf numFmtId="0" fontId="12" fillId="0" borderId="16" xfId="2" applyFont="1" applyBorder="1" applyAlignment="1">
      <alignment horizontal="center"/>
    </xf>
    <xf numFmtId="10" fontId="12" fillId="0" borderId="4" xfId="4" applyNumberFormat="1" applyFont="1" applyBorder="1" applyAlignment="1"/>
    <xf numFmtId="2" fontId="12" fillId="0" borderId="7" xfId="2" applyNumberFormat="1" applyFont="1" applyBorder="1"/>
    <xf numFmtId="0" fontId="10" fillId="0" borderId="1" xfId="2" applyFont="1" applyBorder="1" applyAlignment="1">
      <alignment horizontal="center" wrapText="1"/>
    </xf>
    <xf numFmtId="0" fontId="10" fillId="0" borderId="1" xfId="2" applyFont="1" applyBorder="1"/>
    <xf numFmtId="169" fontId="8" fillId="0" borderId="0" xfId="2" applyNumberFormat="1" applyAlignment="1">
      <alignment horizontal="center"/>
    </xf>
    <xf numFmtId="0" fontId="8" fillId="0" borderId="0" xfId="2" applyAlignment="1">
      <alignment horizontal="left" vertical="top" wrapText="1"/>
    </xf>
    <xf numFmtId="0" fontId="8" fillId="0" borderId="0" xfId="2" applyAlignment="1">
      <alignment horizontal="left" vertical="top"/>
    </xf>
    <xf numFmtId="0" fontId="0" fillId="0" borderId="1" xfId="0" applyBorder="1" applyAlignment="1">
      <alignment horizontal="center"/>
    </xf>
    <xf numFmtId="0" fontId="8" fillId="7" borderId="0" xfId="2" applyFill="1"/>
    <xf numFmtId="0" fontId="10" fillId="5" borderId="1" xfId="2" applyFont="1" applyFill="1" applyBorder="1" applyAlignment="1">
      <alignment horizontal="center"/>
    </xf>
    <xf numFmtId="0" fontId="8" fillId="0" borderId="1" xfId="2" applyBorder="1" applyAlignment="1">
      <alignment horizontal="center"/>
    </xf>
    <xf numFmtId="0" fontId="10" fillId="0" borderId="1" xfId="2" applyFont="1" applyBorder="1" applyAlignment="1">
      <alignment horizontal="center"/>
    </xf>
    <xf numFmtId="10" fontId="8" fillId="0" borderId="1" xfId="2" applyNumberFormat="1" applyFill="1" applyBorder="1" applyAlignment="1">
      <alignment horizontal="center"/>
    </xf>
    <xf numFmtId="2" fontId="8" fillId="0" borderId="1" xfId="2" applyNumberFormat="1" applyFill="1" applyBorder="1" applyAlignment="1">
      <alignment horizontal="right"/>
    </xf>
    <xf numFmtId="2" fontId="8" fillId="0" borderId="1" xfId="2" applyNumberFormat="1" applyFill="1" applyBorder="1"/>
    <xf numFmtId="0" fontId="9" fillId="8" borderId="4" xfId="3" applyFont="1" applyFill="1" applyBorder="1" applyAlignment="1">
      <alignment horizontal="center" vertical="top"/>
    </xf>
    <xf numFmtId="0" fontId="6" fillId="0" borderId="1" xfId="3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0" fillId="0" borderId="0" xfId="2" applyFont="1" applyAlignment="1">
      <alignment vertical="top" wrapText="1"/>
    </xf>
    <xf numFmtId="0" fontId="8" fillId="0" borderId="1" xfId="2" applyBorder="1" applyAlignment="1">
      <alignment horizontal="left"/>
    </xf>
    <xf numFmtId="0" fontId="8" fillId="0" borderId="1" xfId="2" applyBorder="1" applyAlignment="1">
      <alignment horizontal="center"/>
    </xf>
    <xf numFmtId="0" fontId="10" fillId="0" borderId="1" xfId="2" applyFont="1" applyBorder="1" applyAlignment="1">
      <alignment horizontal="center"/>
    </xf>
    <xf numFmtId="169" fontId="10" fillId="0" borderId="1" xfId="2" applyNumberFormat="1" applyFont="1" applyBorder="1" applyAlignment="1">
      <alignment horizontal="center"/>
    </xf>
    <xf numFmtId="0" fontId="10" fillId="0" borderId="0" xfId="2" applyFont="1" applyAlignment="1">
      <alignment horizontal="left" vertical="top" wrapText="1"/>
    </xf>
    <xf numFmtId="0" fontId="10" fillId="0" borderId="0" xfId="2" applyFont="1" applyAlignment="1">
      <alignment horizontal="left" vertical="top"/>
    </xf>
    <xf numFmtId="0" fontId="10" fillId="0" borderId="0" xfId="2" applyFont="1" applyAlignment="1">
      <alignment horizontal="left" wrapText="1"/>
    </xf>
    <xf numFmtId="0" fontId="10" fillId="0" borderId="0" xfId="2" applyFont="1" applyAlignment="1">
      <alignment horizontal="left"/>
    </xf>
    <xf numFmtId="0" fontId="10" fillId="0" borderId="1" xfId="2" applyFont="1" applyBorder="1" applyAlignment="1">
      <alignment horizontal="left"/>
    </xf>
    <xf numFmtId="0" fontId="8" fillId="0" borderId="2" xfId="2" applyBorder="1" applyAlignment="1">
      <alignment horizontal="center"/>
    </xf>
    <xf numFmtId="0" fontId="8" fillId="0" borderId="6" xfId="2" applyBorder="1" applyAlignment="1">
      <alignment horizontal="center"/>
    </xf>
    <xf numFmtId="0" fontId="8" fillId="0" borderId="3" xfId="2" applyBorder="1" applyAlignment="1">
      <alignment horizontal="center"/>
    </xf>
    <xf numFmtId="0" fontId="10" fillId="0" borderId="1" xfId="2" applyFont="1" applyBorder="1" applyAlignment="1">
      <alignment horizontal="center" wrapText="1"/>
    </xf>
    <xf numFmtId="0" fontId="12" fillId="0" borderId="0" xfId="2" applyFont="1" applyAlignment="1">
      <alignment horizontal="left"/>
    </xf>
    <xf numFmtId="0" fontId="12" fillId="0" borderId="4" xfId="2" applyFont="1" applyBorder="1" applyAlignment="1">
      <alignment horizontal="left"/>
    </xf>
    <xf numFmtId="0" fontId="10" fillId="6" borderId="1" xfId="2" applyFont="1" applyFill="1" applyBorder="1" applyAlignment="1">
      <alignment horizontal="center"/>
    </xf>
    <xf numFmtId="0" fontId="8" fillId="0" borderId="0" xfId="2" applyAlignment="1">
      <alignment horizontal="left"/>
    </xf>
    <xf numFmtId="0" fontId="12" fillId="0" borderId="5" xfId="2" applyFont="1" applyBorder="1" applyAlignment="1">
      <alignment horizontal="left"/>
    </xf>
    <xf numFmtId="0" fontId="8" fillId="0" borderId="1" xfId="2" applyBorder="1"/>
    <xf numFmtId="0" fontId="10" fillId="5" borderId="9" xfId="2" applyFont="1" applyFill="1" applyBorder="1" applyAlignment="1">
      <alignment horizontal="center"/>
    </xf>
    <xf numFmtId="0" fontId="10" fillId="5" borderId="5" xfId="2" applyFont="1" applyFill="1" applyBorder="1" applyAlignment="1">
      <alignment horizontal="center"/>
    </xf>
    <xf numFmtId="0" fontId="10" fillId="4" borderId="1" xfId="2" applyFont="1" applyFill="1" applyBorder="1" applyAlignment="1">
      <alignment horizontal="center"/>
    </xf>
    <xf numFmtId="0" fontId="10" fillId="5" borderId="11" xfId="2" applyFont="1" applyFill="1" applyBorder="1" applyAlignment="1">
      <alignment horizontal="center"/>
    </xf>
    <xf numFmtId="0" fontId="10" fillId="5" borderId="4" xfId="2" applyFont="1" applyFill="1" applyBorder="1" applyAlignment="1">
      <alignment horizontal="center"/>
    </xf>
    <xf numFmtId="0" fontId="10" fillId="5" borderId="10" xfId="2" applyFont="1" applyFill="1" applyBorder="1" applyAlignment="1">
      <alignment horizontal="center"/>
    </xf>
    <xf numFmtId="0" fontId="10" fillId="5" borderId="6" xfId="2" applyFont="1" applyFill="1" applyBorder="1" applyAlignment="1">
      <alignment horizontal="center"/>
    </xf>
    <xf numFmtId="0" fontId="10" fillId="0" borderId="2" xfId="2" applyFont="1" applyBorder="1" applyAlignment="1">
      <alignment horizontal="center"/>
    </xf>
    <xf numFmtId="0" fontId="10" fillId="0" borderId="6" xfId="2" applyFont="1" applyBorder="1" applyAlignment="1">
      <alignment horizontal="center"/>
    </xf>
    <xf numFmtId="0" fontId="10" fillId="5" borderId="1" xfId="2" applyFont="1" applyFill="1" applyBorder="1" applyAlignment="1">
      <alignment horizontal="center"/>
    </xf>
    <xf numFmtId="0" fontId="10" fillId="5" borderId="2" xfId="2" applyFont="1" applyFill="1" applyBorder="1" applyAlignment="1">
      <alignment horizontal="center"/>
    </xf>
    <xf numFmtId="0" fontId="8" fillId="0" borderId="2" xfId="2" applyBorder="1" applyAlignment="1">
      <alignment horizontal="left"/>
    </xf>
    <xf numFmtId="0" fontId="8" fillId="0" borderId="6" xfId="2" applyBorder="1" applyAlignment="1">
      <alignment horizontal="left"/>
    </xf>
    <xf numFmtId="0" fontId="8" fillId="0" borderId="3" xfId="2" applyBorder="1" applyAlignment="1">
      <alignment horizontal="left"/>
    </xf>
    <xf numFmtId="0" fontId="10" fillId="5" borderId="8" xfId="2" applyFont="1" applyFill="1" applyBorder="1" applyAlignment="1">
      <alignment horizontal="center"/>
    </xf>
    <xf numFmtId="0" fontId="10" fillId="5" borderId="0" xfId="2" applyFont="1" applyFill="1" applyAlignment="1">
      <alignment horizontal="center"/>
    </xf>
    <xf numFmtId="14" fontId="8" fillId="0" borderId="1" xfId="2" applyNumberFormat="1" applyFill="1" applyBorder="1" applyAlignment="1">
      <alignment horizontal="center"/>
    </xf>
    <xf numFmtId="0" fontId="8" fillId="0" borderId="1" xfId="2" applyFill="1" applyBorder="1" applyAlignment="1">
      <alignment horizontal="center"/>
    </xf>
    <xf numFmtId="0" fontId="8" fillId="0" borderId="0" xfId="2" applyAlignment="1">
      <alignment horizontal="center"/>
    </xf>
    <xf numFmtId="166" fontId="8" fillId="0" borderId="1" xfId="2" applyNumberFormat="1" applyFill="1" applyBorder="1" applyAlignment="1">
      <alignment horizontal="center"/>
    </xf>
    <xf numFmtId="0" fontId="10" fillId="3" borderId="1" xfId="2" applyFont="1" applyFill="1" applyBorder="1" applyAlignment="1">
      <alignment horizontal="center"/>
    </xf>
    <xf numFmtId="0" fontId="10" fillId="0" borderId="0" xfId="2" applyFont="1" applyAlignment="1">
      <alignment horizontal="center"/>
    </xf>
    <xf numFmtId="14" fontId="8" fillId="0" borderId="1" xfId="2" applyNumberFormat="1" applyBorder="1" applyAlignment="1">
      <alignment horizontal="center"/>
    </xf>
  </cellXfs>
  <cellStyles count="6">
    <cellStyle name="Hyperlink" xfId="1" xr:uid="{00000000-0005-0000-0000-000000000000}"/>
    <cellStyle name="Moeda 2" xfId="5" xr:uid="{00000000-0005-0000-0000-000001000000}"/>
    <cellStyle name="Normal" xfId="0" builtinId="0"/>
    <cellStyle name="Normal 2" xfId="2" xr:uid="{00000000-0005-0000-0000-000003000000}"/>
    <cellStyle name="Normal 3" xfId="3" xr:uid="{00000000-0005-0000-0000-000004000000}"/>
    <cellStyle name="Porcentagem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5"/>
  <sheetViews>
    <sheetView zoomScale="130" zoomScaleNormal="130" workbookViewId="0">
      <selection activeCell="B13" sqref="B13"/>
    </sheetView>
  </sheetViews>
  <sheetFormatPr defaultRowHeight="15" x14ac:dyDescent="0.25"/>
  <cols>
    <col min="1" max="1" width="30.28515625" bestFit="1" customWidth="1"/>
    <col min="2" max="2" width="9.7109375" customWidth="1"/>
    <col min="3" max="3" width="15.85546875" bestFit="1" customWidth="1"/>
    <col min="4" max="4" width="15" bestFit="1" customWidth="1"/>
    <col min="5" max="5" width="13.140625" bestFit="1" customWidth="1"/>
  </cols>
  <sheetData>
    <row r="2" spans="1:5" x14ac:dyDescent="0.25">
      <c r="A2" s="6" t="s">
        <v>10</v>
      </c>
      <c r="B2" s="2" t="s">
        <v>17</v>
      </c>
      <c r="C2" s="2" t="s">
        <v>18</v>
      </c>
      <c r="D2" s="2" t="s">
        <v>19</v>
      </c>
      <c r="E2" s="2" t="s">
        <v>20</v>
      </c>
    </row>
    <row r="3" spans="1:5" x14ac:dyDescent="0.25">
      <c r="A3" s="1" t="s">
        <v>1</v>
      </c>
      <c r="B3" s="3" t="e">
        <f>#REF!</f>
        <v>#REF!</v>
      </c>
      <c r="C3" s="3" t="e">
        <f>#REF!</f>
        <v>#REF!</v>
      </c>
      <c r="D3" s="4" t="e">
        <f>#REF!</f>
        <v>#REF!</v>
      </c>
      <c r="E3" s="5" t="e">
        <f>#REF!</f>
        <v>#REF!</v>
      </c>
    </row>
    <row r="4" spans="1:5" x14ac:dyDescent="0.25">
      <c r="A4" s="1" t="s">
        <v>2</v>
      </c>
      <c r="B4" s="3" t="e">
        <f>#REF!</f>
        <v>#REF!</v>
      </c>
      <c r="C4" s="3" t="e">
        <f>#REF!</f>
        <v>#REF!</v>
      </c>
      <c r="D4" s="4" t="e">
        <f>#REF!</f>
        <v>#REF!</v>
      </c>
      <c r="E4" s="5" t="e">
        <f>#REF!</f>
        <v>#REF!</v>
      </c>
    </row>
    <row r="5" spans="1:5" x14ac:dyDescent="0.25">
      <c r="A5" s="1" t="s">
        <v>15</v>
      </c>
      <c r="B5" s="3" t="e">
        <f>#REF!</f>
        <v>#REF!</v>
      </c>
      <c r="C5" s="3" t="e">
        <f>#REF!</f>
        <v>#REF!</v>
      </c>
      <c r="D5" s="4" t="e">
        <f>#REF!</f>
        <v>#REF!</v>
      </c>
      <c r="E5" s="5" t="e">
        <f>#REF!</f>
        <v>#REF!</v>
      </c>
    </row>
    <row r="6" spans="1:5" x14ac:dyDescent="0.25">
      <c r="A6" s="1" t="s">
        <v>3</v>
      </c>
      <c r="B6" s="3" t="e">
        <f>#REF!</f>
        <v>#REF!</v>
      </c>
      <c r="C6" s="3" t="e">
        <f>#REF!</f>
        <v>#REF!</v>
      </c>
      <c r="D6" s="4" t="e">
        <f>#REF!</f>
        <v>#REF!</v>
      </c>
      <c r="E6" s="5" t="e">
        <f>#REF!</f>
        <v>#REF!</v>
      </c>
    </row>
    <row r="7" spans="1:5" x14ac:dyDescent="0.25">
      <c r="A7" s="1" t="s">
        <v>4</v>
      </c>
      <c r="B7" s="3" t="e">
        <f>#REF!</f>
        <v>#REF!</v>
      </c>
      <c r="C7" s="3" t="e">
        <f>#REF!</f>
        <v>#REF!</v>
      </c>
      <c r="D7" s="4" t="e">
        <f>#REF!</f>
        <v>#REF!</v>
      </c>
      <c r="E7" s="5" t="e">
        <f>#REF!</f>
        <v>#REF!</v>
      </c>
    </row>
    <row r="8" spans="1:5" x14ac:dyDescent="0.25">
      <c r="A8" s="1" t="s">
        <v>5</v>
      </c>
      <c r="B8" s="3" t="e">
        <f>#REF!</f>
        <v>#REF!</v>
      </c>
      <c r="C8" s="3" t="e">
        <f>#REF!</f>
        <v>#REF!</v>
      </c>
      <c r="D8" s="4" t="e">
        <f>#REF!</f>
        <v>#REF!</v>
      </c>
      <c r="E8" s="5" t="e">
        <f>#REF!</f>
        <v>#REF!</v>
      </c>
    </row>
    <row r="9" spans="1:5" x14ac:dyDescent="0.25">
      <c r="A9" s="1" t="s">
        <v>6</v>
      </c>
      <c r="B9" s="3" t="e">
        <f>#REF!</f>
        <v>#REF!</v>
      </c>
      <c r="C9" s="3" t="e">
        <f>#REF!</f>
        <v>#REF!</v>
      </c>
      <c r="D9" s="4" t="e">
        <f>#REF!</f>
        <v>#REF!</v>
      </c>
      <c r="E9" s="5" t="e">
        <f>#REF!</f>
        <v>#REF!</v>
      </c>
    </row>
    <row r="10" spans="1:5" x14ac:dyDescent="0.25">
      <c r="A10" s="1" t="s">
        <v>7</v>
      </c>
      <c r="B10" s="3" t="e">
        <f>#REF!</f>
        <v>#REF!</v>
      </c>
      <c r="C10" s="3" t="e">
        <f>#REF!</f>
        <v>#REF!</v>
      </c>
      <c r="D10" s="4" t="e">
        <f>#REF!</f>
        <v>#REF!</v>
      </c>
      <c r="E10" s="5" t="e">
        <f>#REF!</f>
        <v>#REF!</v>
      </c>
    </row>
    <row r="11" spans="1:5" x14ac:dyDescent="0.25">
      <c r="A11" s="1" t="s">
        <v>8</v>
      </c>
      <c r="B11" s="3" t="e">
        <f>#REF!</f>
        <v>#REF!</v>
      </c>
      <c r="C11" s="3" t="e">
        <f>#REF!</f>
        <v>#REF!</v>
      </c>
      <c r="D11" s="4" t="e">
        <f>#REF!</f>
        <v>#REF!</v>
      </c>
      <c r="E11" s="5" t="e">
        <f>#REF!</f>
        <v>#REF!</v>
      </c>
    </row>
    <row r="12" spans="1:5" x14ac:dyDescent="0.25">
      <c r="A12" s="1" t="s">
        <v>9</v>
      </c>
      <c r="B12" s="3" t="e">
        <f>#REF!</f>
        <v>#REF!</v>
      </c>
      <c r="C12" s="3" t="e">
        <f>#REF!</f>
        <v>#REF!</v>
      </c>
      <c r="D12" s="4" t="e">
        <f>#REF!</f>
        <v>#REF!</v>
      </c>
      <c r="E12" s="5" t="e">
        <f>#REF!</f>
        <v>#REF!</v>
      </c>
    </row>
    <row r="13" spans="1:5" ht="30" x14ac:dyDescent="0.25">
      <c r="A13" s="1" t="s">
        <v>11</v>
      </c>
      <c r="B13" s="3" t="e">
        <f>#REF!</f>
        <v>#REF!</v>
      </c>
      <c r="C13" s="3" t="e">
        <f>#REF!</f>
        <v>#REF!</v>
      </c>
      <c r="D13" s="4" t="e">
        <f>#REF!</f>
        <v>#REF!</v>
      </c>
      <c r="E13" s="5" t="e">
        <f>#REF!</f>
        <v>#REF!</v>
      </c>
    </row>
    <row r="14" spans="1:5" ht="30" x14ac:dyDescent="0.25">
      <c r="A14" s="1" t="s">
        <v>12</v>
      </c>
      <c r="B14" s="3" t="e">
        <f>#REF!</f>
        <v>#REF!</v>
      </c>
      <c r="C14" s="3" t="e">
        <f>#REF!</f>
        <v>#REF!</v>
      </c>
      <c r="D14" s="4" t="e">
        <f>#REF!</f>
        <v>#REF!</v>
      </c>
      <c r="E14" s="5" t="e">
        <f>#REF!</f>
        <v>#REF!</v>
      </c>
    </row>
    <row r="15" spans="1:5" x14ac:dyDescent="0.25">
      <c r="A15" s="1" t="s">
        <v>13</v>
      </c>
      <c r="B15" s="3" t="e">
        <f>#REF!</f>
        <v>#REF!</v>
      </c>
      <c r="C15" s="3" t="e">
        <f>#REF!</f>
        <v>#REF!</v>
      </c>
      <c r="D15" s="4" t="e">
        <f>#REF!</f>
        <v>#REF!</v>
      </c>
      <c r="E15" s="5" t="e">
        <f>#REF!</f>
        <v>#REF!</v>
      </c>
    </row>
  </sheetData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62"/>
  <sheetViews>
    <sheetView view="pageBreakPreview" zoomScaleNormal="100" zoomScaleSheetLayoutView="100" workbookViewId="0">
      <selection activeCell="I52" sqref="I52"/>
    </sheetView>
  </sheetViews>
  <sheetFormatPr defaultColWidth="9.140625" defaultRowHeight="12.75" x14ac:dyDescent="0.2"/>
  <cols>
    <col min="1" max="1" width="10" style="16" customWidth="1"/>
    <col min="2" max="2" width="11.42578125" style="16" customWidth="1"/>
    <col min="3" max="3" width="15" style="16" customWidth="1"/>
    <col min="4" max="4" width="14.140625" style="16" customWidth="1"/>
    <col min="5" max="5" width="17.5703125" style="16" customWidth="1"/>
    <col min="6" max="6" width="14.5703125" style="16" customWidth="1"/>
    <col min="7" max="7" width="19.140625" style="16" customWidth="1"/>
    <col min="8" max="8" width="11" style="16" bestFit="1" customWidth="1"/>
    <col min="9" max="9" width="13.42578125" style="16" customWidth="1"/>
    <col min="10" max="10" width="9.5703125" style="16" customWidth="1"/>
    <col min="11" max="11" width="14" style="16" customWidth="1"/>
    <col min="12" max="12" width="9.140625" style="16"/>
    <col min="13" max="13" width="9.5703125" style="16" customWidth="1"/>
    <col min="14" max="16384" width="9.140625" style="16"/>
  </cols>
  <sheetData>
    <row r="1" spans="1:9" x14ac:dyDescent="0.2">
      <c r="A1" s="108" t="s">
        <v>62</v>
      </c>
      <c r="B1" s="108"/>
      <c r="C1" s="108"/>
      <c r="D1" s="108"/>
      <c r="E1" s="108"/>
      <c r="F1" s="108"/>
      <c r="G1" s="108"/>
      <c r="H1" s="108"/>
      <c r="I1" s="108"/>
    </row>
    <row r="2" spans="1:9" x14ac:dyDescent="0.2">
      <c r="A2" s="107" t="s">
        <v>85</v>
      </c>
      <c r="B2" s="107"/>
      <c r="C2" s="107"/>
      <c r="D2" s="107"/>
      <c r="E2" s="107"/>
      <c r="F2" s="107"/>
      <c r="G2" s="107"/>
      <c r="H2" s="107"/>
      <c r="I2" s="107"/>
    </row>
    <row r="3" spans="1:9" x14ac:dyDescent="0.2">
      <c r="A3" s="19" t="s">
        <v>23</v>
      </c>
      <c r="B3" s="68" t="s">
        <v>86</v>
      </c>
      <c r="C3" s="68"/>
      <c r="D3" s="68"/>
      <c r="E3" s="68"/>
      <c r="F3" s="68"/>
      <c r="G3" s="68"/>
      <c r="H3" s="109" t="s">
        <v>44</v>
      </c>
      <c r="I3" s="69"/>
    </row>
    <row r="4" spans="1:9" x14ac:dyDescent="0.2">
      <c r="A4" s="19" t="s">
        <v>24</v>
      </c>
      <c r="B4" s="68" t="s">
        <v>87</v>
      </c>
      <c r="C4" s="68"/>
      <c r="D4" s="68"/>
      <c r="E4" s="68"/>
      <c r="F4" s="68"/>
      <c r="G4" s="68"/>
      <c r="H4" s="69" t="s">
        <v>193</v>
      </c>
      <c r="I4" s="69"/>
    </row>
    <row r="5" spans="1:9" x14ac:dyDescent="0.2">
      <c r="A5" s="19" t="s">
        <v>25</v>
      </c>
      <c r="B5" s="68" t="s">
        <v>88</v>
      </c>
      <c r="C5" s="68"/>
      <c r="D5" s="68"/>
      <c r="E5" s="68"/>
      <c r="F5" s="68"/>
      <c r="G5" s="68"/>
      <c r="H5" s="69">
        <v>2025</v>
      </c>
      <c r="I5" s="69"/>
    </row>
    <row r="6" spans="1:9" x14ac:dyDescent="0.2">
      <c r="A6" s="19" t="s">
        <v>26</v>
      </c>
      <c r="B6" s="68" t="s">
        <v>89</v>
      </c>
      <c r="C6" s="68"/>
      <c r="D6" s="68"/>
      <c r="E6" s="68"/>
      <c r="F6" s="68"/>
      <c r="G6" s="68"/>
      <c r="H6" s="69">
        <v>24</v>
      </c>
      <c r="I6" s="69"/>
    </row>
    <row r="7" spans="1:9" x14ac:dyDescent="0.2">
      <c r="A7" s="15"/>
      <c r="B7" s="18"/>
      <c r="C7" s="18"/>
      <c r="D7" s="18"/>
      <c r="E7" s="18"/>
      <c r="F7" s="18"/>
      <c r="G7" s="18"/>
      <c r="H7" s="15"/>
      <c r="I7" s="15"/>
    </row>
    <row r="8" spans="1:9" x14ac:dyDescent="0.2">
      <c r="A8" s="107" t="s">
        <v>90</v>
      </c>
      <c r="B8" s="107"/>
      <c r="C8" s="107"/>
      <c r="D8" s="107"/>
      <c r="E8" s="107"/>
      <c r="F8" s="107"/>
      <c r="G8" s="107"/>
      <c r="H8" s="107"/>
      <c r="I8" s="107"/>
    </row>
    <row r="9" spans="1:9" x14ac:dyDescent="0.2">
      <c r="A9" s="69" t="s">
        <v>47</v>
      </c>
      <c r="B9" s="69"/>
      <c r="C9" s="69" t="s">
        <v>48</v>
      </c>
      <c r="D9" s="69"/>
      <c r="E9" s="69" t="s">
        <v>91</v>
      </c>
      <c r="F9" s="69"/>
      <c r="G9" s="69"/>
      <c r="H9" s="69"/>
      <c r="I9" s="69"/>
    </row>
    <row r="10" spans="1:9" x14ac:dyDescent="0.2">
      <c r="A10" s="69" t="str">
        <f>H13</f>
        <v>Apoio</v>
      </c>
      <c r="B10" s="69"/>
      <c r="C10" s="69" t="s">
        <v>72</v>
      </c>
      <c r="D10" s="69"/>
      <c r="E10" s="69">
        <v>2</v>
      </c>
      <c r="F10" s="69"/>
      <c r="G10" s="69"/>
      <c r="H10" s="69"/>
      <c r="I10" s="69"/>
    </row>
    <row r="11" spans="1:9" x14ac:dyDescent="0.2">
      <c r="A11" s="15"/>
      <c r="B11" s="18"/>
      <c r="C11" s="18"/>
      <c r="D11" s="18"/>
      <c r="E11" s="18"/>
      <c r="F11" s="18"/>
      <c r="G11" s="18"/>
      <c r="H11" s="15"/>
      <c r="I11" s="15"/>
    </row>
    <row r="12" spans="1:9" x14ac:dyDescent="0.2">
      <c r="A12" s="107" t="s">
        <v>92</v>
      </c>
      <c r="B12" s="107"/>
      <c r="C12" s="107"/>
      <c r="D12" s="107"/>
      <c r="E12" s="107"/>
      <c r="F12" s="107"/>
      <c r="G12" s="107"/>
      <c r="H12" s="107"/>
      <c r="I12" s="107"/>
    </row>
    <row r="13" spans="1:9" x14ac:dyDescent="0.2">
      <c r="A13" s="19">
        <v>1</v>
      </c>
      <c r="B13" s="68" t="s">
        <v>49</v>
      </c>
      <c r="C13" s="68"/>
      <c r="D13" s="68"/>
      <c r="E13" s="68"/>
      <c r="F13" s="68"/>
      <c r="G13" s="68"/>
      <c r="H13" s="104" t="s">
        <v>205</v>
      </c>
      <c r="I13" s="104"/>
    </row>
    <row r="14" spans="1:9" x14ac:dyDescent="0.2">
      <c r="A14" s="19">
        <v>2</v>
      </c>
      <c r="B14" s="68" t="s">
        <v>50</v>
      </c>
      <c r="C14" s="68"/>
      <c r="D14" s="68"/>
      <c r="E14" s="68"/>
      <c r="F14" s="68"/>
      <c r="G14" s="68"/>
      <c r="H14" s="104" t="s">
        <v>71</v>
      </c>
      <c r="I14" s="104"/>
    </row>
    <row r="15" spans="1:9" x14ac:dyDescent="0.2">
      <c r="A15" s="19">
        <v>3</v>
      </c>
      <c r="B15" s="68" t="s">
        <v>93</v>
      </c>
      <c r="C15" s="68"/>
      <c r="D15" s="68"/>
      <c r="E15" s="68"/>
      <c r="F15" s="68"/>
      <c r="G15" s="68"/>
      <c r="H15" s="106">
        <v>1809.58</v>
      </c>
      <c r="I15" s="104"/>
    </row>
    <row r="16" spans="1:9" x14ac:dyDescent="0.2">
      <c r="A16" s="19">
        <v>4</v>
      </c>
      <c r="B16" s="68" t="s">
        <v>51</v>
      </c>
      <c r="C16" s="68"/>
      <c r="D16" s="68"/>
      <c r="E16" s="68"/>
      <c r="F16" s="68"/>
      <c r="G16" s="68"/>
      <c r="H16" s="104" t="s">
        <v>82</v>
      </c>
      <c r="I16" s="104"/>
    </row>
    <row r="17" spans="1:11" x14ac:dyDescent="0.2">
      <c r="A17" s="19">
        <v>5</v>
      </c>
      <c r="B17" s="68" t="s">
        <v>52</v>
      </c>
      <c r="C17" s="68"/>
      <c r="D17" s="68"/>
      <c r="E17" s="68"/>
      <c r="F17" s="68"/>
      <c r="G17" s="68"/>
      <c r="H17" s="103">
        <v>45658</v>
      </c>
      <c r="I17" s="104"/>
    </row>
    <row r="18" spans="1:11" x14ac:dyDescent="0.2">
      <c r="A18" s="105"/>
      <c r="B18" s="105"/>
      <c r="C18" s="105"/>
      <c r="D18" s="105"/>
      <c r="E18" s="105"/>
      <c r="F18" s="105"/>
      <c r="G18" s="105"/>
      <c r="H18" s="105"/>
      <c r="I18" s="105"/>
    </row>
    <row r="19" spans="1:11" x14ac:dyDescent="0.2">
      <c r="A19" s="89" t="s">
        <v>94</v>
      </c>
      <c r="B19" s="89"/>
      <c r="C19" s="89"/>
      <c r="D19" s="89"/>
      <c r="E19" s="89"/>
      <c r="F19" s="89"/>
      <c r="G19" s="89"/>
      <c r="H19" s="89"/>
      <c r="I19" s="89"/>
    </row>
    <row r="20" spans="1:11" x14ac:dyDescent="0.2">
      <c r="A20" s="20">
        <v>1</v>
      </c>
      <c r="B20" s="70" t="s">
        <v>53</v>
      </c>
      <c r="C20" s="70"/>
      <c r="D20" s="70"/>
      <c r="E20" s="70"/>
      <c r="F20" s="70"/>
      <c r="G20" s="70"/>
      <c r="H20" s="20" t="s">
        <v>45</v>
      </c>
      <c r="I20" s="20" t="s">
        <v>95</v>
      </c>
    </row>
    <row r="21" spans="1:11" x14ac:dyDescent="0.2">
      <c r="A21" s="20" t="s">
        <v>23</v>
      </c>
      <c r="B21" s="68" t="s">
        <v>54</v>
      </c>
      <c r="C21" s="68"/>
      <c r="D21" s="68"/>
      <c r="E21" s="68"/>
      <c r="F21" s="68"/>
      <c r="G21" s="68"/>
      <c r="H21" s="21"/>
      <c r="I21" s="22">
        <f>H15</f>
        <v>1809.58</v>
      </c>
    </row>
    <row r="22" spans="1:11" x14ac:dyDescent="0.2">
      <c r="A22" s="20" t="s">
        <v>24</v>
      </c>
      <c r="B22" s="68" t="s">
        <v>96</v>
      </c>
      <c r="C22" s="68"/>
      <c r="D22" s="68"/>
      <c r="E22" s="68"/>
      <c r="F22" s="68"/>
      <c r="G22" s="68"/>
      <c r="H22" s="23">
        <v>0</v>
      </c>
      <c r="I22" s="22">
        <f>I21*H22</f>
        <v>0</v>
      </c>
      <c r="K22" s="24"/>
    </row>
    <row r="23" spans="1:11" x14ac:dyDescent="0.2">
      <c r="A23" s="20" t="s">
        <v>25</v>
      </c>
      <c r="B23" s="68" t="s">
        <v>97</v>
      </c>
      <c r="C23" s="68"/>
      <c r="D23" s="68"/>
      <c r="E23" s="68"/>
      <c r="F23" s="68"/>
      <c r="G23" s="68"/>
      <c r="H23" s="23">
        <v>0</v>
      </c>
      <c r="I23" s="22">
        <f>H23*I21</f>
        <v>0</v>
      </c>
    </row>
    <row r="24" spans="1:11" x14ac:dyDescent="0.2">
      <c r="A24" s="20" t="s">
        <v>26</v>
      </c>
      <c r="B24" s="68" t="s">
        <v>27</v>
      </c>
      <c r="C24" s="68"/>
      <c r="D24" s="68"/>
      <c r="E24" s="68"/>
      <c r="F24" s="68"/>
      <c r="G24" s="68"/>
      <c r="H24" s="23">
        <v>0</v>
      </c>
      <c r="I24" s="22">
        <f>(((I21+I22)/220)*H24*8*15)</f>
        <v>0</v>
      </c>
    </row>
    <row r="25" spans="1:11" x14ac:dyDescent="0.2">
      <c r="A25" s="20" t="s">
        <v>28</v>
      </c>
      <c r="B25" s="68" t="s">
        <v>29</v>
      </c>
      <c r="C25" s="68"/>
      <c r="D25" s="68"/>
      <c r="E25" s="68"/>
      <c r="F25" s="68"/>
      <c r="G25" s="68"/>
      <c r="H25" s="25"/>
      <c r="I25" s="22">
        <v>0</v>
      </c>
    </row>
    <row r="26" spans="1:11" x14ac:dyDescent="0.2">
      <c r="A26" s="20" t="s">
        <v>35</v>
      </c>
      <c r="B26" s="68" t="s">
        <v>31</v>
      </c>
      <c r="C26" s="68"/>
      <c r="D26" s="68"/>
      <c r="E26" s="68"/>
      <c r="F26" s="68"/>
      <c r="G26" s="68"/>
      <c r="H26" s="23"/>
      <c r="I26" s="22">
        <v>0</v>
      </c>
    </row>
    <row r="27" spans="1:11" x14ac:dyDescent="0.2">
      <c r="A27" s="70" t="s">
        <v>98</v>
      </c>
      <c r="B27" s="70"/>
      <c r="C27" s="70"/>
      <c r="D27" s="70"/>
      <c r="E27" s="70"/>
      <c r="F27" s="70"/>
      <c r="G27" s="70"/>
      <c r="H27" s="70"/>
      <c r="I27" s="26">
        <f>TRUNC(SUM(I21:I26),2)</f>
        <v>1809.58</v>
      </c>
    </row>
    <row r="28" spans="1:11" x14ac:dyDescent="0.2">
      <c r="A28" s="17"/>
      <c r="B28" s="17"/>
      <c r="C28" s="17"/>
      <c r="D28" s="17"/>
      <c r="E28" s="17"/>
      <c r="F28" s="17"/>
      <c r="G28" s="17"/>
      <c r="H28" s="17"/>
      <c r="I28" s="27"/>
    </row>
    <row r="29" spans="1:11" x14ac:dyDescent="0.2">
      <c r="A29" s="89" t="s">
        <v>99</v>
      </c>
      <c r="B29" s="89"/>
      <c r="C29" s="89"/>
      <c r="D29" s="89"/>
      <c r="E29" s="89"/>
      <c r="F29" s="89"/>
      <c r="G29" s="89"/>
      <c r="H29" s="89"/>
      <c r="I29" s="89"/>
    </row>
    <row r="30" spans="1:11" x14ac:dyDescent="0.2">
      <c r="A30" s="70" t="s">
        <v>100</v>
      </c>
      <c r="B30" s="70"/>
      <c r="C30" s="70"/>
      <c r="D30" s="70"/>
      <c r="E30" s="70"/>
      <c r="F30" s="70"/>
      <c r="G30" s="70"/>
      <c r="H30" s="20" t="s">
        <v>45</v>
      </c>
      <c r="I30" s="20" t="s">
        <v>95</v>
      </c>
    </row>
    <row r="31" spans="1:11" x14ac:dyDescent="0.2">
      <c r="A31" s="20" t="s">
        <v>23</v>
      </c>
      <c r="B31" s="68" t="s">
        <v>101</v>
      </c>
      <c r="C31" s="68"/>
      <c r="D31" s="68"/>
      <c r="E31" s="68"/>
      <c r="F31" s="68"/>
      <c r="G31" s="68"/>
      <c r="H31" s="28">
        <v>8.3299999999999999E-2</v>
      </c>
      <c r="I31" s="22">
        <f>TRUNC($I$27*H31,2)</f>
        <v>150.72999999999999</v>
      </c>
    </row>
    <row r="32" spans="1:11" x14ac:dyDescent="0.2">
      <c r="A32" s="20" t="s">
        <v>24</v>
      </c>
      <c r="B32" s="68" t="s">
        <v>102</v>
      </c>
      <c r="C32" s="68"/>
      <c r="D32" s="68"/>
      <c r="E32" s="68"/>
      <c r="F32" s="68"/>
      <c r="G32" s="68"/>
      <c r="H32" s="61">
        <v>0.121</v>
      </c>
      <c r="I32" s="22">
        <f>TRUNC(H32*I27,2)</f>
        <v>218.95</v>
      </c>
    </row>
    <row r="33" spans="1:11" x14ac:dyDescent="0.2">
      <c r="A33" s="70" t="s">
        <v>103</v>
      </c>
      <c r="B33" s="70"/>
      <c r="C33" s="70"/>
      <c r="D33" s="70"/>
      <c r="E33" s="70"/>
      <c r="F33" s="70"/>
      <c r="G33" s="70"/>
      <c r="H33" s="29">
        <f>TRUNC(SUM(H31:H32),4)</f>
        <v>0.20430000000000001</v>
      </c>
      <c r="I33" s="26">
        <f>TRUNC(SUM(I31:I32),2)</f>
        <v>369.68</v>
      </c>
    </row>
    <row r="34" spans="1:11" x14ac:dyDescent="0.2">
      <c r="A34" s="101"/>
      <c r="B34" s="102"/>
      <c r="C34" s="102"/>
      <c r="D34" s="102"/>
      <c r="E34" s="102"/>
      <c r="F34" s="102"/>
      <c r="G34" s="102"/>
      <c r="H34" s="102"/>
      <c r="I34" s="102"/>
      <c r="J34" s="30"/>
      <c r="K34" s="31"/>
    </row>
    <row r="35" spans="1:11" x14ac:dyDescent="0.2">
      <c r="A35" s="70" t="s">
        <v>104</v>
      </c>
      <c r="B35" s="70"/>
      <c r="C35" s="70"/>
      <c r="D35" s="70"/>
      <c r="E35" s="70"/>
      <c r="F35" s="70"/>
      <c r="G35" s="70"/>
      <c r="H35" s="20" t="s">
        <v>45</v>
      </c>
      <c r="I35" s="20" t="s">
        <v>95</v>
      </c>
    </row>
    <row r="36" spans="1:11" x14ac:dyDescent="0.2">
      <c r="A36" s="20" t="s">
        <v>23</v>
      </c>
      <c r="B36" s="68" t="s">
        <v>105</v>
      </c>
      <c r="C36" s="68"/>
      <c r="D36" s="68"/>
      <c r="E36" s="68"/>
      <c r="F36" s="68"/>
      <c r="G36" s="68"/>
      <c r="H36" s="28">
        <v>0.2</v>
      </c>
      <c r="I36" s="22">
        <f>H36*($I$27+$I$33)</f>
        <v>435.85199999999998</v>
      </c>
    </row>
    <row r="37" spans="1:11" x14ac:dyDescent="0.2">
      <c r="A37" s="20" t="s">
        <v>24</v>
      </c>
      <c r="B37" s="68" t="s">
        <v>106</v>
      </c>
      <c r="C37" s="68"/>
      <c r="D37" s="68"/>
      <c r="E37" s="68"/>
      <c r="F37" s="68"/>
      <c r="G37" s="68"/>
      <c r="H37" s="28">
        <v>2.5000000000000001E-2</v>
      </c>
      <c r="I37" s="22">
        <f t="shared" ref="I37:I43" si="0">H37*($I$27+$I$33)</f>
        <v>54.481499999999997</v>
      </c>
    </row>
    <row r="38" spans="1:11" x14ac:dyDescent="0.2">
      <c r="A38" s="20" t="s">
        <v>25</v>
      </c>
      <c r="B38" s="68" t="s">
        <v>211</v>
      </c>
      <c r="C38" s="68"/>
      <c r="D38" s="68"/>
      <c r="E38" s="68"/>
      <c r="F38" s="68"/>
      <c r="G38" s="68"/>
      <c r="H38" s="28">
        <v>0.06</v>
      </c>
      <c r="I38" s="22">
        <f t="shared" si="0"/>
        <v>130.75559999999999</v>
      </c>
    </row>
    <row r="39" spans="1:11" x14ac:dyDescent="0.2">
      <c r="A39" s="20" t="s">
        <v>26</v>
      </c>
      <c r="B39" s="68" t="s">
        <v>34</v>
      </c>
      <c r="C39" s="68"/>
      <c r="D39" s="68"/>
      <c r="E39" s="68"/>
      <c r="F39" s="68"/>
      <c r="G39" s="68"/>
      <c r="H39" s="28">
        <v>1.4999999999999999E-2</v>
      </c>
      <c r="I39" s="22">
        <f t="shared" si="0"/>
        <v>32.688899999999997</v>
      </c>
    </row>
    <row r="40" spans="1:11" x14ac:dyDescent="0.2">
      <c r="A40" s="20" t="s">
        <v>28</v>
      </c>
      <c r="B40" s="68" t="s">
        <v>107</v>
      </c>
      <c r="C40" s="68"/>
      <c r="D40" s="68"/>
      <c r="E40" s="68"/>
      <c r="F40" s="68"/>
      <c r="G40" s="68"/>
      <c r="H40" s="28">
        <v>0.01</v>
      </c>
      <c r="I40" s="22">
        <f t="shared" si="0"/>
        <v>21.792599999999997</v>
      </c>
    </row>
    <row r="41" spans="1:11" x14ac:dyDescent="0.2">
      <c r="A41" s="20" t="s">
        <v>35</v>
      </c>
      <c r="B41" s="68" t="s">
        <v>108</v>
      </c>
      <c r="C41" s="68"/>
      <c r="D41" s="68"/>
      <c r="E41" s="68"/>
      <c r="F41" s="68"/>
      <c r="G41" s="68"/>
      <c r="H41" s="28">
        <v>6.0000000000000001E-3</v>
      </c>
      <c r="I41" s="22">
        <f t="shared" si="0"/>
        <v>13.075559999999999</v>
      </c>
    </row>
    <row r="42" spans="1:11" x14ac:dyDescent="0.2">
      <c r="A42" s="20" t="s">
        <v>30</v>
      </c>
      <c r="B42" s="68" t="s">
        <v>109</v>
      </c>
      <c r="C42" s="68"/>
      <c r="D42" s="68"/>
      <c r="E42" s="68"/>
      <c r="F42" s="68"/>
      <c r="G42" s="68"/>
      <c r="H42" s="28">
        <v>2E-3</v>
      </c>
      <c r="I42" s="22">
        <f t="shared" si="0"/>
        <v>4.3585199999999995</v>
      </c>
    </row>
    <row r="43" spans="1:11" x14ac:dyDescent="0.2">
      <c r="A43" s="20" t="s">
        <v>36</v>
      </c>
      <c r="B43" s="68" t="s">
        <v>110</v>
      </c>
      <c r="C43" s="68"/>
      <c r="D43" s="68"/>
      <c r="E43" s="68"/>
      <c r="F43" s="68"/>
      <c r="G43" s="68"/>
      <c r="H43" s="28">
        <v>0.08</v>
      </c>
      <c r="I43" s="22">
        <f t="shared" si="0"/>
        <v>174.34079999999997</v>
      </c>
    </row>
    <row r="44" spans="1:11" x14ac:dyDescent="0.2">
      <c r="A44" s="70" t="s">
        <v>111</v>
      </c>
      <c r="B44" s="70"/>
      <c r="C44" s="70"/>
      <c r="D44" s="70"/>
      <c r="E44" s="70"/>
      <c r="F44" s="70"/>
      <c r="G44" s="70"/>
      <c r="H44" s="29">
        <f>SUM(H36:H43)</f>
        <v>0.39800000000000008</v>
      </c>
      <c r="I44" s="26">
        <f>TRUNC(SUM(I36:I43),2)</f>
        <v>867.34</v>
      </c>
    </row>
    <row r="45" spans="1:11" x14ac:dyDescent="0.2">
      <c r="A45" s="96"/>
      <c r="B45" s="96"/>
      <c r="C45" s="96"/>
      <c r="D45" s="96"/>
      <c r="E45" s="96"/>
      <c r="F45" s="96"/>
      <c r="G45" s="96"/>
      <c r="H45" s="96"/>
      <c r="I45" s="97"/>
    </row>
    <row r="46" spans="1:11" x14ac:dyDescent="0.2">
      <c r="A46" s="70" t="s">
        <v>112</v>
      </c>
      <c r="B46" s="70"/>
      <c r="C46" s="70"/>
      <c r="D46" s="70"/>
      <c r="E46" s="70"/>
      <c r="F46" s="70"/>
      <c r="G46" s="70"/>
      <c r="H46" s="29"/>
      <c r="I46" s="20" t="s">
        <v>95</v>
      </c>
    </row>
    <row r="47" spans="1:11" x14ac:dyDescent="0.2">
      <c r="A47" s="20" t="s">
        <v>23</v>
      </c>
      <c r="B47" s="86" t="s">
        <v>113</v>
      </c>
      <c r="C47" s="86"/>
      <c r="D47" s="86"/>
      <c r="E47" s="86"/>
      <c r="F47" s="86"/>
      <c r="G47" s="86"/>
      <c r="H47" s="19" t="s">
        <v>44</v>
      </c>
      <c r="I47" s="62">
        <f>46*4.9-(I21*0.06)</f>
        <v>116.82520000000001</v>
      </c>
    </row>
    <row r="48" spans="1:11" x14ac:dyDescent="0.2">
      <c r="A48" s="20" t="s">
        <v>24</v>
      </c>
      <c r="B48" s="86" t="s">
        <v>114</v>
      </c>
      <c r="C48" s="86"/>
      <c r="D48" s="86"/>
      <c r="E48" s="86"/>
      <c r="F48" s="86"/>
      <c r="G48" s="86"/>
      <c r="H48" s="19" t="s">
        <v>44</v>
      </c>
      <c r="I48" s="62">
        <v>0</v>
      </c>
      <c r="K48" s="24"/>
    </row>
    <row r="49" spans="1:11" x14ac:dyDescent="0.2">
      <c r="A49" s="20" t="s">
        <v>25</v>
      </c>
      <c r="B49" s="86" t="s">
        <v>115</v>
      </c>
      <c r="C49" s="86"/>
      <c r="D49" s="86"/>
      <c r="E49" s="86"/>
      <c r="F49" s="86"/>
      <c r="G49" s="86"/>
      <c r="H49" s="19" t="s">
        <v>44</v>
      </c>
      <c r="I49" s="62">
        <v>16.13</v>
      </c>
      <c r="K49" s="24"/>
    </row>
    <row r="50" spans="1:11" x14ac:dyDescent="0.2">
      <c r="A50" s="20" t="s">
        <v>26</v>
      </c>
      <c r="B50" s="98" t="s">
        <v>116</v>
      </c>
      <c r="C50" s="99"/>
      <c r="D50" s="99"/>
      <c r="E50" s="99"/>
      <c r="F50" s="99"/>
      <c r="G50" s="100"/>
      <c r="H50" s="19" t="s">
        <v>44</v>
      </c>
      <c r="I50" s="62">
        <v>137.97999999999999</v>
      </c>
      <c r="K50" s="24"/>
    </row>
    <row r="51" spans="1:11" x14ac:dyDescent="0.2">
      <c r="A51" s="60" t="s">
        <v>28</v>
      </c>
      <c r="B51" s="98" t="s">
        <v>213</v>
      </c>
      <c r="C51" s="99"/>
      <c r="D51" s="99"/>
      <c r="E51" s="99"/>
      <c r="F51" s="99"/>
      <c r="G51" s="100"/>
      <c r="H51" s="59"/>
      <c r="I51" s="62">
        <v>5.6</v>
      </c>
      <c r="K51" s="24"/>
    </row>
    <row r="52" spans="1:11" x14ac:dyDescent="0.2">
      <c r="A52" s="60" t="s">
        <v>35</v>
      </c>
      <c r="B52" s="98" t="s">
        <v>117</v>
      </c>
      <c r="C52" s="99"/>
      <c r="D52" s="99"/>
      <c r="E52" s="99"/>
      <c r="F52" s="99"/>
      <c r="G52" s="100"/>
      <c r="H52" s="19" t="s">
        <v>44</v>
      </c>
      <c r="I52" s="62">
        <v>0.44</v>
      </c>
    </row>
    <row r="53" spans="1:11" x14ac:dyDescent="0.2">
      <c r="A53" s="60" t="s">
        <v>30</v>
      </c>
      <c r="B53" s="86" t="s">
        <v>212</v>
      </c>
      <c r="C53" s="86"/>
      <c r="D53" s="86"/>
      <c r="E53" s="86"/>
      <c r="F53" s="86"/>
      <c r="G53" s="86"/>
      <c r="H53" s="19" t="s">
        <v>44</v>
      </c>
      <c r="I53" s="62">
        <v>0</v>
      </c>
    </row>
    <row r="54" spans="1:11" x14ac:dyDescent="0.2">
      <c r="A54" s="70" t="s">
        <v>118</v>
      </c>
      <c r="B54" s="70"/>
      <c r="C54" s="70"/>
      <c r="D54" s="70"/>
      <c r="E54" s="70"/>
      <c r="F54" s="70"/>
      <c r="G54" s="70"/>
      <c r="H54" s="70"/>
      <c r="I54" s="26">
        <f>SUM(I47:I53)</f>
        <v>276.97520000000003</v>
      </c>
    </row>
    <row r="55" spans="1:11" x14ac:dyDescent="0.2">
      <c r="A55" s="96"/>
      <c r="B55" s="96"/>
      <c r="C55" s="96"/>
      <c r="D55" s="96"/>
      <c r="E55" s="96"/>
      <c r="F55" s="96"/>
      <c r="G55" s="96"/>
      <c r="H55" s="96"/>
      <c r="I55" s="97"/>
    </row>
    <row r="56" spans="1:11" x14ac:dyDescent="0.2">
      <c r="A56" s="83" t="s">
        <v>119</v>
      </c>
      <c r="B56" s="83"/>
      <c r="C56" s="83"/>
      <c r="D56" s="83"/>
      <c r="E56" s="83"/>
      <c r="F56" s="83"/>
      <c r="G56" s="83"/>
      <c r="H56" s="83"/>
      <c r="I56" s="83"/>
    </row>
    <row r="57" spans="1:11" x14ac:dyDescent="0.2">
      <c r="A57" s="70" t="s">
        <v>120</v>
      </c>
      <c r="B57" s="70"/>
      <c r="C57" s="70"/>
      <c r="D57" s="70"/>
      <c r="E57" s="70"/>
      <c r="F57" s="70"/>
      <c r="G57" s="70"/>
      <c r="H57" s="70"/>
      <c r="I57" s="20" t="s">
        <v>95</v>
      </c>
    </row>
    <row r="58" spans="1:11" x14ac:dyDescent="0.2">
      <c r="A58" s="20" t="s">
        <v>32</v>
      </c>
      <c r="B58" s="69" t="s">
        <v>121</v>
      </c>
      <c r="C58" s="69"/>
      <c r="D58" s="69"/>
      <c r="E58" s="69"/>
      <c r="F58" s="69"/>
      <c r="G58" s="69"/>
      <c r="H58" s="69"/>
      <c r="I58" s="22">
        <f>I33</f>
        <v>369.68</v>
      </c>
    </row>
    <row r="59" spans="1:11" x14ac:dyDescent="0.2">
      <c r="A59" s="20" t="s">
        <v>33</v>
      </c>
      <c r="B59" s="69" t="s">
        <v>122</v>
      </c>
      <c r="C59" s="69"/>
      <c r="D59" s="69"/>
      <c r="E59" s="69"/>
      <c r="F59" s="69"/>
      <c r="G59" s="69"/>
      <c r="H59" s="69"/>
      <c r="I59" s="22">
        <f>I44</f>
        <v>867.34</v>
      </c>
    </row>
    <row r="60" spans="1:11" x14ac:dyDescent="0.2">
      <c r="A60" s="20" t="s">
        <v>37</v>
      </c>
      <c r="B60" s="69" t="s">
        <v>38</v>
      </c>
      <c r="C60" s="69"/>
      <c r="D60" s="69"/>
      <c r="E60" s="69"/>
      <c r="F60" s="69"/>
      <c r="G60" s="69"/>
      <c r="H60" s="69"/>
      <c r="I60" s="22">
        <f>I54</f>
        <v>276.97520000000003</v>
      </c>
    </row>
    <row r="61" spans="1:11" x14ac:dyDescent="0.2">
      <c r="A61" s="70" t="s">
        <v>123</v>
      </c>
      <c r="B61" s="70"/>
      <c r="C61" s="70"/>
      <c r="D61" s="70"/>
      <c r="E61" s="70"/>
      <c r="F61" s="70"/>
      <c r="G61" s="70"/>
      <c r="H61" s="70"/>
      <c r="I61" s="26">
        <f>TRUNC(SUM(I58:I60),2)</f>
        <v>1513.99</v>
      </c>
    </row>
    <row r="62" spans="1:11" x14ac:dyDescent="0.2">
      <c r="A62" s="87"/>
      <c r="B62" s="88"/>
      <c r="C62" s="88"/>
      <c r="D62" s="88"/>
      <c r="E62" s="88"/>
      <c r="F62" s="88"/>
      <c r="G62" s="88"/>
      <c r="H62" s="88"/>
      <c r="I62" s="88"/>
    </row>
    <row r="63" spans="1:11" x14ac:dyDescent="0.2">
      <c r="A63" s="89" t="s">
        <v>124</v>
      </c>
      <c r="B63" s="89"/>
      <c r="C63" s="89"/>
      <c r="D63" s="89"/>
      <c r="E63" s="89"/>
      <c r="F63" s="89"/>
      <c r="G63" s="89"/>
      <c r="H63" s="89"/>
      <c r="I63" s="89"/>
    </row>
    <row r="64" spans="1:11" x14ac:dyDescent="0.2">
      <c r="A64" s="20">
        <v>3</v>
      </c>
      <c r="B64" s="70" t="s">
        <v>60</v>
      </c>
      <c r="C64" s="70"/>
      <c r="D64" s="70"/>
      <c r="E64" s="70"/>
      <c r="F64" s="70"/>
      <c r="G64" s="70"/>
      <c r="H64" s="20" t="s">
        <v>45</v>
      </c>
      <c r="I64" s="20" t="s">
        <v>95</v>
      </c>
    </row>
    <row r="65" spans="1:11" x14ac:dyDescent="0.2">
      <c r="A65" s="20" t="s">
        <v>23</v>
      </c>
      <c r="B65" s="68" t="s">
        <v>16</v>
      </c>
      <c r="C65" s="68"/>
      <c r="D65" s="68"/>
      <c r="E65" s="68"/>
      <c r="F65" s="68"/>
      <c r="G65" s="68"/>
      <c r="H65" s="28">
        <v>4.1999999999999997E-3</v>
      </c>
      <c r="I65" s="22">
        <f>H65*$I$27</f>
        <v>7.6002359999999989</v>
      </c>
    </row>
    <row r="66" spans="1:11" x14ac:dyDescent="0.2">
      <c r="A66" s="20" t="s">
        <v>24</v>
      </c>
      <c r="B66" s="68" t="s">
        <v>55</v>
      </c>
      <c r="C66" s="68"/>
      <c r="D66" s="68"/>
      <c r="E66" s="68"/>
      <c r="F66" s="68"/>
      <c r="G66" s="68"/>
      <c r="H66" s="28">
        <v>2.9999999999999997E-4</v>
      </c>
      <c r="I66" s="22">
        <f t="shared" ref="I66:I70" si="1">H66*$I$27</f>
        <v>0.54287399999999997</v>
      </c>
      <c r="K66" s="33"/>
    </row>
    <row r="67" spans="1:11" x14ac:dyDescent="0.2">
      <c r="A67" s="20" t="s">
        <v>25</v>
      </c>
      <c r="B67" s="68" t="s">
        <v>125</v>
      </c>
      <c r="C67" s="68"/>
      <c r="D67" s="68"/>
      <c r="E67" s="68"/>
      <c r="F67" s="68"/>
      <c r="G67" s="68"/>
      <c r="H67" s="28">
        <v>3.4700000000000002E-2</v>
      </c>
      <c r="I67" s="22">
        <f t="shared" si="1"/>
        <v>62.792425999999999</v>
      </c>
    </row>
    <row r="68" spans="1:11" x14ac:dyDescent="0.2">
      <c r="A68" s="20" t="s">
        <v>26</v>
      </c>
      <c r="B68" s="68" t="s">
        <v>126</v>
      </c>
      <c r="C68" s="68"/>
      <c r="D68" s="68"/>
      <c r="E68" s="68"/>
      <c r="F68" s="68"/>
      <c r="G68" s="68"/>
      <c r="H68" s="28">
        <v>1.9400000000000001E-2</v>
      </c>
      <c r="I68" s="22">
        <f t="shared" si="1"/>
        <v>35.105851999999999</v>
      </c>
    </row>
    <row r="69" spans="1:11" x14ac:dyDescent="0.2">
      <c r="A69" s="20" t="s">
        <v>28</v>
      </c>
      <c r="B69" s="68" t="s">
        <v>127</v>
      </c>
      <c r="C69" s="68"/>
      <c r="D69" s="68"/>
      <c r="E69" s="68"/>
      <c r="F69" s="68"/>
      <c r="G69" s="68"/>
      <c r="H69" s="28">
        <f>H44*H68</f>
        <v>7.7212000000000018E-3</v>
      </c>
      <c r="I69" s="22">
        <f t="shared" si="1"/>
        <v>13.972129096000003</v>
      </c>
    </row>
    <row r="70" spans="1:11" x14ac:dyDescent="0.2">
      <c r="A70" s="20" t="s">
        <v>35</v>
      </c>
      <c r="B70" s="68" t="s">
        <v>128</v>
      </c>
      <c r="C70" s="68"/>
      <c r="D70" s="68"/>
      <c r="E70" s="68"/>
      <c r="F70" s="68"/>
      <c r="G70" s="68"/>
      <c r="H70" s="28">
        <v>5.3E-3</v>
      </c>
      <c r="I70" s="22">
        <f t="shared" si="1"/>
        <v>9.5907739999999997</v>
      </c>
    </row>
    <row r="71" spans="1:11" x14ac:dyDescent="0.2">
      <c r="A71" s="70" t="s">
        <v>129</v>
      </c>
      <c r="B71" s="70"/>
      <c r="C71" s="70"/>
      <c r="D71" s="70"/>
      <c r="E71" s="70"/>
      <c r="F71" s="70"/>
      <c r="G71" s="70"/>
      <c r="H71" s="29">
        <f>TRUNC(SUM(H65:H70),4)</f>
        <v>7.1599999999999997E-2</v>
      </c>
      <c r="I71" s="26">
        <f>TRUNC(SUM(I65:I70),2)</f>
        <v>129.6</v>
      </c>
    </row>
    <row r="72" spans="1:11" x14ac:dyDescent="0.2">
      <c r="A72" s="94"/>
      <c r="B72" s="95"/>
      <c r="C72" s="95"/>
      <c r="D72" s="95"/>
      <c r="E72" s="95"/>
      <c r="F72" s="95"/>
      <c r="G72" s="95"/>
      <c r="H72" s="95"/>
      <c r="I72" s="95"/>
    </row>
    <row r="73" spans="1:11" x14ac:dyDescent="0.2">
      <c r="A73" s="89" t="s">
        <v>130</v>
      </c>
      <c r="B73" s="89"/>
      <c r="C73" s="89"/>
      <c r="D73" s="89"/>
      <c r="E73" s="89"/>
      <c r="F73" s="89"/>
      <c r="G73" s="89"/>
      <c r="H73" s="89"/>
      <c r="I73" s="89"/>
      <c r="J73" s="30"/>
      <c r="K73" s="31"/>
    </row>
    <row r="74" spans="1:11" x14ac:dyDescent="0.2">
      <c r="A74" s="70" t="s">
        <v>131</v>
      </c>
      <c r="B74" s="70"/>
      <c r="C74" s="70"/>
      <c r="D74" s="70"/>
      <c r="E74" s="70"/>
      <c r="F74" s="70"/>
      <c r="G74" s="70"/>
      <c r="H74" s="20" t="s">
        <v>45</v>
      </c>
      <c r="I74" s="20" t="s">
        <v>95</v>
      </c>
    </row>
    <row r="75" spans="1:11" x14ac:dyDescent="0.2">
      <c r="A75" s="20" t="s">
        <v>23</v>
      </c>
      <c r="B75" s="68" t="s">
        <v>132</v>
      </c>
      <c r="C75" s="68"/>
      <c r="D75" s="68"/>
      <c r="E75" s="68"/>
      <c r="F75" s="68"/>
      <c r="G75" s="68"/>
      <c r="H75" s="28">
        <v>1.6199999999999999E-2</v>
      </c>
      <c r="I75" s="22">
        <f>H75*$I$27</f>
        <v>29.315195999999997</v>
      </c>
    </row>
    <row r="76" spans="1:11" x14ac:dyDescent="0.2">
      <c r="A76" s="20" t="s">
        <v>24</v>
      </c>
      <c r="B76" s="68" t="s">
        <v>21</v>
      </c>
      <c r="C76" s="68"/>
      <c r="D76" s="68"/>
      <c r="E76" s="68"/>
      <c r="F76" s="68"/>
      <c r="G76" s="68"/>
      <c r="H76" s="28">
        <v>2.8E-3</v>
      </c>
      <c r="I76" s="22">
        <f t="shared" ref="I76:I80" si="2">H76*$I$27</f>
        <v>5.0668239999999996</v>
      </c>
    </row>
    <row r="77" spans="1:11" x14ac:dyDescent="0.2">
      <c r="A77" s="20" t="s">
        <v>25</v>
      </c>
      <c r="B77" s="68" t="s">
        <v>59</v>
      </c>
      <c r="C77" s="68"/>
      <c r="D77" s="68"/>
      <c r="E77" s="68"/>
      <c r="F77" s="68"/>
      <c r="G77" s="68"/>
      <c r="H77" s="28">
        <v>2.0000000000000001E-4</v>
      </c>
      <c r="I77" s="22">
        <f t="shared" si="2"/>
        <v>0.36191600000000002</v>
      </c>
    </row>
    <row r="78" spans="1:11" x14ac:dyDescent="0.2">
      <c r="A78" s="20" t="s">
        <v>26</v>
      </c>
      <c r="B78" s="68" t="s">
        <v>133</v>
      </c>
      <c r="C78" s="68"/>
      <c r="D78" s="68"/>
      <c r="E78" s="68"/>
      <c r="F78" s="68"/>
      <c r="G78" s="68"/>
      <c r="H78" s="28">
        <v>2.9999999999999997E-4</v>
      </c>
      <c r="I78" s="22">
        <f t="shared" si="2"/>
        <v>0.54287399999999997</v>
      </c>
    </row>
    <row r="79" spans="1:11" x14ac:dyDescent="0.2">
      <c r="A79" s="20" t="s">
        <v>28</v>
      </c>
      <c r="B79" s="68" t="s">
        <v>22</v>
      </c>
      <c r="C79" s="68"/>
      <c r="D79" s="68"/>
      <c r="E79" s="68"/>
      <c r="F79" s="68"/>
      <c r="G79" s="68"/>
      <c r="H79" s="28">
        <v>6.9999999999999999E-4</v>
      </c>
      <c r="I79" s="22">
        <f t="shared" si="2"/>
        <v>1.2667059999999999</v>
      </c>
      <c r="K79" s="24"/>
    </row>
    <row r="80" spans="1:11" x14ac:dyDescent="0.2">
      <c r="A80" s="20" t="s">
        <v>35</v>
      </c>
      <c r="B80" s="68" t="s">
        <v>134</v>
      </c>
      <c r="C80" s="68"/>
      <c r="D80" s="68"/>
      <c r="E80" s="68"/>
      <c r="F80" s="68"/>
      <c r="G80" s="68"/>
      <c r="H80" s="28">
        <v>1.3899999999999999E-2</v>
      </c>
      <c r="I80" s="22">
        <f t="shared" si="2"/>
        <v>25.153161999999998</v>
      </c>
      <c r="K80" s="34"/>
    </row>
    <row r="81" spans="1:11" x14ac:dyDescent="0.2">
      <c r="A81" s="70" t="s">
        <v>135</v>
      </c>
      <c r="B81" s="70"/>
      <c r="C81" s="70"/>
      <c r="D81" s="70"/>
      <c r="E81" s="70"/>
      <c r="F81" s="70"/>
      <c r="G81" s="70"/>
      <c r="H81" s="29">
        <f>TRUNC(SUM(H75:H80),4)</f>
        <v>3.4099999999999998E-2</v>
      </c>
      <c r="I81" s="26">
        <f>TRUNC(SUM(I75:I80),2)</f>
        <v>61.7</v>
      </c>
      <c r="K81" s="34"/>
    </row>
    <row r="82" spans="1:11" x14ac:dyDescent="0.2">
      <c r="A82" s="92"/>
      <c r="B82" s="93"/>
      <c r="C82" s="93"/>
      <c r="D82" s="93"/>
      <c r="E82" s="93"/>
      <c r="F82" s="93"/>
      <c r="G82" s="93"/>
      <c r="H82" s="93"/>
      <c r="I82" s="93"/>
    </row>
    <row r="83" spans="1:11" x14ac:dyDescent="0.2">
      <c r="A83" s="70" t="s">
        <v>136</v>
      </c>
      <c r="B83" s="70"/>
      <c r="C83" s="70"/>
      <c r="D83" s="70"/>
      <c r="E83" s="70"/>
      <c r="F83" s="70"/>
      <c r="G83" s="70"/>
      <c r="H83" s="20" t="s">
        <v>45</v>
      </c>
      <c r="I83" s="20" t="s">
        <v>95</v>
      </c>
    </row>
    <row r="84" spans="1:11" x14ac:dyDescent="0.2">
      <c r="A84" s="20" t="s">
        <v>23</v>
      </c>
      <c r="B84" s="68" t="s">
        <v>137</v>
      </c>
      <c r="C84" s="68"/>
      <c r="D84" s="68"/>
      <c r="E84" s="68"/>
      <c r="F84" s="68"/>
      <c r="G84" s="68"/>
      <c r="H84" s="28">
        <v>0</v>
      </c>
      <c r="I84" s="22">
        <v>0</v>
      </c>
    </row>
    <row r="85" spans="1:11" x14ac:dyDescent="0.2">
      <c r="A85" s="70" t="s">
        <v>138</v>
      </c>
      <c r="B85" s="70"/>
      <c r="C85" s="70"/>
      <c r="D85" s="70"/>
      <c r="E85" s="70"/>
      <c r="F85" s="70"/>
      <c r="G85" s="70"/>
      <c r="H85" s="29">
        <f>TRUNC(SUM(H84),4)</f>
        <v>0</v>
      </c>
      <c r="I85" s="26">
        <f>TRUNC(SUM(I84),2)</f>
        <v>0</v>
      </c>
    </row>
    <row r="86" spans="1:11" x14ac:dyDescent="0.2">
      <c r="A86" s="90"/>
      <c r="B86" s="91"/>
      <c r="C86" s="91"/>
      <c r="D86" s="91"/>
      <c r="E86" s="91"/>
      <c r="F86" s="91"/>
      <c r="G86" s="91"/>
      <c r="H86" s="91"/>
      <c r="I86" s="91"/>
    </row>
    <row r="87" spans="1:11" x14ac:dyDescent="0.2">
      <c r="A87" s="83" t="s">
        <v>139</v>
      </c>
      <c r="B87" s="83"/>
      <c r="C87" s="83"/>
      <c r="D87" s="83"/>
      <c r="E87" s="83"/>
      <c r="F87" s="83"/>
      <c r="G87" s="83"/>
      <c r="H87" s="83"/>
      <c r="I87" s="83"/>
    </row>
    <row r="88" spans="1:11" x14ac:dyDescent="0.2">
      <c r="A88" s="70" t="s">
        <v>39</v>
      </c>
      <c r="B88" s="70"/>
      <c r="C88" s="70"/>
      <c r="D88" s="70"/>
      <c r="E88" s="70"/>
      <c r="F88" s="70"/>
      <c r="G88" s="70"/>
      <c r="H88" s="70"/>
      <c r="I88" s="20" t="s">
        <v>95</v>
      </c>
    </row>
    <row r="89" spans="1:11" x14ac:dyDescent="0.2">
      <c r="A89" s="20" t="s">
        <v>40</v>
      </c>
      <c r="B89" s="69" t="s">
        <v>140</v>
      </c>
      <c r="C89" s="69"/>
      <c r="D89" s="69"/>
      <c r="E89" s="69"/>
      <c r="F89" s="69"/>
      <c r="G89" s="69"/>
      <c r="H89" s="69"/>
      <c r="I89" s="22">
        <f>I81</f>
        <v>61.7</v>
      </c>
    </row>
    <row r="90" spans="1:11" x14ac:dyDescent="0.2">
      <c r="A90" s="20" t="s">
        <v>41</v>
      </c>
      <c r="B90" s="69" t="s">
        <v>141</v>
      </c>
      <c r="C90" s="69"/>
      <c r="D90" s="69"/>
      <c r="E90" s="69"/>
      <c r="F90" s="69"/>
      <c r="G90" s="69"/>
      <c r="H90" s="69"/>
      <c r="I90" s="22">
        <f>I85</f>
        <v>0</v>
      </c>
    </row>
    <row r="91" spans="1:11" x14ac:dyDescent="0.2">
      <c r="A91" s="70" t="s">
        <v>142</v>
      </c>
      <c r="B91" s="70"/>
      <c r="C91" s="70"/>
      <c r="D91" s="70"/>
      <c r="E91" s="70"/>
      <c r="F91" s="70"/>
      <c r="G91" s="70"/>
      <c r="H91" s="70"/>
      <c r="I91" s="26">
        <f>TRUNC(SUM(I89:I90),2)</f>
        <v>61.7</v>
      </c>
    </row>
    <row r="92" spans="1:11" x14ac:dyDescent="0.2">
      <c r="A92" s="87"/>
      <c r="B92" s="88"/>
      <c r="C92" s="88"/>
      <c r="D92" s="88"/>
      <c r="E92" s="88"/>
      <c r="F92" s="88"/>
      <c r="G92" s="88"/>
      <c r="H92" s="88"/>
      <c r="I92" s="88"/>
    </row>
    <row r="93" spans="1:11" x14ac:dyDescent="0.2">
      <c r="A93" s="89" t="s">
        <v>143</v>
      </c>
      <c r="B93" s="89"/>
      <c r="C93" s="89"/>
      <c r="D93" s="89"/>
      <c r="E93" s="89"/>
      <c r="F93" s="89"/>
      <c r="G93" s="89"/>
      <c r="H93" s="89"/>
      <c r="I93" s="89"/>
    </row>
    <row r="94" spans="1:11" x14ac:dyDescent="0.2">
      <c r="A94" s="20">
        <v>5</v>
      </c>
      <c r="B94" s="70" t="s">
        <v>56</v>
      </c>
      <c r="C94" s="70"/>
      <c r="D94" s="70"/>
      <c r="E94" s="70"/>
      <c r="F94" s="70"/>
      <c r="G94" s="70"/>
      <c r="H94" s="20"/>
      <c r="I94" s="20" t="s">
        <v>95</v>
      </c>
    </row>
    <row r="95" spans="1:11" x14ac:dyDescent="0.2">
      <c r="A95" s="20" t="s">
        <v>23</v>
      </c>
      <c r="B95" s="86" t="s">
        <v>61</v>
      </c>
      <c r="C95" s="86"/>
      <c r="D95" s="86"/>
      <c r="E95" s="86"/>
      <c r="F95" s="86"/>
      <c r="G95" s="86"/>
      <c r="H95" s="19" t="s">
        <v>44</v>
      </c>
      <c r="I95" s="63">
        <f>1265.24/12</f>
        <v>105.43666666666667</v>
      </c>
    </row>
    <row r="96" spans="1:11" x14ac:dyDescent="0.2">
      <c r="A96" s="20" t="s">
        <v>24</v>
      </c>
      <c r="B96" s="86" t="s">
        <v>0</v>
      </c>
      <c r="C96" s="86"/>
      <c r="D96" s="86"/>
      <c r="E96" s="86"/>
      <c r="F96" s="86"/>
      <c r="G96" s="86"/>
      <c r="H96" s="19" t="s">
        <v>44</v>
      </c>
      <c r="I96" s="63">
        <v>0</v>
      </c>
    </row>
    <row r="97" spans="1:9" x14ac:dyDescent="0.2">
      <c r="A97" s="20" t="s">
        <v>25</v>
      </c>
      <c r="B97" s="86" t="s">
        <v>209</v>
      </c>
      <c r="C97" s="86"/>
      <c r="D97" s="86"/>
      <c r="E97" s="86"/>
      <c r="F97" s="86"/>
      <c r="G97" s="86"/>
      <c r="H97" s="19"/>
      <c r="I97" s="63">
        <v>0</v>
      </c>
    </row>
    <row r="98" spans="1:9" x14ac:dyDescent="0.2">
      <c r="A98" s="58" t="s">
        <v>26</v>
      </c>
      <c r="B98" s="86" t="s">
        <v>42</v>
      </c>
      <c r="C98" s="86"/>
      <c r="D98" s="86"/>
      <c r="E98" s="86"/>
      <c r="F98" s="86"/>
      <c r="G98" s="86"/>
      <c r="H98" s="19" t="s">
        <v>44</v>
      </c>
      <c r="I98" s="63">
        <v>0</v>
      </c>
    </row>
    <row r="99" spans="1:9" x14ac:dyDescent="0.2">
      <c r="A99" s="58" t="s">
        <v>28</v>
      </c>
      <c r="B99" s="86" t="s">
        <v>144</v>
      </c>
      <c r="C99" s="86"/>
      <c r="D99" s="86"/>
      <c r="E99" s="86"/>
      <c r="F99" s="86"/>
      <c r="G99" s="86"/>
      <c r="H99" s="19" t="s">
        <v>44</v>
      </c>
      <c r="I99" s="63">
        <v>0</v>
      </c>
    </row>
    <row r="100" spans="1:9" x14ac:dyDescent="0.2">
      <c r="A100" s="70" t="s">
        <v>145</v>
      </c>
      <c r="B100" s="70"/>
      <c r="C100" s="70"/>
      <c r="D100" s="70"/>
      <c r="E100" s="70"/>
      <c r="F100" s="70"/>
      <c r="G100" s="70"/>
      <c r="H100" s="29" t="s">
        <v>44</v>
      </c>
      <c r="I100" s="26">
        <f>TRUNC(SUM(I95:I99),2)</f>
        <v>105.43</v>
      </c>
    </row>
    <row r="101" spans="1:9" x14ac:dyDescent="0.2">
      <c r="A101" s="87"/>
      <c r="B101" s="88"/>
      <c r="C101" s="88"/>
      <c r="D101" s="88"/>
      <c r="E101" s="88"/>
      <c r="F101" s="88"/>
      <c r="G101" s="88"/>
      <c r="H101" s="88"/>
      <c r="I101" s="88"/>
    </row>
    <row r="102" spans="1:9" x14ac:dyDescent="0.2">
      <c r="A102" s="89" t="s">
        <v>146</v>
      </c>
      <c r="B102" s="89"/>
      <c r="C102" s="89"/>
      <c r="D102" s="89"/>
      <c r="E102" s="89"/>
      <c r="F102" s="89"/>
      <c r="G102" s="89"/>
      <c r="H102" s="89"/>
      <c r="I102" s="89"/>
    </row>
    <row r="103" spans="1:9" x14ac:dyDescent="0.2">
      <c r="A103" s="20">
        <v>6</v>
      </c>
      <c r="B103" s="70" t="s">
        <v>57</v>
      </c>
      <c r="C103" s="70"/>
      <c r="D103" s="70"/>
      <c r="E103" s="70"/>
      <c r="F103" s="70"/>
      <c r="G103" s="70"/>
      <c r="H103" s="20" t="s">
        <v>45</v>
      </c>
      <c r="I103" s="20" t="s">
        <v>95</v>
      </c>
    </row>
    <row r="104" spans="1:9" x14ac:dyDescent="0.2">
      <c r="A104" s="20" t="s">
        <v>23</v>
      </c>
      <c r="B104" s="68" t="s">
        <v>147</v>
      </c>
      <c r="C104" s="68"/>
      <c r="D104" s="68"/>
      <c r="E104" s="68"/>
      <c r="F104" s="68"/>
      <c r="G104" s="68"/>
      <c r="H104" s="35">
        <v>0.03</v>
      </c>
      <c r="I104" s="22">
        <f>TRUNC(H104*I128,2)</f>
        <v>108.6</v>
      </c>
    </row>
    <row r="105" spans="1:9" x14ac:dyDescent="0.2">
      <c r="A105" s="20" t="s">
        <v>24</v>
      </c>
      <c r="B105" s="68" t="s">
        <v>14</v>
      </c>
      <c r="C105" s="68"/>
      <c r="D105" s="68"/>
      <c r="E105" s="68"/>
      <c r="F105" s="68"/>
      <c r="G105" s="68"/>
      <c r="H105" s="35">
        <v>6.7900000000000002E-2</v>
      </c>
      <c r="I105" s="22">
        <f>TRUNC(H105*(I104+I128),2)</f>
        <v>253.19</v>
      </c>
    </row>
    <row r="106" spans="1:9" x14ac:dyDescent="0.2">
      <c r="A106" s="20" t="s">
        <v>25</v>
      </c>
      <c r="B106" s="76" t="s">
        <v>148</v>
      </c>
      <c r="C106" s="76"/>
      <c r="D106" s="76"/>
      <c r="E106" s="76"/>
      <c r="F106" s="76"/>
      <c r="G106" s="76"/>
      <c r="H106" s="23"/>
      <c r="I106" s="36"/>
    </row>
    <row r="107" spans="1:9" x14ac:dyDescent="0.2">
      <c r="A107" s="20" t="s">
        <v>149</v>
      </c>
      <c r="B107" s="68" t="s">
        <v>150</v>
      </c>
      <c r="C107" s="68"/>
      <c r="D107" s="68"/>
      <c r="E107" s="68"/>
      <c r="F107" s="68"/>
      <c r="G107" s="68"/>
      <c r="H107" s="37">
        <v>1.6500000000000001E-2</v>
      </c>
      <c r="I107" s="22">
        <f>H107*I117</f>
        <v>76.623194999999996</v>
      </c>
    </row>
    <row r="108" spans="1:9" x14ac:dyDescent="0.2">
      <c r="A108" s="20" t="s">
        <v>151</v>
      </c>
      <c r="B108" s="68" t="s">
        <v>152</v>
      </c>
      <c r="C108" s="68"/>
      <c r="D108" s="68"/>
      <c r="E108" s="68"/>
      <c r="F108" s="68"/>
      <c r="G108" s="68"/>
      <c r="H108" s="38">
        <v>7.5999999999999998E-2</v>
      </c>
      <c r="I108" s="22">
        <f>H108*I117</f>
        <v>352.93108000000001</v>
      </c>
    </row>
    <row r="109" spans="1:9" x14ac:dyDescent="0.2">
      <c r="A109" s="20" t="s">
        <v>153</v>
      </c>
      <c r="B109" s="68" t="s">
        <v>154</v>
      </c>
      <c r="C109" s="68"/>
      <c r="D109" s="68"/>
      <c r="E109" s="68"/>
      <c r="F109" s="68"/>
      <c r="G109" s="68"/>
      <c r="H109" s="39">
        <v>0.05</v>
      </c>
      <c r="I109" s="22">
        <f>H109*I117</f>
        <v>232.19150000000002</v>
      </c>
    </row>
    <row r="110" spans="1:9" x14ac:dyDescent="0.2">
      <c r="A110" s="70" t="s">
        <v>155</v>
      </c>
      <c r="B110" s="70"/>
      <c r="C110" s="70"/>
      <c r="D110" s="70"/>
      <c r="E110" s="70"/>
      <c r="F110" s="70"/>
      <c r="G110" s="70"/>
      <c r="H110" s="37"/>
      <c r="I110" s="26">
        <f>TRUNC(SUM(I104:I109),2)</f>
        <v>1023.53</v>
      </c>
    </row>
    <row r="111" spans="1:9" x14ac:dyDescent="0.2">
      <c r="A111" s="15"/>
      <c r="B111" s="84"/>
      <c r="C111" s="84"/>
      <c r="D111" s="84"/>
      <c r="E111" s="84"/>
      <c r="F111" s="84"/>
      <c r="G111" s="84"/>
      <c r="H111" s="84"/>
      <c r="I111" s="84"/>
    </row>
    <row r="112" spans="1:9" x14ac:dyDescent="0.2">
      <c r="A112" s="40" t="s">
        <v>156</v>
      </c>
      <c r="B112" s="85" t="s">
        <v>157</v>
      </c>
      <c r="C112" s="85"/>
      <c r="D112" s="85"/>
      <c r="E112" s="85"/>
      <c r="F112" s="85"/>
      <c r="G112" s="85"/>
      <c r="H112" s="41">
        <f>TRUNC(H107+H108+H109,4)</f>
        <v>0.14249999999999999</v>
      </c>
      <c r="I112" s="42"/>
    </row>
    <row r="113" spans="1:11" x14ac:dyDescent="0.2">
      <c r="A113" s="43"/>
      <c r="B113" s="81">
        <v>100</v>
      </c>
      <c r="C113" s="81"/>
      <c r="D113" s="81"/>
      <c r="E113" s="81"/>
      <c r="F113" s="81"/>
      <c r="G113" s="81"/>
      <c r="H113" s="45"/>
      <c r="I113" s="46"/>
    </row>
    <row r="114" spans="1:11" x14ac:dyDescent="0.2">
      <c r="A114" s="47"/>
      <c r="B114" s="44"/>
      <c r="C114" s="44"/>
      <c r="D114" s="44"/>
      <c r="E114" s="44"/>
      <c r="F114" s="44"/>
      <c r="G114" s="44"/>
      <c r="H114" s="45"/>
      <c r="I114" s="46"/>
    </row>
    <row r="115" spans="1:11" x14ac:dyDescent="0.2">
      <c r="A115" s="43" t="s">
        <v>158</v>
      </c>
      <c r="B115" s="81" t="s">
        <v>159</v>
      </c>
      <c r="C115" s="81"/>
      <c r="D115" s="81"/>
      <c r="E115" s="81"/>
      <c r="F115" s="81"/>
      <c r="G115" s="81"/>
      <c r="H115" s="45"/>
      <c r="I115" s="46">
        <f>TRUNC(I128+I104+I105,2)</f>
        <v>3982.09</v>
      </c>
    </row>
    <row r="116" spans="1:11" x14ac:dyDescent="0.2">
      <c r="A116" s="43"/>
      <c r="B116" s="44"/>
      <c r="C116" s="44"/>
      <c r="D116" s="44"/>
      <c r="E116" s="44"/>
      <c r="F116" s="44"/>
      <c r="G116" s="44"/>
      <c r="H116" s="45"/>
      <c r="I116" s="46"/>
    </row>
    <row r="117" spans="1:11" x14ac:dyDescent="0.2">
      <c r="A117" s="43" t="s">
        <v>160</v>
      </c>
      <c r="B117" s="81" t="s">
        <v>161</v>
      </c>
      <c r="C117" s="81"/>
      <c r="D117" s="81"/>
      <c r="E117" s="81"/>
      <c r="F117" s="81"/>
      <c r="G117" s="81"/>
      <c r="H117" s="45"/>
      <c r="I117" s="46">
        <f>TRUNC(I115/(1-H112),2)</f>
        <v>4643.83</v>
      </c>
    </row>
    <row r="118" spans="1:11" x14ac:dyDescent="0.2">
      <c r="A118" s="43"/>
      <c r="B118" s="44"/>
      <c r="C118" s="44"/>
      <c r="D118" s="44"/>
      <c r="E118" s="44"/>
      <c r="F118" s="44"/>
      <c r="G118" s="44"/>
      <c r="H118" s="45"/>
      <c r="I118" s="46"/>
    </row>
    <row r="119" spans="1:11" x14ac:dyDescent="0.2">
      <c r="A119" s="48"/>
      <c r="B119" s="82" t="s">
        <v>162</v>
      </c>
      <c r="C119" s="82"/>
      <c r="D119" s="82"/>
      <c r="E119" s="82"/>
      <c r="F119" s="82"/>
      <c r="G119" s="82"/>
      <c r="H119" s="49"/>
      <c r="I119" s="50">
        <f>TRUNC(I117-I115,2)</f>
        <v>661.74</v>
      </c>
      <c r="K119" s="24"/>
    </row>
    <row r="120" spans="1:11" x14ac:dyDescent="0.2">
      <c r="A120" s="15"/>
      <c r="B120" s="15"/>
      <c r="C120" s="15"/>
      <c r="D120" s="15"/>
      <c r="E120" s="15"/>
      <c r="F120" s="15"/>
      <c r="G120" s="15"/>
      <c r="H120" s="15"/>
      <c r="I120" s="27"/>
    </row>
    <row r="121" spans="1:11" x14ac:dyDescent="0.2">
      <c r="A121" s="83" t="s">
        <v>163</v>
      </c>
      <c r="B121" s="83"/>
      <c r="C121" s="83"/>
      <c r="D121" s="83"/>
      <c r="E121" s="83"/>
      <c r="F121" s="83"/>
      <c r="G121" s="83"/>
      <c r="H121" s="83"/>
      <c r="I121" s="83"/>
      <c r="K121" s="31"/>
    </row>
    <row r="122" spans="1:11" x14ac:dyDescent="0.2">
      <c r="A122" s="70" t="s">
        <v>164</v>
      </c>
      <c r="B122" s="70"/>
      <c r="C122" s="70"/>
      <c r="D122" s="70"/>
      <c r="E122" s="70"/>
      <c r="F122" s="70"/>
      <c r="G122" s="70"/>
      <c r="H122" s="70"/>
      <c r="I122" s="20" t="s">
        <v>95</v>
      </c>
    </row>
    <row r="123" spans="1:11" x14ac:dyDescent="0.2">
      <c r="A123" s="19" t="s">
        <v>23</v>
      </c>
      <c r="B123" s="68" t="str">
        <f>A19</f>
        <v>MÓDULO 1 - COMPOSIÇÃO DA REMUNERAÇÃO</v>
      </c>
      <c r="C123" s="68"/>
      <c r="D123" s="68"/>
      <c r="E123" s="68"/>
      <c r="F123" s="68"/>
      <c r="G123" s="68"/>
      <c r="H123" s="68"/>
      <c r="I123" s="22">
        <f>I27</f>
        <v>1809.58</v>
      </c>
    </row>
    <row r="124" spans="1:11" x14ac:dyDescent="0.2">
      <c r="A124" s="19" t="s">
        <v>24</v>
      </c>
      <c r="B124" s="68" t="str">
        <f>A29</f>
        <v>MÓDULO 2 – ENCARGOS E BENEFÍCIOS ANUAIS, MENSAIS E DIÁRIOS</v>
      </c>
      <c r="C124" s="68"/>
      <c r="D124" s="68"/>
      <c r="E124" s="68"/>
      <c r="F124" s="68"/>
      <c r="G124" s="68"/>
      <c r="H124" s="68"/>
      <c r="I124" s="22">
        <f>I61</f>
        <v>1513.99</v>
      </c>
    </row>
    <row r="125" spans="1:11" x14ac:dyDescent="0.2">
      <c r="A125" s="19" t="s">
        <v>25</v>
      </c>
      <c r="B125" s="68" t="str">
        <f>A63</f>
        <v>MÓDULO 3 – PROVISÃO PARA RESCISÃO</v>
      </c>
      <c r="C125" s="68"/>
      <c r="D125" s="68"/>
      <c r="E125" s="68"/>
      <c r="F125" s="68"/>
      <c r="G125" s="68"/>
      <c r="H125" s="68"/>
      <c r="I125" s="22">
        <f>I71</f>
        <v>129.6</v>
      </c>
      <c r="K125" s="31"/>
    </row>
    <row r="126" spans="1:11" x14ac:dyDescent="0.2">
      <c r="A126" s="19" t="s">
        <v>26</v>
      </c>
      <c r="B126" s="68" t="str">
        <f>A73</f>
        <v>MÓDULO 4 – CUSTO DE REPOSIÇÃO DO PROFISSIONAL AUSENTE</v>
      </c>
      <c r="C126" s="68"/>
      <c r="D126" s="68"/>
      <c r="E126" s="68"/>
      <c r="F126" s="68"/>
      <c r="G126" s="68"/>
      <c r="H126" s="68"/>
      <c r="I126" s="22">
        <f>I91</f>
        <v>61.7</v>
      </c>
      <c r="K126" s="31"/>
    </row>
    <row r="127" spans="1:11" x14ac:dyDescent="0.2">
      <c r="A127" s="19" t="s">
        <v>28</v>
      </c>
      <c r="B127" s="68" t="str">
        <f>A93</f>
        <v>MÓDULO 5 – INSUMOS DIVERSOS</v>
      </c>
      <c r="C127" s="68"/>
      <c r="D127" s="68"/>
      <c r="E127" s="68"/>
      <c r="F127" s="68"/>
      <c r="G127" s="68"/>
      <c r="H127" s="68"/>
      <c r="I127" s="22">
        <f>I100</f>
        <v>105.43</v>
      </c>
    </row>
    <row r="128" spans="1:11" x14ac:dyDescent="0.2">
      <c r="A128" s="20"/>
      <c r="B128" s="70" t="s">
        <v>165</v>
      </c>
      <c r="C128" s="70"/>
      <c r="D128" s="70"/>
      <c r="E128" s="70"/>
      <c r="F128" s="70"/>
      <c r="G128" s="70"/>
      <c r="H128" s="70"/>
      <c r="I128" s="26">
        <f>TRUNC(SUM(I123:I127),2)</f>
        <v>3620.3</v>
      </c>
      <c r="K128" s="24"/>
    </row>
    <row r="129" spans="1:9" x14ac:dyDescent="0.2">
      <c r="A129" s="19" t="s">
        <v>35</v>
      </c>
      <c r="B129" s="68" t="str">
        <f>A102</f>
        <v>MÓDULO 6 – CUSTOS INDIRETOS, TRIBUTOS E LUCRO</v>
      </c>
      <c r="C129" s="68"/>
      <c r="D129" s="68"/>
      <c r="E129" s="68"/>
      <c r="F129" s="68"/>
      <c r="G129" s="68"/>
      <c r="H129" s="68"/>
      <c r="I129" s="22">
        <f>I110</f>
        <v>1023.53</v>
      </c>
    </row>
    <row r="130" spans="1:9" x14ac:dyDescent="0.2">
      <c r="A130" s="70" t="s">
        <v>166</v>
      </c>
      <c r="B130" s="70"/>
      <c r="C130" s="70"/>
      <c r="D130" s="70"/>
      <c r="E130" s="70"/>
      <c r="F130" s="70"/>
      <c r="G130" s="70"/>
      <c r="H130" s="70"/>
      <c r="I130" s="26">
        <f>TRUNC(SUM(I128:I129),2)</f>
        <v>4643.83</v>
      </c>
    </row>
    <row r="131" spans="1:9" x14ac:dyDescent="0.2">
      <c r="A131" s="70" t="s">
        <v>167</v>
      </c>
      <c r="B131" s="70"/>
      <c r="C131" s="70"/>
      <c r="D131" s="77">
        <v>1</v>
      </c>
      <c r="E131" s="78"/>
      <c r="F131" s="78"/>
      <c r="G131" s="78"/>
      <c r="H131" s="78"/>
      <c r="I131" s="79"/>
    </row>
    <row r="132" spans="1:9" ht="12.75" hidden="1" customHeight="1" x14ac:dyDescent="0.2">
      <c r="A132" s="19"/>
      <c r="B132" s="69" t="s">
        <v>168</v>
      </c>
      <c r="C132" s="69"/>
      <c r="D132" s="69"/>
      <c r="E132" s="69"/>
      <c r="F132" s="69"/>
      <c r="G132" s="69"/>
      <c r="H132" s="20"/>
      <c r="I132" s="20"/>
    </row>
    <row r="133" spans="1:9" ht="40.5" hidden="1" customHeight="1" x14ac:dyDescent="0.2">
      <c r="A133" s="80" t="s">
        <v>169</v>
      </c>
      <c r="B133" s="80"/>
      <c r="C133" s="80" t="s">
        <v>170</v>
      </c>
      <c r="D133" s="80"/>
      <c r="E133" s="80" t="s">
        <v>171</v>
      </c>
      <c r="F133" s="80"/>
      <c r="G133" s="51" t="s">
        <v>172</v>
      </c>
      <c r="H133" s="51" t="s">
        <v>173</v>
      </c>
      <c r="I133" s="20" t="s">
        <v>95</v>
      </c>
    </row>
    <row r="134" spans="1:9" ht="12.75" hidden="1" customHeight="1" x14ac:dyDescent="0.2">
      <c r="A134" s="69" t="s">
        <v>174</v>
      </c>
      <c r="B134" s="69"/>
      <c r="C134" s="68" t="s">
        <v>58</v>
      </c>
      <c r="D134" s="68"/>
      <c r="E134" s="69"/>
      <c r="F134" s="69"/>
      <c r="G134" s="21" t="s">
        <v>58</v>
      </c>
      <c r="H134" s="21"/>
      <c r="I134" s="22">
        <v>0</v>
      </c>
    </row>
    <row r="135" spans="1:9" ht="12.75" hidden="1" customHeight="1" x14ac:dyDescent="0.2">
      <c r="A135" s="69" t="s">
        <v>175</v>
      </c>
      <c r="B135" s="69"/>
      <c r="C135" s="68" t="s">
        <v>58</v>
      </c>
      <c r="D135" s="68"/>
      <c r="E135" s="69"/>
      <c r="F135" s="69"/>
      <c r="G135" s="21" t="s">
        <v>58</v>
      </c>
      <c r="H135" s="21"/>
      <c r="I135" s="22">
        <v>0</v>
      </c>
    </row>
    <row r="136" spans="1:9" ht="12.75" hidden="1" customHeight="1" x14ac:dyDescent="0.2">
      <c r="A136" s="69" t="s">
        <v>176</v>
      </c>
      <c r="B136" s="69"/>
      <c r="C136" s="68" t="s">
        <v>58</v>
      </c>
      <c r="D136" s="68"/>
      <c r="E136" s="69"/>
      <c r="F136" s="69"/>
      <c r="G136" s="21" t="s">
        <v>58</v>
      </c>
      <c r="H136" s="21"/>
      <c r="I136" s="22">
        <v>0</v>
      </c>
    </row>
    <row r="137" spans="1:9" ht="12.75" hidden="1" customHeight="1" x14ac:dyDescent="0.2">
      <c r="A137" s="69" t="s">
        <v>177</v>
      </c>
      <c r="B137" s="69"/>
      <c r="C137" s="68" t="s">
        <v>58</v>
      </c>
      <c r="D137" s="68"/>
      <c r="E137" s="69"/>
      <c r="F137" s="69"/>
      <c r="G137" s="21" t="s">
        <v>58</v>
      </c>
      <c r="H137" s="21"/>
      <c r="I137" s="22">
        <v>0</v>
      </c>
    </row>
    <row r="138" spans="1:9" ht="12.75" hidden="1" customHeight="1" x14ac:dyDescent="0.2">
      <c r="A138" s="70"/>
      <c r="B138" s="70"/>
      <c r="C138" s="69"/>
      <c r="D138" s="69"/>
      <c r="E138" s="69"/>
      <c r="F138" s="69"/>
      <c r="G138" s="52"/>
      <c r="H138" s="52"/>
      <c r="I138" s="22"/>
    </row>
    <row r="139" spans="1:9" ht="12.75" hidden="1" customHeight="1" x14ac:dyDescent="0.2">
      <c r="A139" s="70"/>
      <c r="B139" s="70"/>
      <c r="C139" s="69"/>
      <c r="D139" s="69"/>
      <c r="E139" s="69"/>
      <c r="F139" s="69"/>
      <c r="G139" s="21"/>
      <c r="H139" s="21"/>
      <c r="I139" s="22"/>
    </row>
    <row r="140" spans="1:9" ht="12.75" hidden="1" customHeight="1" x14ac:dyDescent="0.2">
      <c r="A140" s="70" t="s">
        <v>178</v>
      </c>
      <c r="B140" s="70"/>
      <c r="C140" s="70"/>
      <c r="D140" s="70"/>
      <c r="E140" s="70"/>
      <c r="F140" s="70"/>
      <c r="G140" s="70"/>
      <c r="H140" s="70"/>
      <c r="I140" s="26">
        <f>SUM(I138:I139)</f>
        <v>0</v>
      </c>
    </row>
    <row r="141" spans="1:9" ht="12.75" hidden="1" customHeight="1" x14ac:dyDescent="0.2">
      <c r="A141" s="21"/>
      <c r="B141" s="21"/>
      <c r="C141" s="21"/>
      <c r="D141" s="21"/>
      <c r="E141" s="21"/>
      <c r="F141" s="21"/>
      <c r="G141" s="21"/>
      <c r="H141" s="21"/>
      <c r="I141" s="21"/>
    </row>
    <row r="142" spans="1:9" ht="12.75" hidden="1" customHeight="1" x14ac:dyDescent="0.2">
      <c r="A142" s="19" t="s">
        <v>179</v>
      </c>
      <c r="B142" s="69" t="s">
        <v>180</v>
      </c>
      <c r="C142" s="69"/>
      <c r="D142" s="69"/>
      <c r="E142" s="69"/>
      <c r="F142" s="69"/>
      <c r="G142" s="69"/>
      <c r="H142" s="20"/>
      <c r="I142" s="20"/>
    </row>
    <row r="143" spans="1:9" ht="12.75" hidden="1" customHeight="1" x14ac:dyDescent="0.2">
      <c r="A143" s="70" t="s">
        <v>181</v>
      </c>
      <c r="B143" s="70"/>
      <c r="C143" s="70"/>
      <c r="D143" s="70"/>
      <c r="E143" s="70"/>
      <c r="F143" s="70"/>
      <c r="G143" s="70"/>
      <c r="H143" s="70"/>
      <c r="I143" s="70"/>
    </row>
    <row r="144" spans="1:9" ht="12.75" hidden="1" customHeight="1" x14ac:dyDescent="0.2">
      <c r="A144" s="19"/>
      <c r="B144" s="76" t="s">
        <v>46</v>
      </c>
      <c r="C144" s="76"/>
      <c r="D144" s="76"/>
      <c r="E144" s="76"/>
      <c r="F144" s="76"/>
      <c r="G144" s="76"/>
      <c r="H144" s="76"/>
      <c r="I144" s="20" t="s">
        <v>95</v>
      </c>
    </row>
    <row r="145" spans="1:9" ht="12.75" hidden="1" customHeight="1" x14ac:dyDescent="0.2">
      <c r="A145" s="19" t="s">
        <v>23</v>
      </c>
      <c r="B145" s="68" t="s">
        <v>182</v>
      </c>
      <c r="C145" s="68"/>
      <c r="D145" s="68"/>
      <c r="E145" s="68"/>
      <c r="F145" s="68"/>
      <c r="G145" s="68"/>
      <c r="H145" s="68"/>
      <c r="I145" s="22">
        <f>I107</f>
        <v>76.623194999999996</v>
      </c>
    </row>
    <row r="146" spans="1:9" ht="12.75" hidden="1" customHeight="1" x14ac:dyDescent="0.2">
      <c r="A146" s="19" t="s">
        <v>24</v>
      </c>
      <c r="B146" s="68" t="s">
        <v>183</v>
      </c>
      <c r="C146" s="68"/>
      <c r="D146" s="68"/>
      <c r="E146" s="68"/>
      <c r="F146" s="68"/>
      <c r="G146" s="68"/>
      <c r="H146" s="68"/>
      <c r="I146" s="22" t="e">
        <f>#REF!</f>
        <v>#REF!</v>
      </c>
    </row>
    <row r="147" spans="1:9" ht="12.75" hidden="1" customHeight="1" x14ac:dyDescent="0.2">
      <c r="A147" s="19" t="s">
        <v>25</v>
      </c>
      <c r="B147" s="68" t="s">
        <v>184</v>
      </c>
      <c r="C147" s="68"/>
      <c r="D147" s="68"/>
      <c r="E147" s="68"/>
      <c r="F147" s="68"/>
      <c r="G147" s="68"/>
      <c r="H147" s="68"/>
      <c r="I147" s="22">
        <f>I110</f>
        <v>1023.53</v>
      </c>
    </row>
    <row r="148" spans="1:9" ht="12.75" hidden="1" customHeight="1" x14ac:dyDescent="0.2">
      <c r="A148" s="69" t="s">
        <v>185</v>
      </c>
      <c r="B148" s="69"/>
      <c r="C148" s="69"/>
      <c r="D148" s="69"/>
      <c r="E148" s="69"/>
      <c r="F148" s="69"/>
      <c r="G148" s="69"/>
      <c r="H148" s="69"/>
      <c r="I148" s="26" t="e">
        <f>SUM(I145:I147)</f>
        <v>#REF!</v>
      </c>
    </row>
    <row r="149" spans="1:9" ht="12.75" hidden="1" customHeight="1" x14ac:dyDescent="0.2">
      <c r="A149" s="19" t="s">
        <v>186</v>
      </c>
      <c r="B149" s="21" t="s">
        <v>187</v>
      </c>
      <c r="C149" s="21"/>
      <c r="D149" s="21"/>
      <c r="E149" s="21"/>
      <c r="F149" s="21"/>
      <c r="G149" s="21"/>
      <c r="H149" s="21"/>
      <c r="I149" s="21"/>
    </row>
    <row r="150" spans="1:9" ht="12.75" hidden="1" customHeight="1" x14ac:dyDescent="0.2">
      <c r="A150" s="21"/>
      <c r="B150" s="21"/>
      <c r="C150" s="21"/>
      <c r="D150" s="21"/>
      <c r="E150" s="21"/>
      <c r="F150" s="21"/>
      <c r="G150" s="21"/>
      <c r="H150" s="21"/>
      <c r="I150" s="21"/>
    </row>
    <row r="151" spans="1:9" ht="12.75" hidden="1" customHeight="1" x14ac:dyDescent="0.2">
      <c r="A151" s="21"/>
      <c r="B151" s="21"/>
      <c r="C151" s="21"/>
      <c r="D151" s="21"/>
      <c r="E151" s="21"/>
      <c r="F151" s="21"/>
      <c r="G151" s="21"/>
      <c r="H151" s="21"/>
      <c r="I151" s="21"/>
    </row>
    <row r="152" spans="1:9" x14ac:dyDescent="0.2">
      <c r="A152" s="70" t="s">
        <v>188</v>
      </c>
      <c r="B152" s="70"/>
      <c r="C152" s="70"/>
      <c r="D152" s="71">
        <f>D131*I130</f>
        <v>4643.83</v>
      </c>
      <c r="E152" s="71"/>
      <c r="F152" s="71"/>
      <c r="G152" s="71"/>
      <c r="H152" s="71"/>
      <c r="I152" s="71"/>
    </row>
    <row r="153" spans="1:9" x14ac:dyDescent="0.2">
      <c r="A153" s="17"/>
      <c r="B153" s="17"/>
      <c r="C153" s="17"/>
      <c r="D153" s="53"/>
      <c r="E153" s="53"/>
      <c r="F153" s="53"/>
      <c r="G153" s="53"/>
      <c r="H153" s="53"/>
      <c r="I153" s="53"/>
    </row>
    <row r="155" spans="1:9" ht="66" customHeight="1" x14ac:dyDescent="0.2">
      <c r="A155" s="72" t="s">
        <v>189</v>
      </c>
      <c r="B155" s="73"/>
      <c r="C155" s="73"/>
      <c r="D155" s="73"/>
      <c r="E155" s="73"/>
      <c r="F155" s="73"/>
      <c r="G155" s="73"/>
      <c r="H155" s="73"/>
      <c r="I155" s="73"/>
    </row>
    <row r="156" spans="1:9" ht="12.75" customHeight="1" x14ac:dyDescent="0.2">
      <c r="A156" s="54"/>
      <c r="B156" s="55"/>
      <c r="C156" s="55"/>
      <c r="D156" s="55"/>
      <c r="E156" s="55"/>
      <c r="F156" s="55"/>
      <c r="G156" s="55"/>
      <c r="H156" s="55"/>
      <c r="I156" s="55"/>
    </row>
    <row r="157" spans="1:9" ht="26.25" customHeight="1" x14ac:dyDescent="0.2">
      <c r="A157" s="74" t="s">
        <v>190</v>
      </c>
      <c r="B157" s="75"/>
      <c r="C157" s="75"/>
      <c r="D157" s="75"/>
      <c r="E157" s="75"/>
      <c r="F157" s="75"/>
      <c r="G157" s="75"/>
      <c r="H157" s="75"/>
      <c r="I157" s="75"/>
    </row>
    <row r="159" spans="1:9" ht="28.5" customHeight="1" x14ac:dyDescent="0.2">
      <c r="A159" s="67" t="s">
        <v>191</v>
      </c>
      <c r="B159" s="67"/>
      <c r="C159" s="67"/>
      <c r="D159" s="67"/>
      <c r="E159" s="67"/>
      <c r="F159" s="67"/>
      <c r="G159" s="67"/>
      <c r="H159" s="67"/>
    </row>
    <row r="162" spans="1:1" x14ac:dyDescent="0.2">
      <c r="A162" s="34"/>
    </row>
  </sheetData>
  <mergeCells count="173">
    <mergeCell ref="B5:G5"/>
    <mergeCell ref="H5:I5"/>
    <mergeCell ref="B6:G6"/>
    <mergeCell ref="H6:I6"/>
    <mergeCell ref="A8:I8"/>
    <mergeCell ref="A9:B9"/>
    <mergeCell ref="C9:D9"/>
    <mergeCell ref="E9:I9"/>
    <mergeCell ref="A1:I1"/>
    <mergeCell ref="A2:I2"/>
    <mergeCell ref="B3:G3"/>
    <mergeCell ref="H3:I3"/>
    <mergeCell ref="B4:G4"/>
    <mergeCell ref="H4:I4"/>
    <mergeCell ref="B14:G14"/>
    <mergeCell ref="H14:I14"/>
    <mergeCell ref="B15:G15"/>
    <mergeCell ref="H15:I15"/>
    <mergeCell ref="B16:G16"/>
    <mergeCell ref="H16:I16"/>
    <mergeCell ref="A10:B10"/>
    <mergeCell ref="C10:D10"/>
    <mergeCell ref="E10:I10"/>
    <mergeCell ref="A12:I12"/>
    <mergeCell ref="B13:G13"/>
    <mergeCell ref="H13:I13"/>
    <mergeCell ref="B22:G22"/>
    <mergeCell ref="B23:G23"/>
    <mergeCell ref="B24:G24"/>
    <mergeCell ref="B25:G25"/>
    <mergeCell ref="B26:G26"/>
    <mergeCell ref="A27:H27"/>
    <mergeCell ref="B17:G17"/>
    <mergeCell ref="H17:I17"/>
    <mergeCell ref="A18:I18"/>
    <mergeCell ref="A19:I19"/>
    <mergeCell ref="B20:G20"/>
    <mergeCell ref="B21:G21"/>
    <mergeCell ref="A35:G35"/>
    <mergeCell ref="B36:G36"/>
    <mergeCell ref="B37:G37"/>
    <mergeCell ref="B38:G38"/>
    <mergeCell ref="B39:G39"/>
    <mergeCell ref="B40:G40"/>
    <mergeCell ref="A29:I29"/>
    <mergeCell ref="A30:G30"/>
    <mergeCell ref="B31:G31"/>
    <mergeCell ref="B32:G32"/>
    <mergeCell ref="A33:G33"/>
    <mergeCell ref="A34:I34"/>
    <mergeCell ref="B47:G47"/>
    <mergeCell ref="B48:G48"/>
    <mergeCell ref="B49:G49"/>
    <mergeCell ref="B50:G50"/>
    <mergeCell ref="B52:G52"/>
    <mergeCell ref="B53:G53"/>
    <mergeCell ref="B41:G41"/>
    <mergeCell ref="B42:G42"/>
    <mergeCell ref="B43:G43"/>
    <mergeCell ref="A44:G44"/>
    <mergeCell ref="A45:I45"/>
    <mergeCell ref="A46:G46"/>
    <mergeCell ref="B51:G51"/>
    <mergeCell ref="B60:H60"/>
    <mergeCell ref="A61:H61"/>
    <mergeCell ref="A62:I62"/>
    <mergeCell ref="A63:I63"/>
    <mergeCell ref="B64:G64"/>
    <mergeCell ref="B65:G65"/>
    <mergeCell ref="A54:H54"/>
    <mergeCell ref="A55:I55"/>
    <mergeCell ref="A56:I56"/>
    <mergeCell ref="A57:H57"/>
    <mergeCell ref="B58:H58"/>
    <mergeCell ref="B59:H59"/>
    <mergeCell ref="A72:I72"/>
    <mergeCell ref="A73:I73"/>
    <mergeCell ref="A74:G74"/>
    <mergeCell ref="B75:G75"/>
    <mergeCell ref="B76:G76"/>
    <mergeCell ref="B77:G77"/>
    <mergeCell ref="B66:G66"/>
    <mergeCell ref="B67:G67"/>
    <mergeCell ref="B68:G68"/>
    <mergeCell ref="B69:G69"/>
    <mergeCell ref="B70:G70"/>
    <mergeCell ref="A71:G71"/>
    <mergeCell ref="B84:G84"/>
    <mergeCell ref="A85:G85"/>
    <mergeCell ref="A86:I86"/>
    <mergeCell ref="A87:I87"/>
    <mergeCell ref="A88:H88"/>
    <mergeCell ref="B89:H89"/>
    <mergeCell ref="B78:G78"/>
    <mergeCell ref="B79:G79"/>
    <mergeCell ref="B80:G80"/>
    <mergeCell ref="A81:G81"/>
    <mergeCell ref="A82:I82"/>
    <mergeCell ref="A83:G83"/>
    <mergeCell ref="B96:G96"/>
    <mergeCell ref="B98:G98"/>
    <mergeCell ref="B99:G99"/>
    <mergeCell ref="A100:G100"/>
    <mergeCell ref="A101:I101"/>
    <mergeCell ref="A102:I102"/>
    <mergeCell ref="B90:H90"/>
    <mergeCell ref="A91:H91"/>
    <mergeCell ref="A92:I92"/>
    <mergeCell ref="A93:I93"/>
    <mergeCell ref="B94:G94"/>
    <mergeCell ref="B95:G95"/>
    <mergeCell ref="B97:G97"/>
    <mergeCell ref="B109:G109"/>
    <mergeCell ref="A110:G110"/>
    <mergeCell ref="B111:I111"/>
    <mergeCell ref="B112:G112"/>
    <mergeCell ref="B113:G113"/>
    <mergeCell ref="B115:G115"/>
    <mergeCell ref="B103:G103"/>
    <mergeCell ref="B104:G104"/>
    <mergeCell ref="B105:G105"/>
    <mergeCell ref="B106:G106"/>
    <mergeCell ref="B107:G107"/>
    <mergeCell ref="B108:G108"/>
    <mergeCell ref="B125:H125"/>
    <mergeCell ref="B126:H126"/>
    <mergeCell ref="B127:H127"/>
    <mergeCell ref="B128:H128"/>
    <mergeCell ref="B129:H129"/>
    <mergeCell ref="A130:H130"/>
    <mergeCell ref="B117:G117"/>
    <mergeCell ref="B119:G119"/>
    <mergeCell ref="A121:I121"/>
    <mergeCell ref="A122:H122"/>
    <mergeCell ref="B123:H123"/>
    <mergeCell ref="B124:H124"/>
    <mergeCell ref="A134:B134"/>
    <mergeCell ref="C134:D134"/>
    <mergeCell ref="E134:F134"/>
    <mergeCell ref="A135:B135"/>
    <mergeCell ref="C135:D135"/>
    <mergeCell ref="E135:F135"/>
    <mergeCell ref="A131:C131"/>
    <mergeCell ref="D131:I131"/>
    <mergeCell ref="B132:G132"/>
    <mergeCell ref="A133:B133"/>
    <mergeCell ref="C133:D133"/>
    <mergeCell ref="E133:F133"/>
    <mergeCell ref="A138:B138"/>
    <mergeCell ref="C138:D138"/>
    <mergeCell ref="E138:F138"/>
    <mergeCell ref="A139:B139"/>
    <mergeCell ref="C139:D139"/>
    <mergeCell ref="E139:F139"/>
    <mergeCell ref="A136:B136"/>
    <mergeCell ref="C136:D136"/>
    <mergeCell ref="E136:F136"/>
    <mergeCell ref="A137:B137"/>
    <mergeCell ref="C137:D137"/>
    <mergeCell ref="E137:F137"/>
    <mergeCell ref="A159:H159"/>
    <mergeCell ref="B147:H147"/>
    <mergeCell ref="A148:H148"/>
    <mergeCell ref="A152:C152"/>
    <mergeCell ref="D152:I152"/>
    <mergeCell ref="A155:I155"/>
    <mergeCell ref="A157:I157"/>
    <mergeCell ref="A140:H140"/>
    <mergeCell ref="B142:G142"/>
    <mergeCell ref="A143:I143"/>
    <mergeCell ref="B144:H144"/>
    <mergeCell ref="B145:H145"/>
    <mergeCell ref="B146:H146"/>
  </mergeCells>
  <pageMargins left="0.511811024" right="0.511811024" top="0.78740157499999996" bottom="0.78740157499999996" header="0.31496062000000002" footer="0.31496062000000002"/>
  <pageSetup paperSize="9" scale="73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2"/>
  <sheetViews>
    <sheetView tabSelected="1" workbookViewId="0">
      <selection activeCell="P16" sqref="P16"/>
    </sheetView>
  </sheetViews>
  <sheetFormatPr defaultRowHeight="15" x14ac:dyDescent="0.25"/>
  <cols>
    <col min="3" max="3" width="30.85546875" customWidth="1"/>
    <col min="7" max="7" width="14.28515625" customWidth="1"/>
    <col min="8" max="8" width="15.5703125" customWidth="1"/>
    <col min="9" max="9" width="15.42578125" customWidth="1"/>
    <col min="11" max="11" width="20.42578125" customWidth="1"/>
  </cols>
  <sheetData>
    <row r="1" spans="1:11" ht="21" x14ac:dyDescent="0.25">
      <c r="A1" s="64" t="s">
        <v>62</v>
      </c>
      <c r="B1" s="64"/>
      <c r="C1" s="64"/>
      <c r="D1" s="64"/>
      <c r="E1" s="64"/>
      <c r="F1" s="64"/>
      <c r="G1" s="64"/>
      <c r="H1" s="64"/>
      <c r="I1" s="64"/>
    </row>
    <row r="2" spans="1:11" x14ac:dyDescent="0.25">
      <c r="A2" s="65" t="s">
        <v>63</v>
      </c>
      <c r="B2" s="65"/>
      <c r="C2" s="65"/>
      <c r="D2" s="65"/>
      <c r="E2" s="65"/>
      <c r="F2" s="65"/>
      <c r="G2" s="65"/>
      <c r="H2" s="65"/>
      <c r="I2" s="65"/>
    </row>
    <row r="3" spans="1:11" ht="38.25" x14ac:dyDescent="0.25">
      <c r="A3" s="7" t="s">
        <v>64</v>
      </c>
      <c r="B3" s="7" t="s">
        <v>43</v>
      </c>
      <c r="C3" s="8" t="s">
        <v>46</v>
      </c>
      <c r="D3" s="7" t="s">
        <v>65</v>
      </c>
      <c r="E3" s="7" t="s">
        <v>66</v>
      </c>
      <c r="F3" s="7" t="s">
        <v>67</v>
      </c>
      <c r="G3" s="7" t="s">
        <v>68</v>
      </c>
      <c r="H3" s="7" t="s">
        <v>69</v>
      </c>
      <c r="I3" s="7" t="s">
        <v>70</v>
      </c>
      <c r="K3" s="7" t="s">
        <v>197</v>
      </c>
    </row>
    <row r="4" spans="1:11" ht="16.5" customHeight="1" x14ac:dyDescent="0.25">
      <c r="A4" s="66">
        <v>1</v>
      </c>
      <c r="B4" s="9">
        <v>1</v>
      </c>
      <c r="C4" s="10" t="s">
        <v>73</v>
      </c>
      <c r="D4" s="11" t="s">
        <v>74</v>
      </c>
      <c r="E4" s="12" t="s">
        <v>72</v>
      </c>
      <c r="F4" s="11">
        <v>1</v>
      </c>
      <c r="G4" s="13">
        <f>'Auxiliar bucal'!I130</f>
        <v>4532.92</v>
      </c>
      <c r="H4" s="13">
        <f t="shared" ref="H4:H11" si="0">F4*G4</f>
        <v>4532.92</v>
      </c>
      <c r="I4" s="13">
        <f>H4*12</f>
        <v>54395.040000000001</v>
      </c>
      <c r="K4" s="56" t="s">
        <v>210</v>
      </c>
    </row>
    <row r="5" spans="1:11" x14ac:dyDescent="0.25">
      <c r="A5" s="66"/>
      <c r="B5" s="9">
        <v>2</v>
      </c>
      <c r="C5" s="10" t="s">
        <v>199</v>
      </c>
      <c r="D5" s="11" t="s">
        <v>204</v>
      </c>
      <c r="E5" s="12" t="s">
        <v>72</v>
      </c>
      <c r="F5" s="11">
        <v>2</v>
      </c>
      <c r="G5" s="13">
        <f>Merendeira!I130</f>
        <v>6786.62</v>
      </c>
      <c r="H5" s="13">
        <f t="shared" si="0"/>
        <v>13573.24</v>
      </c>
      <c r="I5" s="13">
        <f t="shared" ref="I5:I11" si="1">H5*12</f>
        <v>162878.88</v>
      </c>
      <c r="K5" s="56" t="s">
        <v>208</v>
      </c>
    </row>
    <row r="6" spans="1:11" x14ac:dyDescent="0.25">
      <c r="A6" s="66">
        <v>2</v>
      </c>
      <c r="B6" s="9">
        <v>1</v>
      </c>
      <c r="C6" s="10" t="s">
        <v>203</v>
      </c>
      <c r="D6" s="11" t="s">
        <v>196</v>
      </c>
      <c r="E6" s="12" t="s">
        <v>72</v>
      </c>
      <c r="F6" s="11">
        <v>1</v>
      </c>
      <c r="G6" s="13">
        <f>'Aux. manutenção predial'!I130</f>
        <v>7264.24</v>
      </c>
      <c r="H6" s="13">
        <f t="shared" si="0"/>
        <v>7264.24</v>
      </c>
      <c r="I6" s="13">
        <f t="shared" si="1"/>
        <v>87170.880000000005</v>
      </c>
      <c r="K6" s="56" t="s">
        <v>208</v>
      </c>
    </row>
    <row r="7" spans="1:11" x14ac:dyDescent="0.25">
      <c r="A7" s="66"/>
      <c r="B7" s="9">
        <v>2</v>
      </c>
      <c r="C7" s="10" t="s">
        <v>75</v>
      </c>
      <c r="D7" s="11" t="s">
        <v>76</v>
      </c>
      <c r="E7" s="12" t="s">
        <v>72</v>
      </c>
      <c r="F7" s="11">
        <v>1</v>
      </c>
      <c r="G7" s="13">
        <f>Eletricista!I130</f>
        <v>7845.27</v>
      </c>
      <c r="H7" s="13">
        <f t="shared" si="0"/>
        <v>7845.27</v>
      </c>
      <c r="I7" s="13">
        <f t="shared" si="1"/>
        <v>94143.24</v>
      </c>
      <c r="K7" s="56" t="s">
        <v>208</v>
      </c>
    </row>
    <row r="8" spans="1:11" x14ac:dyDescent="0.25">
      <c r="A8" s="66"/>
      <c r="B8" s="9">
        <v>3</v>
      </c>
      <c r="C8" s="10" t="s">
        <v>77</v>
      </c>
      <c r="D8" s="11" t="s">
        <v>78</v>
      </c>
      <c r="E8" s="12" t="s">
        <v>72</v>
      </c>
      <c r="F8" s="11">
        <v>1</v>
      </c>
      <c r="G8" s="13">
        <f>Jardineiro!I130</f>
        <v>5905.37</v>
      </c>
      <c r="H8" s="13">
        <f t="shared" si="0"/>
        <v>5905.37</v>
      </c>
      <c r="I8" s="13">
        <f t="shared" si="1"/>
        <v>70864.44</v>
      </c>
      <c r="K8" s="56" t="s">
        <v>208</v>
      </c>
    </row>
    <row r="9" spans="1:11" x14ac:dyDescent="0.25">
      <c r="A9" s="66"/>
      <c r="B9" s="9">
        <v>4</v>
      </c>
      <c r="C9" s="10" t="s">
        <v>79</v>
      </c>
      <c r="D9" s="11" t="s">
        <v>80</v>
      </c>
      <c r="E9" s="12" t="s">
        <v>72</v>
      </c>
      <c r="F9" s="11">
        <v>1</v>
      </c>
      <c r="G9" s="13">
        <f>Pedreiro!I130</f>
        <v>6523.59</v>
      </c>
      <c r="H9" s="13">
        <f t="shared" si="0"/>
        <v>6523.59</v>
      </c>
      <c r="I9" s="13">
        <f t="shared" si="1"/>
        <v>78283.08</v>
      </c>
      <c r="K9" s="56" t="s">
        <v>208</v>
      </c>
    </row>
    <row r="10" spans="1:11" x14ac:dyDescent="0.25">
      <c r="A10" s="66"/>
      <c r="B10" s="9">
        <v>5</v>
      </c>
      <c r="C10" s="10" t="s">
        <v>81</v>
      </c>
      <c r="D10" s="11" t="s">
        <v>195</v>
      </c>
      <c r="E10" s="12" t="s">
        <v>72</v>
      </c>
      <c r="F10" s="11">
        <v>1</v>
      </c>
      <c r="G10" s="13">
        <f>Piscineiro!I130</f>
        <v>9078.5</v>
      </c>
      <c r="H10" s="13">
        <f t="shared" si="0"/>
        <v>9078.5</v>
      </c>
      <c r="I10" s="13">
        <f t="shared" si="1"/>
        <v>108942</v>
      </c>
      <c r="K10" s="56" t="s">
        <v>198</v>
      </c>
    </row>
    <row r="11" spans="1:11" x14ac:dyDescent="0.25">
      <c r="A11" s="66"/>
      <c r="B11" s="9">
        <v>6</v>
      </c>
      <c r="C11" s="10" t="s">
        <v>82</v>
      </c>
      <c r="D11" s="11" t="s">
        <v>83</v>
      </c>
      <c r="E11" s="12" t="s">
        <v>72</v>
      </c>
      <c r="F11" s="11">
        <v>2</v>
      </c>
      <c r="G11" s="13">
        <f>Porteiro!I130</f>
        <v>4643.83</v>
      </c>
      <c r="H11" s="13">
        <f t="shared" si="0"/>
        <v>9287.66</v>
      </c>
      <c r="I11" s="13">
        <f t="shared" si="1"/>
        <v>111451.92</v>
      </c>
      <c r="K11" s="56" t="s">
        <v>208</v>
      </c>
    </row>
    <row r="12" spans="1:11" x14ac:dyDescent="0.25">
      <c r="A12" s="65" t="s">
        <v>84</v>
      </c>
      <c r="B12" s="65"/>
      <c r="C12" s="65"/>
      <c r="D12" s="65"/>
      <c r="E12" s="65"/>
      <c r="F12" s="65"/>
      <c r="G12" s="65"/>
      <c r="H12" s="14">
        <f>SUM(H4:H11)</f>
        <v>64010.790000000008</v>
      </c>
      <c r="I12" s="14">
        <f>SUM(I4:I11)</f>
        <v>768129.4800000001</v>
      </c>
    </row>
  </sheetData>
  <mergeCells count="5">
    <mergeCell ref="A1:I1"/>
    <mergeCell ref="A2:I2"/>
    <mergeCell ref="A12:G12"/>
    <mergeCell ref="A4:A5"/>
    <mergeCell ref="A6:A11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62"/>
  <sheetViews>
    <sheetView view="pageBreakPreview" zoomScaleNormal="100" zoomScaleSheetLayoutView="100" workbookViewId="0">
      <selection activeCell="I52" sqref="I52"/>
    </sheetView>
  </sheetViews>
  <sheetFormatPr defaultColWidth="9.140625" defaultRowHeight="12.75" x14ac:dyDescent="0.2"/>
  <cols>
    <col min="1" max="1" width="10" style="16" customWidth="1"/>
    <col min="2" max="2" width="11.42578125" style="16" customWidth="1"/>
    <col min="3" max="3" width="15" style="16" customWidth="1"/>
    <col min="4" max="4" width="14.140625" style="16" customWidth="1"/>
    <col min="5" max="5" width="17.5703125" style="16" customWidth="1"/>
    <col min="6" max="6" width="14.5703125" style="16" customWidth="1"/>
    <col min="7" max="7" width="19.140625" style="16" customWidth="1"/>
    <col min="8" max="8" width="11" style="16" bestFit="1" customWidth="1"/>
    <col min="9" max="9" width="13.42578125" style="16" customWidth="1"/>
    <col min="10" max="10" width="9.5703125" style="16" customWidth="1"/>
    <col min="11" max="11" width="14" style="16" customWidth="1"/>
    <col min="12" max="12" width="9.140625" style="16"/>
    <col min="13" max="13" width="9.5703125" style="16" customWidth="1"/>
    <col min="14" max="16384" width="9.140625" style="16"/>
  </cols>
  <sheetData>
    <row r="1" spans="1:11" x14ac:dyDescent="0.2">
      <c r="A1" s="108" t="s">
        <v>62</v>
      </c>
      <c r="B1" s="108"/>
      <c r="C1" s="108"/>
      <c r="D1" s="108"/>
      <c r="E1" s="108"/>
      <c r="F1" s="108"/>
      <c r="G1" s="108"/>
      <c r="H1" s="108"/>
      <c r="I1" s="108"/>
    </row>
    <row r="2" spans="1:11" x14ac:dyDescent="0.2">
      <c r="A2" s="107" t="s">
        <v>85</v>
      </c>
      <c r="B2" s="107"/>
      <c r="C2" s="107"/>
      <c r="D2" s="107"/>
      <c r="E2" s="107"/>
      <c r="F2" s="107"/>
      <c r="G2" s="107"/>
      <c r="H2" s="107"/>
      <c r="I2" s="107"/>
    </row>
    <row r="3" spans="1:11" x14ac:dyDescent="0.2">
      <c r="A3" s="19" t="s">
        <v>23</v>
      </c>
      <c r="B3" s="68" t="s">
        <v>86</v>
      </c>
      <c r="C3" s="68"/>
      <c r="D3" s="68"/>
      <c r="E3" s="68"/>
      <c r="F3" s="68"/>
      <c r="G3" s="68"/>
      <c r="H3" s="109" t="s">
        <v>44</v>
      </c>
      <c r="I3" s="69"/>
    </row>
    <row r="4" spans="1:11" x14ac:dyDescent="0.2">
      <c r="A4" s="19" t="s">
        <v>24</v>
      </c>
      <c r="B4" s="68" t="s">
        <v>87</v>
      </c>
      <c r="C4" s="68"/>
      <c r="D4" s="68"/>
      <c r="E4" s="68"/>
      <c r="F4" s="68"/>
      <c r="G4" s="68"/>
      <c r="H4" s="69" t="s">
        <v>193</v>
      </c>
      <c r="I4" s="69"/>
    </row>
    <row r="5" spans="1:11" x14ac:dyDescent="0.2">
      <c r="A5" s="19" t="s">
        <v>25</v>
      </c>
      <c r="B5" s="68" t="s">
        <v>88</v>
      </c>
      <c r="C5" s="68"/>
      <c r="D5" s="68"/>
      <c r="E5" s="68"/>
      <c r="F5" s="68"/>
      <c r="G5" s="68"/>
      <c r="H5" s="69">
        <v>2025</v>
      </c>
      <c r="I5" s="69"/>
    </row>
    <row r="6" spans="1:11" x14ac:dyDescent="0.2">
      <c r="A6" s="19" t="s">
        <v>26</v>
      </c>
      <c r="B6" s="68" t="s">
        <v>89</v>
      </c>
      <c r="C6" s="68"/>
      <c r="D6" s="68"/>
      <c r="E6" s="68"/>
      <c r="F6" s="68"/>
      <c r="G6" s="68"/>
      <c r="H6" s="69">
        <v>24</v>
      </c>
      <c r="I6" s="69"/>
    </row>
    <row r="7" spans="1:11" x14ac:dyDescent="0.2">
      <c r="A7" s="15"/>
      <c r="B7" s="18"/>
      <c r="C7" s="18"/>
      <c r="D7" s="18"/>
      <c r="E7" s="18"/>
      <c r="F7" s="18"/>
      <c r="G7" s="18"/>
      <c r="H7" s="15"/>
      <c r="I7" s="15"/>
    </row>
    <row r="8" spans="1:11" x14ac:dyDescent="0.2">
      <c r="A8" s="107" t="s">
        <v>90</v>
      </c>
      <c r="B8" s="107"/>
      <c r="C8" s="107"/>
      <c r="D8" s="107"/>
      <c r="E8" s="107"/>
      <c r="F8" s="107"/>
      <c r="G8" s="107"/>
      <c r="H8" s="107"/>
      <c r="I8" s="107"/>
    </row>
    <row r="9" spans="1:11" x14ac:dyDescent="0.2">
      <c r="A9" s="69" t="s">
        <v>47</v>
      </c>
      <c r="B9" s="69"/>
      <c r="C9" s="69" t="s">
        <v>48</v>
      </c>
      <c r="D9" s="69"/>
      <c r="E9" s="69" t="s">
        <v>91</v>
      </c>
      <c r="F9" s="69"/>
      <c r="G9" s="69"/>
      <c r="H9" s="69"/>
      <c r="I9" s="69"/>
    </row>
    <row r="10" spans="1:11" x14ac:dyDescent="0.2">
      <c r="A10" s="69" t="str">
        <f>H13</f>
        <v>Saúde</v>
      </c>
      <c r="B10" s="69"/>
      <c r="C10" s="69" t="s">
        <v>72</v>
      </c>
      <c r="D10" s="69"/>
      <c r="E10" s="69">
        <v>1</v>
      </c>
      <c r="F10" s="69"/>
      <c r="G10" s="69"/>
      <c r="H10" s="69"/>
      <c r="I10" s="69"/>
    </row>
    <row r="11" spans="1:11" x14ac:dyDescent="0.2">
      <c r="A11" s="15"/>
      <c r="B11" s="18"/>
      <c r="C11" s="18"/>
      <c r="D11" s="18"/>
      <c r="E11" s="18"/>
      <c r="F11" s="18"/>
      <c r="G11" s="18"/>
      <c r="H11" s="15"/>
      <c r="I11" s="15"/>
    </row>
    <row r="12" spans="1:11" x14ac:dyDescent="0.2">
      <c r="A12" s="107" t="s">
        <v>92</v>
      </c>
      <c r="B12" s="107"/>
      <c r="C12" s="107"/>
      <c r="D12" s="107"/>
      <c r="E12" s="107"/>
      <c r="F12" s="107"/>
      <c r="G12" s="107"/>
      <c r="H12" s="107"/>
      <c r="I12" s="107"/>
    </row>
    <row r="13" spans="1:11" x14ac:dyDescent="0.2">
      <c r="A13" s="19">
        <v>1</v>
      </c>
      <c r="B13" s="68" t="s">
        <v>49</v>
      </c>
      <c r="C13" s="68"/>
      <c r="D13" s="68"/>
      <c r="E13" s="68"/>
      <c r="F13" s="68"/>
      <c r="G13" s="68"/>
      <c r="H13" s="104" t="s">
        <v>194</v>
      </c>
      <c r="I13" s="104"/>
    </row>
    <row r="14" spans="1:11" x14ac:dyDescent="0.2">
      <c r="A14" s="19">
        <v>2</v>
      </c>
      <c r="B14" s="68" t="s">
        <v>50</v>
      </c>
      <c r="C14" s="68"/>
      <c r="D14" s="68"/>
      <c r="E14" s="68"/>
      <c r="F14" s="68"/>
      <c r="G14" s="68"/>
      <c r="H14" s="104" t="s">
        <v>74</v>
      </c>
      <c r="I14" s="104"/>
    </row>
    <row r="15" spans="1:11" x14ac:dyDescent="0.2">
      <c r="A15" s="19">
        <v>3</v>
      </c>
      <c r="B15" s="68" t="s">
        <v>93</v>
      </c>
      <c r="C15" s="68"/>
      <c r="D15" s="68"/>
      <c r="E15" s="68"/>
      <c r="F15" s="68"/>
      <c r="G15" s="68"/>
      <c r="H15" s="106">
        <v>1518</v>
      </c>
      <c r="I15" s="104"/>
      <c r="J15" s="16">
        <v>1518</v>
      </c>
      <c r="K15" s="16" t="s">
        <v>206</v>
      </c>
    </row>
    <row r="16" spans="1:11" x14ac:dyDescent="0.2">
      <c r="A16" s="19">
        <v>4</v>
      </c>
      <c r="B16" s="68" t="s">
        <v>51</v>
      </c>
      <c r="C16" s="68"/>
      <c r="D16" s="68"/>
      <c r="E16" s="68"/>
      <c r="F16" s="68"/>
      <c r="G16" s="68"/>
      <c r="H16" s="104" t="s">
        <v>200</v>
      </c>
      <c r="I16" s="104"/>
    </row>
    <row r="17" spans="1:11" x14ac:dyDescent="0.2">
      <c r="A17" s="19">
        <v>5</v>
      </c>
      <c r="B17" s="68" t="s">
        <v>52</v>
      </c>
      <c r="C17" s="68"/>
      <c r="D17" s="68"/>
      <c r="E17" s="68"/>
      <c r="F17" s="68"/>
      <c r="G17" s="68"/>
      <c r="H17" s="103">
        <v>45658</v>
      </c>
      <c r="I17" s="104"/>
    </row>
    <row r="18" spans="1:11" x14ac:dyDescent="0.2">
      <c r="A18" s="105"/>
      <c r="B18" s="105"/>
      <c r="C18" s="105"/>
      <c r="D18" s="105"/>
      <c r="E18" s="105"/>
      <c r="F18" s="105"/>
      <c r="G18" s="105"/>
      <c r="H18" s="105"/>
      <c r="I18" s="105"/>
    </row>
    <row r="19" spans="1:11" x14ac:dyDescent="0.2">
      <c r="A19" s="89" t="s">
        <v>94</v>
      </c>
      <c r="B19" s="89"/>
      <c r="C19" s="89"/>
      <c r="D19" s="89"/>
      <c r="E19" s="89"/>
      <c r="F19" s="89"/>
      <c r="G19" s="89"/>
      <c r="H19" s="89"/>
      <c r="I19" s="89"/>
    </row>
    <row r="20" spans="1:11" x14ac:dyDescent="0.2">
      <c r="A20" s="20">
        <v>1</v>
      </c>
      <c r="B20" s="70" t="s">
        <v>53</v>
      </c>
      <c r="C20" s="70"/>
      <c r="D20" s="70"/>
      <c r="E20" s="70"/>
      <c r="F20" s="70"/>
      <c r="G20" s="70"/>
      <c r="H20" s="20" t="s">
        <v>45</v>
      </c>
      <c r="I20" s="20" t="s">
        <v>95</v>
      </c>
    </row>
    <row r="21" spans="1:11" x14ac:dyDescent="0.2">
      <c r="A21" s="20" t="s">
        <v>23</v>
      </c>
      <c r="B21" s="68" t="s">
        <v>54</v>
      </c>
      <c r="C21" s="68"/>
      <c r="D21" s="68"/>
      <c r="E21" s="68"/>
      <c r="F21" s="68"/>
      <c r="G21" s="68"/>
      <c r="H21" s="21"/>
      <c r="I21" s="22">
        <f>H15</f>
        <v>1518</v>
      </c>
    </row>
    <row r="22" spans="1:11" x14ac:dyDescent="0.2">
      <c r="A22" s="20" t="s">
        <v>24</v>
      </c>
      <c r="B22" s="68" t="s">
        <v>96</v>
      </c>
      <c r="C22" s="68"/>
      <c r="D22" s="68"/>
      <c r="E22" s="68"/>
      <c r="F22" s="68"/>
      <c r="G22" s="68"/>
      <c r="H22" s="23">
        <v>0</v>
      </c>
      <c r="I22" s="22">
        <f>I21*H22</f>
        <v>0</v>
      </c>
      <c r="K22" s="24"/>
    </row>
    <row r="23" spans="1:11" x14ac:dyDescent="0.2">
      <c r="A23" s="20" t="s">
        <v>25</v>
      </c>
      <c r="B23" s="68" t="s">
        <v>214</v>
      </c>
      <c r="C23" s="68"/>
      <c r="D23" s="68"/>
      <c r="E23" s="68"/>
      <c r="F23" s="68"/>
      <c r="G23" s="68"/>
      <c r="H23" s="23">
        <v>0.2</v>
      </c>
      <c r="I23" s="22">
        <f>H23*J15</f>
        <v>303.60000000000002</v>
      </c>
    </row>
    <row r="24" spans="1:11" x14ac:dyDescent="0.2">
      <c r="A24" s="20" t="s">
        <v>26</v>
      </c>
      <c r="B24" s="68" t="s">
        <v>27</v>
      </c>
      <c r="C24" s="68"/>
      <c r="D24" s="68"/>
      <c r="E24" s="68"/>
      <c r="F24" s="68"/>
      <c r="G24" s="68"/>
      <c r="H24" s="23">
        <v>0</v>
      </c>
      <c r="I24" s="22">
        <f>(((I21+I22)/220)*H24*8*15)</f>
        <v>0</v>
      </c>
    </row>
    <row r="25" spans="1:11" x14ac:dyDescent="0.2">
      <c r="A25" s="20" t="s">
        <v>28</v>
      </c>
      <c r="B25" s="68" t="s">
        <v>29</v>
      </c>
      <c r="C25" s="68"/>
      <c r="D25" s="68"/>
      <c r="E25" s="68"/>
      <c r="F25" s="68"/>
      <c r="G25" s="68"/>
      <c r="H25" s="25"/>
      <c r="I25" s="22">
        <v>0</v>
      </c>
    </row>
    <row r="26" spans="1:11" x14ac:dyDescent="0.2">
      <c r="A26" s="20" t="s">
        <v>35</v>
      </c>
      <c r="B26" s="68" t="s">
        <v>31</v>
      </c>
      <c r="C26" s="68"/>
      <c r="D26" s="68"/>
      <c r="E26" s="68"/>
      <c r="F26" s="68"/>
      <c r="G26" s="68"/>
      <c r="H26" s="23"/>
      <c r="I26" s="22">
        <v>0</v>
      </c>
    </row>
    <row r="27" spans="1:11" x14ac:dyDescent="0.2">
      <c r="A27" s="70" t="s">
        <v>98</v>
      </c>
      <c r="B27" s="70"/>
      <c r="C27" s="70"/>
      <c r="D27" s="70"/>
      <c r="E27" s="70"/>
      <c r="F27" s="70"/>
      <c r="G27" s="70"/>
      <c r="H27" s="70"/>
      <c r="I27" s="26">
        <f>TRUNC(SUM(I21:I26),2)</f>
        <v>1821.6</v>
      </c>
    </row>
    <row r="28" spans="1:11" x14ac:dyDescent="0.2">
      <c r="A28" s="17"/>
      <c r="B28" s="17"/>
      <c r="C28" s="17"/>
      <c r="D28" s="17"/>
      <c r="E28" s="17"/>
      <c r="F28" s="17"/>
      <c r="G28" s="17"/>
      <c r="H28" s="17"/>
      <c r="I28" s="27"/>
    </row>
    <row r="29" spans="1:11" x14ac:dyDescent="0.2">
      <c r="A29" s="89" t="s">
        <v>99</v>
      </c>
      <c r="B29" s="89"/>
      <c r="C29" s="89"/>
      <c r="D29" s="89"/>
      <c r="E29" s="89"/>
      <c r="F29" s="89"/>
      <c r="G29" s="89"/>
      <c r="H29" s="89"/>
      <c r="I29" s="89"/>
    </row>
    <row r="30" spans="1:11" x14ac:dyDescent="0.2">
      <c r="A30" s="70" t="s">
        <v>100</v>
      </c>
      <c r="B30" s="70"/>
      <c r="C30" s="70"/>
      <c r="D30" s="70"/>
      <c r="E30" s="70"/>
      <c r="F30" s="70"/>
      <c r="G30" s="70"/>
      <c r="H30" s="20" t="s">
        <v>45</v>
      </c>
      <c r="I30" s="20" t="s">
        <v>95</v>
      </c>
    </row>
    <row r="31" spans="1:11" x14ac:dyDescent="0.2">
      <c r="A31" s="20" t="s">
        <v>23</v>
      </c>
      <c r="B31" s="68" t="s">
        <v>101</v>
      </c>
      <c r="C31" s="68"/>
      <c r="D31" s="68"/>
      <c r="E31" s="68"/>
      <c r="F31" s="68"/>
      <c r="G31" s="68"/>
      <c r="H31" s="28">
        <v>8.3299999999999999E-2</v>
      </c>
      <c r="I31" s="22">
        <f>TRUNC($I$27*H31,2)</f>
        <v>151.72999999999999</v>
      </c>
    </row>
    <row r="32" spans="1:11" x14ac:dyDescent="0.2">
      <c r="A32" s="20" t="s">
        <v>24</v>
      </c>
      <c r="B32" s="68" t="s">
        <v>102</v>
      </c>
      <c r="C32" s="68"/>
      <c r="D32" s="68"/>
      <c r="E32" s="68"/>
      <c r="F32" s="68"/>
      <c r="G32" s="68"/>
      <c r="H32" s="61">
        <v>0.121</v>
      </c>
      <c r="I32" s="22">
        <f>TRUNC(H32*I27,2)</f>
        <v>220.41</v>
      </c>
    </row>
    <row r="33" spans="1:11" x14ac:dyDescent="0.2">
      <c r="A33" s="70" t="s">
        <v>103</v>
      </c>
      <c r="B33" s="70"/>
      <c r="C33" s="70"/>
      <c r="D33" s="70"/>
      <c r="E33" s="70"/>
      <c r="F33" s="70"/>
      <c r="G33" s="70"/>
      <c r="H33" s="29">
        <f>TRUNC(SUM(H31:H32),4)</f>
        <v>0.20430000000000001</v>
      </c>
      <c r="I33" s="26">
        <f>TRUNC(SUM(I31:I32),2)</f>
        <v>372.14</v>
      </c>
    </row>
    <row r="34" spans="1:11" x14ac:dyDescent="0.2">
      <c r="A34" s="101"/>
      <c r="B34" s="102"/>
      <c r="C34" s="102"/>
      <c r="D34" s="102"/>
      <c r="E34" s="102"/>
      <c r="F34" s="102"/>
      <c r="G34" s="102"/>
      <c r="H34" s="102"/>
      <c r="I34" s="102"/>
      <c r="J34" s="30"/>
      <c r="K34" s="31"/>
    </row>
    <row r="35" spans="1:11" x14ac:dyDescent="0.2">
      <c r="A35" s="70" t="s">
        <v>104</v>
      </c>
      <c r="B35" s="70"/>
      <c r="C35" s="70"/>
      <c r="D35" s="70"/>
      <c r="E35" s="70"/>
      <c r="F35" s="70"/>
      <c r="G35" s="70"/>
      <c r="H35" s="20" t="s">
        <v>45</v>
      </c>
      <c r="I35" s="20" t="s">
        <v>95</v>
      </c>
    </row>
    <row r="36" spans="1:11" x14ac:dyDescent="0.2">
      <c r="A36" s="20" t="s">
        <v>23</v>
      </c>
      <c r="B36" s="68" t="s">
        <v>105</v>
      </c>
      <c r="C36" s="68"/>
      <c r="D36" s="68"/>
      <c r="E36" s="68"/>
      <c r="F36" s="68"/>
      <c r="G36" s="68"/>
      <c r="H36" s="28">
        <v>0.2</v>
      </c>
      <c r="I36" s="22">
        <f>H36*($I$27+$I$33)</f>
        <v>438.74799999999999</v>
      </c>
    </row>
    <row r="37" spans="1:11" x14ac:dyDescent="0.2">
      <c r="A37" s="20" t="s">
        <v>24</v>
      </c>
      <c r="B37" s="68" t="s">
        <v>106</v>
      </c>
      <c r="C37" s="68"/>
      <c r="D37" s="68"/>
      <c r="E37" s="68"/>
      <c r="F37" s="68"/>
      <c r="G37" s="68"/>
      <c r="H37" s="28">
        <v>2.5000000000000001E-2</v>
      </c>
      <c r="I37" s="22">
        <f t="shared" ref="I37:I43" si="0">H37*($I$27+$I$33)</f>
        <v>54.843499999999999</v>
      </c>
    </row>
    <row r="38" spans="1:11" x14ac:dyDescent="0.2">
      <c r="A38" s="20" t="s">
        <v>25</v>
      </c>
      <c r="B38" s="68" t="s">
        <v>211</v>
      </c>
      <c r="C38" s="68"/>
      <c r="D38" s="68"/>
      <c r="E38" s="68"/>
      <c r="F38" s="68"/>
      <c r="G38" s="68"/>
      <c r="H38" s="28">
        <v>0.06</v>
      </c>
      <c r="I38" s="22">
        <f t="shared" si="0"/>
        <v>131.62439999999998</v>
      </c>
    </row>
    <row r="39" spans="1:11" x14ac:dyDescent="0.2">
      <c r="A39" s="20" t="s">
        <v>26</v>
      </c>
      <c r="B39" s="68" t="s">
        <v>34</v>
      </c>
      <c r="C39" s="68"/>
      <c r="D39" s="68"/>
      <c r="E39" s="68"/>
      <c r="F39" s="68"/>
      <c r="G39" s="68"/>
      <c r="H39" s="28">
        <v>1.4999999999999999E-2</v>
      </c>
      <c r="I39" s="22">
        <f t="shared" si="0"/>
        <v>32.906099999999995</v>
      </c>
    </row>
    <row r="40" spans="1:11" x14ac:dyDescent="0.2">
      <c r="A40" s="20" t="s">
        <v>28</v>
      </c>
      <c r="B40" s="68" t="s">
        <v>107</v>
      </c>
      <c r="C40" s="68"/>
      <c r="D40" s="68"/>
      <c r="E40" s="68"/>
      <c r="F40" s="68"/>
      <c r="G40" s="68"/>
      <c r="H40" s="28">
        <v>0.01</v>
      </c>
      <c r="I40" s="22">
        <f t="shared" si="0"/>
        <v>21.937399999999997</v>
      </c>
    </row>
    <row r="41" spans="1:11" x14ac:dyDescent="0.2">
      <c r="A41" s="20" t="s">
        <v>35</v>
      </c>
      <c r="B41" s="68" t="s">
        <v>108</v>
      </c>
      <c r="C41" s="68"/>
      <c r="D41" s="68"/>
      <c r="E41" s="68"/>
      <c r="F41" s="68"/>
      <c r="G41" s="68"/>
      <c r="H41" s="28">
        <v>6.0000000000000001E-3</v>
      </c>
      <c r="I41" s="22">
        <f t="shared" si="0"/>
        <v>13.162439999999998</v>
      </c>
    </row>
    <row r="42" spans="1:11" x14ac:dyDescent="0.2">
      <c r="A42" s="20" t="s">
        <v>30</v>
      </c>
      <c r="B42" s="68" t="s">
        <v>109</v>
      </c>
      <c r="C42" s="68"/>
      <c r="D42" s="68"/>
      <c r="E42" s="68"/>
      <c r="F42" s="68"/>
      <c r="G42" s="68"/>
      <c r="H42" s="28">
        <v>2E-3</v>
      </c>
      <c r="I42" s="22">
        <f t="shared" si="0"/>
        <v>4.38748</v>
      </c>
    </row>
    <row r="43" spans="1:11" x14ac:dyDescent="0.2">
      <c r="A43" s="20" t="s">
        <v>36</v>
      </c>
      <c r="B43" s="68" t="s">
        <v>110</v>
      </c>
      <c r="C43" s="68"/>
      <c r="D43" s="68"/>
      <c r="E43" s="68"/>
      <c r="F43" s="68"/>
      <c r="G43" s="68"/>
      <c r="H43" s="28">
        <v>0.08</v>
      </c>
      <c r="I43" s="22">
        <f t="shared" si="0"/>
        <v>175.49919999999997</v>
      </c>
    </row>
    <row r="44" spans="1:11" x14ac:dyDescent="0.2">
      <c r="A44" s="70" t="s">
        <v>111</v>
      </c>
      <c r="B44" s="70"/>
      <c r="C44" s="70"/>
      <c r="D44" s="70"/>
      <c r="E44" s="70"/>
      <c r="F44" s="70"/>
      <c r="G44" s="70"/>
      <c r="H44" s="29">
        <f>SUM(H36:H43)</f>
        <v>0.39800000000000008</v>
      </c>
      <c r="I44" s="26">
        <f>TRUNC(SUM(I36:I43),2)</f>
        <v>873.1</v>
      </c>
    </row>
    <row r="45" spans="1:11" x14ac:dyDescent="0.2">
      <c r="A45" s="96"/>
      <c r="B45" s="96"/>
      <c r="C45" s="96"/>
      <c r="D45" s="96"/>
      <c r="E45" s="96"/>
      <c r="F45" s="96"/>
      <c r="G45" s="96"/>
      <c r="H45" s="96"/>
      <c r="I45" s="97"/>
    </row>
    <row r="46" spans="1:11" x14ac:dyDescent="0.2">
      <c r="A46" s="70" t="s">
        <v>112</v>
      </c>
      <c r="B46" s="70"/>
      <c r="C46" s="70"/>
      <c r="D46" s="70"/>
      <c r="E46" s="70"/>
      <c r="F46" s="70"/>
      <c r="G46" s="70"/>
      <c r="H46" s="29"/>
      <c r="I46" s="20" t="s">
        <v>95</v>
      </c>
    </row>
    <row r="47" spans="1:11" x14ac:dyDescent="0.2">
      <c r="A47" s="20" t="s">
        <v>23</v>
      </c>
      <c r="B47" s="86" t="s">
        <v>113</v>
      </c>
      <c r="C47" s="86"/>
      <c r="D47" s="86"/>
      <c r="E47" s="86"/>
      <c r="F47" s="86"/>
      <c r="G47" s="86"/>
      <c r="H47" s="19" t="s">
        <v>44</v>
      </c>
      <c r="I47" s="62">
        <f>46*4.9-(I21*0.06)</f>
        <v>134.32</v>
      </c>
    </row>
    <row r="48" spans="1:11" x14ac:dyDescent="0.2">
      <c r="A48" s="20" t="s">
        <v>24</v>
      </c>
      <c r="B48" s="86" t="s">
        <v>114</v>
      </c>
      <c r="C48" s="86"/>
      <c r="D48" s="86"/>
      <c r="E48" s="86"/>
      <c r="F48" s="86"/>
      <c r="G48" s="86"/>
      <c r="H48" s="19" t="s">
        <v>44</v>
      </c>
      <c r="I48" s="62">
        <v>0</v>
      </c>
      <c r="K48" s="24"/>
    </row>
    <row r="49" spans="1:11" x14ac:dyDescent="0.2">
      <c r="A49" s="20" t="s">
        <v>25</v>
      </c>
      <c r="B49" s="86" t="s">
        <v>115</v>
      </c>
      <c r="C49" s="86"/>
      <c r="D49" s="86"/>
      <c r="E49" s="86"/>
      <c r="F49" s="86"/>
      <c r="G49" s="86"/>
      <c r="H49" s="19" t="s">
        <v>44</v>
      </c>
      <c r="I49" s="62">
        <v>0</v>
      </c>
      <c r="K49" s="24"/>
    </row>
    <row r="50" spans="1:11" x14ac:dyDescent="0.2">
      <c r="A50" s="20" t="s">
        <v>26</v>
      </c>
      <c r="B50" s="98" t="s">
        <v>116</v>
      </c>
      <c r="C50" s="99"/>
      <c r="D50" s="99"/>
      <c r="E50" s="99"/>
      <c r="F50" s="99"/>
      <c r="G50" s="100"/>
      <c r="H50" s="19" t="s">
        <v>44</v>
      </c>
      <c r="I50" s="62">
        <v>0</v>
      </c>
      <c r="K50" s="24"/>
    </row>
    <row r="51" spans="1:11" x14ac:dyDescent="0.2">
      <c r="A51" s="60" t="s">
        <v>28</v>
      </c>
      <c r="B51" s="98" t="s">
        <v>213</v>
      </c>
      <c r="C51" s="99"/>
      <c r="D51" s="99"/>
      <c r="E51" s="99"/>
      <c r="F51" s="99"/>
      <c r="G51" s="100"/>
      <c r="H51" s="59"/>
      <c r="I51" s="62">
        <v>0</v>
      </c>
      <c r="K51" s="24"/>
    </row>
    <row r="52" spans="1:11" x14ac:dyDescent="0.2">
      <c r="A52" s="60" t="s">
        <v>35</v>
      </c>
      <c r="B52" s="98" t="s">
        <v>117</v>
      </c>
      <c r="C52" s="99"/>
      <c r="D52" s="99"/>
      <c r="E52" s="99"/>
      <c r="F52" s="99"/>
      <c r="G52" s="100"/>
      <c r="H52" s="19" t="s">
        <v>44</v>
      </c>
      <c r="I52" s="62">
        <v>0.44</v>
      </c>
    </row>
    <row r="53" spans="1:11" x14ac:dyDescent="0.2">
      <c r="A53" s="60" t="s">
        <v>30</v>
      </c>
      <c r="B53" s="86" t="s">
        <v>212</v>
      </c>
      <c r="C53" s="86"/>
      <c r="D53" s="86"/>
      <c r="E53" s="86"/>
      <c r="F53" s="86"/>
      <c r="G53" s="86"/>
      <c r="H53" s="19" t="s">
        <v>44</v>
      </c>
      <c r="I53" s="32">
        <v>0</v>
      </c>
    </row>
    <row r="54" spans="1:11" x14ac:dyDescent="0.2">
      <c r="A54" s="70" t="s">
        <v>118</v>
      </c>
      <c r="B54" s="70"/>
      <c r="C54" s="70"/>
      <c r="D54" s="70"/>
      <c r="E54" s="70"/>
      <c r="F54" s="70"/>
      <c r="G54" s="70"/>
      <c r="H54" s="70"/>
      <c r="I54" s="26">
        <f>SUM(I47:I53)</f>
        <v>134.76</v>
      </c>
    </row>
    <row r="55" spans="1:11" x14ac:dyDescent="0.2">
      <c r="A55" s="96"/>
      <c r="B55" s="96"/>
      <c r="C55" s="96"/>
      <c r="D55" s="96"/>
      <c r="E55" s="96"/>
      <c r="F55" s="96"/>
      <c r="G55" s="96"/>
      <c r="H55" s="96"/>
      <c r="I55" s="97"/>
    </row>
    <row r="56" spans="1:11" x14ac:dyDescent="0.2">
      <c r="A56" s="83" t="s">
        <v>119</v>
      </c>
      <c r="B56" s="83"/>
      <c r="C56" s="83"/>
      <c r="D56" s="83"/>
      <c r="E56" s="83"/>
      <c r="F56" s="83"/>
      <c r="G56" s="83"/>
      <c r="H56" s="83"/>
      <c r="I56" s="83"/>
    </row>
    <row r="57" spans="1:11" x14ac:dyDescent="0.2">
      <c r="A57" s="70" t="s">
        <v>120</v>
      </c>
      <c r="B57" s="70"/>
      <c r="C57" s="70"/>
      <c r="D57" s="70"/>
      <c r="E57" s="70"/>
      <c r="F57" s="70"/>
      <c r="G57" s="70"/>
      <c r="H57" s="70"/>
      <c r="I57" s="20" t="s">
        <v>95</v>
      </c>
    </row>
    <row r="58" spans="1:11" x14ac:dyDescent="0.2">
      <c r="A58" s="20" t="s">
        <v>32</v>
      </c>
      <c r="B58" s="69" t="s">
        <v>121</v>
      </c>
      <c r="C58" s="69"/>
      <c r="D58" s="69"/>
      <c r="E58" s="69"/>
      <c r="F58" s="69"/>
      <c r="G58" s="69"/>
      <c r="H58" s="69"/>
      <c r="I58" s="22">
        <f>I33</f>
        <v>372.14</v>
      </c>
    </row>
    <row r="59" spans="1:11" x14ac:dyDescent="0.2">
      <c r="A59" s="20" t="s">
        <v>33</v>
      </c>
      <c r="B59" s="69" t="s">
        <v>122</v>
      </c>
      <c r="C59" s="69"/>
      <c r="D59" s="69"/>
      <c r="E59" s="69"/>
      <c r="F59" s="69"/>
      <c r="G59" s="69"/>
      <c r="H59" s="69"/>
      <c r="I59" s="22">
        <f>I44</f>
        <v>873.1</v>
      </c>
    </row>
    <row r="60" spans="1:11" x14ac:dyDescent="0.2">
      <c r="A60" s="20" t="s">
        <v>37</v>
      </c>
      <c r="B60" s="69" t="s">
        <v>38</v>
      </c>
      <c r="C60" s="69"/>
      <c r="D60" s="69"/>
      <c r="E60" s="69"/>
      <c r="F60" s="69"/>
      <c r="G60" s="69"/>
      <c r="H60" s="69"/>
      <c r="I60" s="22">
        <f>I54</f>
        <v>134.76</v>
      </c>
    </row>
    <row r="61" spans="1:11" x14ac:dyDescent="0.2">
      <c r="A61" s="70" t="s">
        <v>123</v>
      </c>
      <c r="B61" s="70"/>
      <c r="C61" s="70"/>
      <c r="D61" s="70"/>
      <c r="E61" s="70"/>
      <c r="F61" s="70"/>
      <c r="G61" s="70"/>
      <c r="H61" s="70"/>
      <c r="I61" s="26">
        <f>TRUNC(SUM(I58:I60),2)</f>
        <v>1380</v>
      </c>
    </row>
    <row r="62" spans="1:11" x14ac:dyDescent="0.2">
      <c r="A62" s="87"/>
      <c r="B62" s="88"/>
      <c r="C62" s="88"/>
      <c r="D62" s="88"/>
      <c r="E62" s="88"/>
      <c r="F62" s="88"/>
      <c r="G62" s="88"/>
      <c r="H62" s="88"/>
      <c r="I62" s="88"/>
    </row>
    <row r="63" spans="1:11" x14ac:dyDescent="0.2">
      <c r="A63" s="89" t="s">
        <v>124</v>
      </c>
      <c r="B63" s="89"/>
      <c r="C63" s="89"/>
      <c r="D63" s="89"/>
      <c r="E63" s="89"/>
      <c r="F63" s="89"/>
      <c r="G63" s="89"/>
      <c r="H63" s="89"/>
      <c r="I63" s="89"/>
    </row>
    <row r="64" spans="1:11" x14ac:dyDescent="0.2">
      <c r="A64" s="20">
        <v>3</v>
      </c>
      <c r="B64" s="70" t="s">
        <v>60</v>
      </c>
      <c r="C64" s="70"/>
      <c r="D64" s="70"/>
      <c r="E64" s="70"/>
      <c r="F64" s="70"/>
      <c r="G64" s="70"/>
      <c r="H64" s="20" t="s">
        <v>45</v>
      </c>
      <c r="I64" s="20" t="s">
        <v>95</v>
      </c>
    </row>
    <row r="65" spans="1:11" x14ac:dyDescent="0.2">
      <c r="A65" s="20" t="s">
        <v>23</v>
      </c>
      <c r="B65" s="68" t="s">
        <v>16</v>
      </c>
      <c r="C65" s="68"/>
      <c r="D65" s="68"/>
      <c r="E65" s="68"/>
      <c r="F65" s="68"/>
      <c r="G65" s="68"/>
      <c r="H65" s="28">
        <v>4.1999999999999997E-3</v>
      </c>
      <c r="I65" s="22">
        <f>H65*$I$27</f>
        <v>7.6507199999999989</v>
      </c>
    </row>
    <row r="66" spans="1:11" x14ac:dyDescent="0.2">
      <c r="A66" s="20" t="s">
        <v>24</v>
      </c>
      <c r="B66" s="68" t="s">
        <v>55</v>
      </c>
      <c r="C66" s="68"/>
      <c r="D66" s="68"/>
      <c r="E66" s="68"/>
      <c r="F66" s="68"/>
      <c r="G66" s="68"/>
      <c r="H66" s="28">
        <v>2.9999999999999997E-4</v>
      </c>
      <c r="I66" s="22">
        <f t="shared" ref="I66:I70" si="1">H66*$I$27</f>
        <v>0.54647999999999997</v>
      </c>
      <c r="K66" s="33"/>
    </row>
    <row r="67" spans="1:11" x14ac:dyDescent="0.2">
      <c r="A67" s="20" t="s">
        <v>25</v>
      </c>
      <c r="B67" s="68" t="s">
        <v>125</v>
      </c>
      <c r="C67" s="68"/>
      <c r="D67" s="68"/>
      <c r="E67" s="68"/>
      <c r="F67" s="68"/>
      <c r="G67" s="68"/>
      <c r="H67" s="28">
        <v>3.4700000000000002E-2</v>
      </c>
      <c r="I67" s="22">
        <f t="shared" si="1"/>
        <v>63.209519999999998</v>
      </c>
    </row>
    <row r="68" spans="1:11" x14ac:dyDescent="0.2">
      <c r="A68" s="20" t="s">
        <v>26</v>
      </c>
      <c r="B68" s="68" t="s">
        <v>126</v>
      </c>
      <c r="C68" s="68"/>
      <c r="D68" s="68"/>
      <c r="E68" s="68"/>
      <c r="F68" s="68"/>
      <c r="G68" s="68"/>
      <c r="H68" s="28">
        <v>1.9400000000000001E-2</v>
      </c>
      <c r="I68" s="22">
        <f t="shared" si="1"/>
        <v>35.339039999999997</v>
      </c>
    </row>
    <row r="69" spans="1:11" x14ac:dyDescent="0.2">
      <c r="A69" s="20" t="s">
        <v>28</v>
      </c>
      <c r="B69" s="68" t="s">
        <v>127</v>
      </c>
      <c r="C69" s="68"/>
      <c r="D69" s="68"/>
      <c r="E69" s="68"/>
      <c r="F69" s="68"/>
      <c r="G69" s="68"/>
      <c r="H69" s="28">
        <f>H44*H68</f>
        <v>7.7212000000000018E-3</v>
      </c>
      <c r="I69" s="22">
        <f t="shared" si="1"/>
        <v>14.064937920000002</v>
      </c>
    </row>
    <row r="70" spans="1:11" x14ac:dyDescent="0.2">
      <c r="A70" s="20" t="s">
        <v>35</v>
      </c>
      <c r="B70" s="68" t="s">
        <v>128</v>
      </c>
      <c r="C70" s="68"/>
      <c r="D70" s="68"/>
      <c r="E70" s="68"/>
      <c r="F70" s="68"/>
      <c r="G70" s="68"/>
      <c r="H70" s="28">
        <v>5.3E-3</v>
      </c>
      <c r="I70" s="22">
        <f t="shared" si="1"/>
        <v>9.6544799999999995</v>
      </c>
    </row>
    <row r="71" spans="1:11" x14ac:dyDescent="0.2">
      <c r="A71" s="70" t="s">
        <v>129</v>
      </c>
      <c r="B71" s="70"/>
      <c r="C71" s="70"/>
      <c r="D71" s="70"/>
      <c r="E71" s="70"/>
      <c r="F71" s="70"/>
      <c r="G71" s="70"/>
      <c r="H71" s="29">
        <f>TRUNC(SUM(H65:H70),4)</f>
        <v>7.1599999999999997E-2</v>
      </c>
      <c r="I71" s="26">
        <f>TRUNC(SUM(I65:I70),2)</f>
        <v>130.46</v>
      </c>
    </row>
    <row r="72" spans="1:11" x14ac:dyDescent="0.2">
      <c r="A72" s="94"/>
      <c r="B72" s="95"/>
      <c r="C72" s="95"/>
      <c r="D72" s="95"/>
      <c r="E72" s="95"/>
      <c r="F72" s="95"/>
      <c r="G72" s="95"/>
      <c r="H72" s="95"/>
      <c r="I72" s="95"/>
    </row>
    <row r="73" spans="1:11" x14ac:dyDescent="0.2">
      <c r="A73" s="89" t="s">
        <v>130</v>
      </c>
      <c r="B73" s="89"/>
      <c r="C73" s="89"/>
      <c r="D73" s="89"/>
      <c r="E73" s="89"/>
      <c r="F73" s="89"/>
      <c r="G73" s="89"/>
      <c r="H73" s="89"/>
      <c r="I73" s="89"/>
      <c r="J73" s="30"/>
      <c r="K73" s="31"/>
    </row>
    <row r="74" spans="1:11" x14ac:dyDescent="0.2">
      <c r="A74" s="70" t="s">
        <v>131</v>
      </c>
      <c r="B74" s="70"/>
      <c r="C74" s="70"/>
      <c r="D74" s="70"/>
      <c r="E74" s="70"/>
      <c r="F74" s="70"/>
      <c r="G74" s="70"/>
      <c r="H74" s="20" t="s">
        <v>45</v>
      </c>
      <c r="I74" s="20" t="s">
        <v>95</v>
      </c>
    </row>
    <row r="75" spans="1:11" x14ac:dyDescent="0.2">
      <c r="A75" s="20" t="s">
        <v>23</v>
      </c>
      <c r="B75" s="68" t="s">
        <v>132</v>
      </c>
      <c r="C75" s="68"/>
      <c r="D75" s="68"/>
      <c r="E75" s="68"/>
      <c r="F75" s="68"/>
      <c r="G75" s="68"/>
      <c r="H75" s="28">
        <v>1.6199999999999999E-2</v>
      </c>
      <c r="I75" s="22">
        <f>H75*$I$27</f>
        <v>29.509919999999997</v>
      </c>
    </row>
    <row r="76" spans="1:11" x14ac:dyDescent="0.2">
      <c r="A76" s="20" t="s">
        <v>24</v>
      </c>
      <c r="B76" s="68" t="s">
        <v>21</v>
      </c>
      <c r="C76" s="68"/>
      <c r="D76" s="68"/>
      <c r="E76" s="68"/>
      <c r="F76" s="68"/>
      <c r="G76" s="68"/>
      <c r="H76" s="28">
        <v>2.8E-3</v>
      </c>
      <c r="I76" s="22">
        <f t="shared" ref="I76:I80" si="2">H76*$I$27</f>
        <v>5.1004800000000001</v>
      </c>
    </row>
    <row r="77" spans="1:11" x14ac:dyDescent="0.2">
      <c r="A77" s="20" t="s">
        <v>25</v>
      </c>
      <c r="B77" s="68" t="s">
        <v>59</v>
      </c>
      <c r="C77" s="68"/>
      <c r="D77" s="68"/>
      <c r="E77" s="68"/>
      <c r="F77" s="68"/>
      <c r="G77" s="68"/>
      <c r="H77" s="28">
        <v>2.0000000000000001E-4</v>
      </c>
      <c r="I77" s="22">
        <f t="shared" si="2"/>
        <v>0.36431999999999998</v>
      </c>
    </row>
    <row r="78" spans="1:11" x14ac:dyDescent="0.2">
      <c r="A78" s="20" t="s">
        <v>26</v>
      </c>
      <c r="B78" s="68" t="s">
        <v>133</v>
      </c>
      <c r="C78" s="68"/>
      <c r="D78" s="68"/>
      <c r="E78" s="68"/>
      <c r="F78" s="68"/>
      <c r="G78" s="68"/>
      <c r="H78" s="28">
        <v>2.9999999999999997E-4</v>
      </c>
      <c r="I78" s="22">
        <f t="shared" si="2"/>
        <v>0.54647999999999997</v>
      </c>
    </row>
    <row r="79" spans="1:11" x14ac:dyDescent="0.2">
      <c r="A79" s="20" t="s">
        <v>28</v>
      </c>
      <c r="B79" s="68" t="s">
        <v>22</v>
      </c>
      <c r="C79" s="68"/>
      <c r="D79" s="68"/>
      <c r="E79" s="68"/>
      <c r="F79" s="68"/>
      <c r="G79" s="68"/>
      <c r="H79" s="28">
        <v>6.9999999999999999E-4</v>
      </c>
      <c r="I79" s="22">
        <f t="shared" si="2"/>
        <v>1.27512</v>
      </c>
      <c r="K79" s="24"/>
    </row>
    <row r="80" spans="1:11" x14ac:dyDescent="0.2">
      <c r="A80" s="20" t="s">
        <v>35</v>
      </c>
      <c r="B80" s="68" t="s">
        <v>134</v>
      </c>
      <c r="C80" s="68"/>
      <c r="D80" s="68"/>
      <c r="E80" s="68"/>
      <c r="F80" s="68"/>
      <c r="G80" s="68"/>
      <c r="H80" s="28">
        <v>1.3899999999999999E-2</v>
      </c>
      <c r="I80" s="22">
        <f t="shared" si="2"/>
        <v>25.320239999999998</v>
      </c>
      <c r="K80" s="34"/>
    </row>
    <row r="81" spans="1:11" x14ac:dyDescent="0.2">
      <c r="A81" s="70" t="s">
        <v>135</v>
      </c>
      <c r="B81" s="70"/>
      <c r="C81" s="70"/>
      <c r="D81" s="70"/>
      <c r="E81" s="70"/>
      <c r="F81" s="70"/>
      <c r="G81" s="70"/>
      <c r="H81" s="29">
        <f>TRUNC(SUM(H75:H80),4)</f>
        <v>3.4099999999999998E-2</v>
      </c>
      <c r="I81" s="26">
        <f>TRUNC(SUM(I75:I80),2)</f>
        <v>62.11</v>
      </c>
      <c r="K81" s="34"/>
    </row>
    <row r="82" spans="1:11" x14ac:dyDescent="0.2">
      <c r="A82" s="92"/>
      <c r="B82" s="93"/>
      <c r="C82" s="93"/>
      <c r="D82" s="93"/>
      <c r="E82" s="93"/>
      <c r="F82" s="93"/>
      <c r="G82" s="93"/>
      <c r="H82" s="93"/>
      <c r="I82" s="93"/>
    </row>
    <row r="83" spans="1:11" x14ac:dyDescent="0.2">
      <c r="A83" s="70" t="s">
        <v>136</v>
      </c>
      <c r="B83" s="70"/>
      <c r="C83" s="70"/>
      <c r="D83" s="70"/>
      <c r="E83" s="70"/>
      <c r="F83" s="70"/>
      <c r="G83" s="70"/>
      <c r="H83" s="20" t="s">
        <v>45</v>
      </c>
      <c r="I83" s="20" t="s">
        <v>95</v>
      </c>
    </row>
    <row r="84" spans="1:11" x14ac:dyDescent="0.2">
      <c r="A84" s="20" t="s">
        <v>23</v>
      </c>
      <c r="B84" s="68" t="s">
        <v>137</v>
      </c>
      <c r="C84" s="68"/>
      <c r="D84" s="68"/>
      <c r="E84" s="68"/>
      <c r="F84" s="68"/>
      <c r="G84" s="68"/>
      <c r="H84" s="28">
        <v>0</v>
      </c>
      <c r="I84" s="22">
        <v>0</v>
      </c>
    </row>
    <row r="85" spans="1:11" x14ac:dyDescent="0.2">
      <c r="A85" s="70" t="s">
        <v>138</v>
      </c>
      <c r="B85" s="70"/>
      <c r="C85" s="70"/>
      <c r="D85" s="70"/>
      <c r="E85" s="70"/>
      <c r="F85" s="70"/>
      <c r="G85" s="70"/>
      <c r="H85" s="29">
        <f>TRUNC(SUM(H84),4)</f>
        <v>0</v>
      </c>
      <c r="I85" s="26">
        <f>TRUNC(SUM(I84),2)</f>
        <v>0</v>
      </c>
    </row>
    <row r="86" spans="1:11" x14ac:dyDescent="0.2">
      <c r="A86" s="90"/>
      <c r="B86" s="91"/>
      <c r="C86" s="91"/>
      <c r="D86" s="91"/>
      <c r="E86" s="91"/>
      <c r="F86" s="91"/>
      <c r="G86" s="91"/>
      <c r="H86" s="91"/>
      <c r="I86" s="91"/>
    </row>
    <row r="87" spans="1:11" x14ac:dyDescent="0.2">
      <c r="A87" s="83" t="s">
        <v>139</v>
      </c>
      <c r="B87" s="83"/>
      <c r="C87" s="83"/>
      <c r="D87" s="83"/>
      <c r="E87" s="83"/>
      <c r="F87" s="83"/>
      <c r="G87" s="83"/>
      <c r="H87" s="83"/>
      <c r="I87" s="83"/>
    </row>
    <row r="88" spans="1:11" x14ac:dyDescent="0.2">
      <c r="A88" s="70" t="s">
        <v>39</v>
      </c>
      <c r="B88" s="70"/>
      <c r="C88" s="70"/>
      <c r="D88" s="70"/>
      <c r="E88" s="70"/>
      <c r="F88" s="70"/>
      <c r="G88" s="70"/>
      <c r="H88" s="70"/>
      <c r="I88" s="20" t="s">
        <v>95</v>
      </c>
    </row>
    <row r="89" spans="1:11" x14ac:dyDescent="0.2">
      <c r="A89" s="20" t="s">
        <v>40</v>
      </c>
      <c r="B89" s="69" t="s">
        <v>140</v>
      </c>
      <c r="C89" s="69"/>
      <c r="D89" s="69"/>
      <c r="E89" s="69"/>
      <c r="F89" s="69"/>
      <c r="G89" s="69"/>
      <c r="H89" s="69"/>
      <c r="I89" s="22">
        <f>I81</f>
        <v>62.11</v>
      </c>
    </row>
    <row r="90" spans="1:11" x14ac:dyDescent="0.2">
      <c r="A90" s="20" t="s">
        <v>41</v>
      </c>
      <c r="B90" s="69" t="s">
        <v>141</v>
      </c>
      <c r="C90" s="69"/>
      <c r="D90" s="69"/>
      <c r="E90" s="69"/>
      <c r="F90" s="69"/>
      <c r="G90" s="69"/>
      <c r="H90" s="69"/>
      <c r="I90" s="22">
        <f>I85</f>
        <v>0</v>
      </c>
    </row>
    <row r="91" spans="1:11" x14ac:dyDescent="0.2">
      <c r="A91" s="70" t="s">
        <v>142</v>
      </c>
      <c r="B91" s="70"/>
      <c r="C91" s="70"/>
      <c r="D91" s="70"/>
      <c r="E91" s="70"/>
      <c r="F91" s="70"/>
      <c r="G91" s="70"/>
      <c r="H91" s="70"/>
      <c r="I91" s="26">
        <f>TRUNC(SUM(I89:I90),2)</f>
        <v>62.11</v>
      </c>
    </row>
    <row r="92" spans="1:11" x14ac:dyDescent="0.2">
      <c r="A92" s="87"/>
      <c r="B92" s="88"/>
      <c r="C92" s="88"/>
      <c r="D92" s="88"/>
      <c r="E92" s="88"/>
      <c r="F92" s="88"/>
      <c r="G92" s="88"/>
      <c r="H92" s="88"/>
      <c r="I92" s="88"/>
    </row>
    <row r="93" spans="1:11" x14ac:dyDescent="0.2">
      <c r="A93" s="89" t="s">
        <v>143</v>
      </c>
      <c r="B93" s="89"/>
      <c r="C93" s="89"/>
      <c r="D93" s="89"/>
      <c r="E93" s="89"/>
      <c r="F93" s="89"/>
      <c r="G93" s="89"/>
      <c r="H93" s="89"/>
      <c r="I93" s="89"/>
    </row>
    <row r="94" spans="1:11" x14ac:dyDescent="0.2">
      <c r="A94" s="20">
        <v>5</v>
      </c>
      <c r="B94" s="70" t="s">
        <v>56</v>
      </c>
      <c r="C94" s="70"/>
      <c r="D94" s="70"/>
      <c r="E94" s="70"/>
      <c r="F94" s="70"/>
      <c r="G94" s="70"/>
      <c r="H94" s="20"/>
      <c r="I94" s="20" t="s">
        <v>95</v>
      </c>
    </row>
    <row r="95" spans="1:11" x14ac:dyDescent="0.2">
      <c r="A95" s="20" t="s">
        <v>23</v>
      </c>
      <c r="B95" s="86" t="s">
        <v>61</v>
      </c>
      <c r="C95" s="86"/>
      <c r="D95" s="86"/>
      <c r="E95" s="86"/>
      <c r="F95" s="86"/>
      <c r="G95" s="86"/>
      <c r="H95" s="19" t="s">
        <v>44</v>
      </c>
      <c r="I95" s="63">
        <f>395.9/12</f>
        <v>32.991666666666667</v>
      </c>
    </row>
    <row r="96" spans="1:11" x14ac:dyDescent="0.2">
      <c r="A96" s="20" t="s">
        <v>24</v>
      </c>
      <c r="B96" s="86" t="s">
        <v>0</v>
      </c>
      <c r="C96" s="86"/>
      <c r="D96" s="86"/>
      <c r="E96" s="86"/>
      <c r="F96" s="86"/>
      <c r="G96" s="86"/>
      <c r="H96" s="19" t="s">
        <v>44</v>
      </c>
      <c r="I96" s="63">
        <f>308.07/12</f>
        <v>25.672499999999999</v>
      </c>
    </row>
    <row r="97" spans="1:9" x14ac:dyDescent="0.2">
      <c r="A97" s="20" t="s">
        <v>25</v>
      </c>
      <c r="B97" s="86" t="s">
        <v>209</v>
      </c>
      <c r="C97" s="86"/>
      <c r="D97" s="86"/>
      <c r="E97" s="86"/>
      <c r="F97" s="86"/>
      <c r="G97" s="86"/>
      <c r="H97" s="19"/>
      <c r="I97" s="63">
        <v>0</v>
      </c>
    </row>
    <row r="98" spans="1:9" x14ac:dyDescent="0.2">
      <c r="A98" s="58" t="s">
        <v>26</v>
      </c>
      <c r="B98" s="86" t="s">
        <v>42</v>
      </c>
      <c r="C98" s="86"/>
      <c r="D98" s="86"/>
      <c r="E98" s="86"/>
      <c r="F98" s="86"/>
      <c r="G98" s="86"/>
      <c r="H98" s="19" t="s">
        <v>44</v>
      </c>
      <c r="I98" s="63">
        <v>0</v>
      </c>
    </row>
    <row r="99" spans="1:9" x14ac:dyDescent="0.2">
      <c r="A99" s="58" t="s">
        <v>28</v>
      </c>
      <c r="B99" s="86" t="s">
        <v>144</v>
      </c>
      <c r="C99" s="86"/>
      <c r="D99" s="86"/>
      <c r="E99" s="86"/>
      <c r="F99" s="86"/>
      <c r="G99" s="86"/>
      <c r="H99" s="19" t="s">
        <v>44</v>
      </c>
      <c r="I99" s="63">
        <f>972/12</f>
        <v>81</v>
      </c>
    </row>
    <row r="100" spans="1:9" x14ac:dyDescent="0.2">
      <c r="A100" s="70" t="s">
        <v>145</v>
      </c>
      <c r="B100" s="70"/>
      <c r="C100" s="70"/>
      <c r="D100" s="70"/>
      <c r="E100" s="70"/>
      <c r="F100" s="70"/>
      <c r="G100" s="70"/>
      <c r="H100" s="29" t="s">
        <v>44</v>
      </c>
      <c r="I100" s="26">
        <f>TRUNC(SUM(I95:I99),2)</f>
        <v>139.66</v>
      </c>
    </row>
    <row r="101" spans="1:9" x14ac:dyDescent="0.2">
      <c r="A101" s="87"/>
      <c r="B101" s="88"/>
      <c r="C101" s="88"/>
      <c r="D101" s="88"/>
      <c r="E101" s="88"/>
      <c r="F101" s="88"/>
      <c r="G101" s="88"/>
      <c r="H101" s="88"/>
      <c r="I101" s="88"/>
    </row>
    <row r="102" spans="1:9" x14ac:dyDescent="0.2">
      <c r="A102" s="89" t="s">
        <v>146</v>
      </c>
      <c r="B102" s="89"/>
      <c r="C102" s="89"/>
      <c r="D102" s="89"/>
      <c r="E102" s="89"/>
      <c r="F102" s="89"/>
      <c r="G102" s="89"/>
      <c r="H102" s="89"/>
      <c r="I102" s="89"/>
    </row>
    <row r="103" spans="1:9" x14ac:dyDescent="0.2">
      <c r="A103" s="20">
        <v>6</v>
      </c>
      <c r="B103" s="70" t="s">
        <v>57</v>
      </c>
      <c r="C103" s="70"/>
      <c r="D103" s="70"/>
      <c r="E103" s="70"/>
      <c r="F103" s="70"/>
      <c r="G103" s="70"/>
      <c r="H103" s="20" t="s">
        <v>45</v>
      </c>
      <c r="I103" s="20" t="s">
        <v>95</v>
      </c>
    </row>
    <row r="104" spans="1:9" x14ac:dyDescent="0.2">
      <c r="A104" s="20" t="s">
        <v>23</v>
      </c>
      <c r="B104" s="68" t="s">
        <v>147</v>
      </c>
      <c r="C104" s="68"/>
      <c r="D104" s="68"/>
      <c r="E104" s="68"/>
      <c r="F104" s="68"/>
      <c r="G104" s="68"/>
      <c r="H104" s="35">
        <v>0.03</v>
      </c>
      <c r="I104" s="22">
        <f>TRUNC(H104*I128,2)</f>
        <v>106.01</v>
      </c>
    </row>
    <row r="105" spans="1:9" x14ac:dyDescent="0.2">
      <c r="A105" s="20" t="s">
        <v>24</v>
      </c>
      <c r="B105" s="68" t="s">
        <v>14</v>
      </c>
      <c r="C105" s="68"/>
      <c r="D105" s="68"/>
      <c r="E105" s="68"/>
      <c r="F105" s="68"/>
      <c r="G105" s="68"/>
      <c r="H105" s="35">
        <v>6.7900000000000002E-2</v>
      </c>
      <c r="I105" s="22">
        <f>TRUNC(H105*(I104+I128),2)</f>
        <v>247.14</v>
      </c>
    </row>
    <row r="106" spans="1:9" x14ac:dyDescent="0.2">
      <c r="A106" s="20" t="s">
        <v>25</v>
      </c>
      <c r="B106" s="76" t="s">
        <v>148</v>
      </c>
      <c r="C106" s="76"/>
      <c r="D106" s="76"/>
      <c r="E106" s="76"/>
      <c r="F106" s="76"/>
      <c r="G106" s="76"/>
      <c r="H106" s="23"/>
      <c r="I106" s="36"/>
    </row>
    <row r="107" spans="1:9" x14ac:dyDescent="0.2">
      <c r="A107" s="20" t="s">
        <v>149</v>
      </c>
      <c r="B107" s="68" t="s">
        <v>150</v>
      </c>
      <c r="C107" s="68"/>
      <c r="D107" s="68"/>
      <c r="E107" s="68"/>
      <c r="F107" s="68"/>
      <c r="G107" s="68"/>
      <c r="H107" s="37">
        <v>1.6500000000000001E-2</v>
      </c>
      <c r="I107" s="22">
        <f>H107*I117</f>
        <v>74.793180000000007</v>
      </c>
    </row>
    <row r="108" spans="1:9" x14ac:dyDescent="0.2">
      <c r="A108" s="20" t="s">
        <v>151</v>
      </c>
      <c r="B108" s="68" t="s">
        <v>152</v>
      </c>
      <c r="C108" s="68"/>
      <c r="D108" s="68"/>
      <c r="E108" s="68"/>
      <c r="F108" s="68"/>
      <c r="G108" s="68"/>
      <c r="H108" s="38">
        <v>7.5999999999999998E-2</v>
      </c>
      <c r="I108" s="22">
        <f>H108*I117</f>
        <v>344.50191999999998</v>
      </c>
    </row>
    <row r="109" spans="1:9" x14ac:dyDescent="0.2">
      <c r="A109" s="20" t="s">
        <v>153</v>
      </c>
      <c r="B109" s="68" t="s">
        <v>154</v>
      </c>
      <c r="C109" s="68"/>
      <c r="D109" s="68"/>
      <c r="E109" s="68"/>
      <c r="F109" s="68"/>
      <c r="G109" s="68"/>
      <c r="H109" s="39">
        <v>0.05</v>
      </c>
      <c r="I109" s="22">
        <f>H109*I117</f>
        <v>226.64600000000002</v>
      </c>
    </row>
    <row r="110" spans="1:9" x14ac:dyDescent="0.2">
      <c r="A110" s="70" t="s">
        <v>155</v>
      </c>
      <c r="B110" s="70"/>
      <c r="C110" s="70"/>
      <c r="D110" s="70"/>
      <c r="E110" s="70"/>
      <c r="F110" s="70"/>
      <c r="G110" s="70"/>
      <c r="H110" s="37"/>
      <c r="I110" s="26">
        <f>TRUNC(SUM(I104:I109),2)</f>
        <v>999.09</v>
      </c>
    </row>
    <row r="111" spans="1:9" x14ac:dyDescent="0.2">
      <c r="A111" s="15"/>
      <c r="B111" s="84"/>
      <c r="C111" s="84"/>
      <c r="D111" s="84"/>
      <c r="E111" s="84"/>
      <c r="F111" s="84"/>
      <c r="G111" s="84"/>
      <c r="H111" s="84"/>
      <c r="I111" s="84"/>
    </row>
    <row r="112" spans="1:9" x14ac:dyDescent="0.2">
      <c r="A112" s="40" t="s">
        <v>156</v>
      </c>
      <c r="B112" s="85" t="s">
        <v>157</v>
      </c>
      <c r="C112" s="85"/>
      <c r="D112" s="85"/>
      <c r="E112" s="85"/>
      <c r="F112" s="85"/>
      <c r="G112" s="85"/>
      <c r="H112" s="41">
        <f>TRUNC(H107+H108+H109,4)</f>
        <v>0.14249999999999999</v>
      </c>
      <c r="I112" s="42"/>
    </row>
    <row r="113" spans="1:11" x14ac:dyDescent="0.2">
      <c r="A113" s="43"/>
      <c r="B113" s="81">
        <v>100</v>
      </c>
      <c r="C113" s="81"/>
      <c r="D113" s="81"/>
      <c r="E113" s="81"/>
      <c r="F113" s="81"/>
      <c r="G113" s="81"/>
      <c r="H113" s="45"/>
      <c r="I113" s="46"/>
    </row>
    <row r="114" spans="1:11" x14ac:dyDescent="0.2">
      <c r="A114" s="47"/>
      <c r="B114" s="44"/>
      <c r="C114" s="44"/>
      <c r="D114" s="44"/>
      <c r="E114" s="44"/>
      <c r="F114" s="44"/>
      <c r="G114" s="44"/>
      <c r="H114" s="45"/>
      <c r="I114" s="46"/>
    </row>
    <row r="115" spans="1:11" x14ac:dyDescent="0.2">
      <c r="A115" s="43" t="s">
        <v>158</v>
      </c>
      <c r="B115" s="81" t="s">
        <v>159</v>
      </c>
      <c r="C115" s="81"/>
      <c r="D115" s="81"/>
      <c r="E115" s="81"/>
      <c r="F115" s="81"/>
      <c r="G115" s="81"/>
      <c r="H115" s="45"/>
      <c r="I115" s="46">
        <f>TRUNC(I128+I104+I105,2)</f>
        <v>3886.98</v>
      </c>
    </row>
    <row r="116" spans="1:11" x14ac:dyDescent="0.2">
      <c r="A116" s="43"/>
      <c r="B116" s="44"/>
      <c r="C116" s="44"/>
      <c r="D116" s="44"/>
      <c r="E116" s="44"/>
      <c r="F116" s="44"/>
      <c r="G116" s="44"/>
      <c r="H116" s="45"/>
      <c r="I116" s="46"/>
    </row>
    <row r="117" spans="1:11" x14ac:dyDescent="0.2">
      <c r="A117" s="43" t="s">
        <v>160</v>
      </c>
      <c r="B117" s="81" t="s">
        <v>161</v>
      </c>
      <c r="C117" s="81"/>
      <c r="D117" s="81"/>
      <c r="E117" s="81"/>
      <c r="F117" s="81"/>
      <c r="G117" s="81"/>
      <c r="H117" s="45"/>
      <c r="I117" s="46">
        <f>TRUNC(I115/(1-H112),2)</f>
        <v>4532.92</v>
      </c>
    </row>
    <row r="118" spans="1:11" x14ac:dyDescent="0.2">
      <c r="A118" s="43"/>
      <c r="B118" s="44"/>
      <c r="C118" s="44"/>
      <c r="D118" s="44"/>
      <c r="E118" s="44"/>
      <c r="F118" s="44"/>
      <c r="G118" s="44"/>
      <c r="H118" s="45"/>
      <c r="I118" s="46"/>
    </row>
    <row r="119" spans="1:11" x14ac:dyDescent="0.2">
      <c r="A119" s="48"/>
      <c r="B119" s="82" t="s">
        <v>162</v>
      </c>
      <c r="C119" s="82"/>
      <c r="D119" s="82"/>
      <c r="E119" s="82"/>
      <c r="F119" s="82"/>
      <c r="G119" s="82"/>
      <c r="H119" s="49"/>
      <c r="I119" s="50">
        <f>TRUNC(I117-I115,2)</f>
        <v>645.94000000000005</v>
      </c>
      <c r="K119" s="24"/>
    </row>
    <row r="120" spans="1:11" x14ac:dyDescent="0.2">
      <c r="A120" s="15"/>
      <c r="B120" s="15"/>
      <c r="C120" s="15"/>
      <c r="D120" s="15"/>
      <c r="E120" s="15"/>
      <c r="F120" s="15"/>
      <c r="G120" s="15"/>
      <c r="H120" s="15"/>
      <c r="I120" s="27"/>
    </row>
    <row r="121" spans="1:11" x14ac:dyDescent="0.2">
      <c r="A121" s="83" t="s">
        <v>163</v>
      </c>
      <c r="B121" s="83"/>
      <c r="C121" s="83"/>
      <c r="D121" s="83"/>
      <c r="E121" s="83"/>
      <c r="F121" s="83"/>
      <c r="G121" s="83"/>
      <c r="H121" s="83"/>
      <c r="I121" s="83"/>
      <c r="K121" s="31"/>
    </row>
    <row r="122" spans="1:11" x14ac:dyDescent="0.2">
      <c r="A122" s="70" t="s">
        <v>164</v>
      </c>
      <c r="B122" s="70"/>
      <c r="C122" s="70"/>
      <c r="D122" s="70"/>
      <c r="E122" s="70"/>
      <c r="F122" s="70"/>
      <c r="G122" s="70"/>
      <c r="H122" s="70"/>
      <c r="I122" s="20" t="s">
        <v>95</v>
      </c>
    </row>
    <row r="123" spans="1:11" x14ac:dyDescent="0.2">
      <c r="A123" s="19" t="s">
        <v>23</v>
      </c>
      <c r="B123" s="68" t="str">
        <f>A19</f>
        <v>MÓDULO 1 - COMPOSIÇÃO DA REMUNERAÇÃO</v>
      </c>
      <c r="C123" s="68"/>
      <c r="D123" s="68"/>
      <c r="E123" s="68"/>
      <c r="F123" s="68"/>
      <c r="G123" s="68"/>
      <c r="H123" s="68"/>
      <c r="I123" s="22">
        <f>I27</f>
        <v>1821.6</v>
      </c>
    </row>
    <row r="124" spans="1:11" x14ac:dyDescent="0.2">
      <c r="A124" s="19" t="s">
        <v>24</v>
      </c>
      <c r="B124" s="68" t="str">
        <f>A29</f>
        <v>MÓDULO 2 – ENCARGOS E BENEFÍCIOS ANUAIS, MENSAIS E DIÁRIOS</v>
      </c>
      <c r="C124" s="68"/>
      <c r="D124" s="68"/>
      <c r="E124" s="68"/>
      <c r="F124" s="68"/>
      <c r="G124" s="68"/>
      <c r="H124" s="68"/>
      <c r="I124" s="22">
        <f>I61</f>
        <v>1380</v>
      </c>
    </row>
    <row r="125" spans="1:11" x14ac:dyDescent="0.2">
      <c r="A125" s="19" t="s">
        <v>25</v>
      </c>
      <c r="B125" s="68" t="str">
        <f>A63</f>
        <v>MÓDULO 3 – PROVISÃO PARA RESCISÃO</v>
      </c>
      <c r="C125" s="68"/>
      <c r="D125" s="68"/>
      <c r="E125" s="68"/>
      <c r="F125" s="68"/>
      <c r="G125" s="68"/>
      <c r="H125" s="68"/>
      <c r="I125" s="22">
        <f>I71</f>
        <v>130.46</v>
      </c>
      <c r="K125" s="31"/>
    </row>
    <row r="126" spans="1:11" x14ac:dyDescent="0.2">
      <c r="A126" s="19" t="s">
        <v>26</v>
      </c>
      <c r="B126" s="68" t="str">
        <f>A73</f>
        <v>MÓDULO 4 – CUSTO DE REPOSIÇÃO DO PROFISSIONAL AUSENTE</v>
      </c>
      <c r="C126" s="68"/>
      <c r="D126" s="68"/>
      <c r="E126" s="68"/>
      <c r="F126" s="68"/>
      <c r="G126" s="68"/>
      <c r="H126" s="68"/>
      <c r="I126" s="22">
        <f>I91</f>
        <v>62.11</v>
      </c>
      <c r="K126" s="31"/>
    </row>
    <row r="127" spans="1:11" x14ac:dyDescent="0.2">
      <c r="A127" s="19" t="s">
        <v>28</v>
      </c>
      <c r="B127" s="68" t="str">
        <f>A93</f>
        <v>MÓDULO 5 – INSUMOS DIVERSOS</v>
      </c>
      <c r="C127" s="68"/>
      <c r="D127" s="68"/>
      <c r="E127" s="68"/>
      <c r="F127" s="68"/>
      <c r="G127" s="68"/>
      <c r="H127" s="68"/>
      <c r="I127" s="22">
        <f>I100</f>
        <v>139.66</v>
      </c>
    </row>
    <row r="128" spans="1:11" x14ac:dyDescent="0.2">
      <c r="A128" s="20"/>
      <c r="B128" s="70" t="s">
        <v>165</v>
      </c>
      <c r="C128" s="70"/>
      <c r="D128" s="70"/>
      <c r="E128" s="70"/>
      <c r="F128" s="70"/>
      <c r="G128" s="70"/>
      <c r="H128" s="70"/>
      <c r="I128" s="26">
        <f>TRUNC(SUM(I123:I127),2)</f>
        <v>3533.83</v>
      </c>
      <c r="K128" s="24"/>
    </row>
    <row r="129" spans="1:9" x14ac:dyDescent="0.2">
      <c r="A129" s="19" t="s">
        <v>35</v>
      </c>
      <c r="B129" s="68" t="str">
        <f>A102</f>
        <v>MÓDULO 6 – CUSTOS INDIRETOS, TRIBUTOS E LUCRO</v>
      </c>
      <c r="C129" s="68"/>
      <c r="D129" s="68"/>
      <c r="E129" s="68"/>
      <c r="F129" s="68"/>
      <c r="G129" s="68"/>
      <c r="H129" s="68"/>
      <c r="I129" s="22">
        <f>I110</f>
        <v>999.09</v>
      </c>
    </row>
    <row r="130" spans="1:9" x14ac:dyDescent="0.2">
      <c r="A130" s="70" t="s">
        <v>166</v>
      </c>
      <c r="B130" s="70"/>
      <c r="C130" s="70"/>
      <c r="D130" s="70"/>
      <c r="E130" s="70"/>
      <c r="F130" s="70"/>
      <c r="G130" s="70"/>
      <c r="H130" s="70"/>
      <c r="I130" s="26">
        <f>TRUNC(SUM(I128:I129),2)</f>
        <v>4532.92</v>
      </c>
    </row>
    <row r="131" spans="1:9" x14ac:dyDescent="0.2">
      <c r="A131" s="70" t="s">
        <v>167</v>
      </c>
      <c r="B131" s="70"/>
      <c r="C131" s="70"/>
      <c r="D131" s="77">
        <v>1</v>
      </c>
      <c r="E131" s="78"/>
      <c r="F131" s="78"/>
      <c r="G131" s="78"/>
      <c r="H131" s="78"/>
      <c r="I131" s="79"/>
    </row>
    <row r="132" spans="1:9" ht="12.75" hidden="1" customHeight="1" x14ac:dyDescent="0.2">
      <c r="A132" s="19"/>
      <c r="B132" s="69" t="s">
        <v>168</v>
      </c>
      <c r="C132" s="69"/>
      <c r="D132" s="69"/>
      <c r="E132" s="69"/>
      <c r="F132" s="69"/>
      <c r="G132" s="69"/>
      <c r="H132" s="20"/>
      <c r="I132" s="20"/>
    </row>
    <row r="133" spans="1:9" ht="40.5" hidden="1" customHeight="1" x14ac:dyDescent="0.2">
      <c r="A133" s="80" t="s">
        <v>169</v>
      </c>
      <c r="B133" s="80"/>
      <c r="C133" s="80" t="s">
        <v>170</v>
      </c>
      <c r="D133" s="80"/>
      <c r="E133" s="80" t="s">
        <v>171</v>
      </c>
      <c r="F133" s="80"/>
      <c r="G133" s="51" t="s">
        <v>172</v>
      </c>
      <c r="H133" s="51" t="s">
        <v>173</v>
      </c>
      <c r="I133" s="20" t="s">
        <v>95</v>
      </c>
    </row>
    <row r="134" spans="1:9" ht="12.75" hidden="1" customHeight="1" x14ac:dyDescent="0.2">
      <c r="A134" s="69" t="s">
        <v>174</v>
      </c>
      <c r="B134" s="69"/>
      <c r="C134" s="68" t="s">
        <v>58</v>
      </c>
      <c r="D134" s="68"/>
      <c r="E134" s="69"/>
      <c r="F134" s="69"/>
      <c r="G134" s="21" t="s">
        <v>58</v>
      </c>
      <c r="H134" s="21"/>
      <c r="I134" s="22">
        <v>0</v>
      </c>
    </row>
    <row r="135" spans="1:9" ht="12.75" hidden="1" customHeight="1" x14ac:dyDescent="0.2">
      <c r="A135" s="69" t="s">
        <v>175</v>
      </c>
      <c r="B135" s="69"/>
      <c r="C135" s="68" t="s">
        <v>58</v>
      </c>
      <c r="D135" s="68"/>
      <c r="E135" s="69"/>
      <c r="F135" s="69"/>
      <c r="G135" s="21" t="s">
        <v>58</v>
      </c>
      <c r="H135" s="21"/>
      <c r="I135" s="22">
        <v>0</v>
      </c>
    </row>
    <row r="136" spans="1:9" ht="12.75" hidden="1" customHeight="1" x14ac:dyDescent="0.2">
      <c r="A136" s="69" t="s">
        <v>176</v>
      </c>
      <c r="B136" s="69"/>
      <c r="C136" s="68" t="s">
        <v>58</v>
      </c>
      <c r="D136" s="68"/>
      <c r="E136" s="69"/>
      <c r="F136" s="69"/>
      <c r="G136" s="21" t="s">
        <v>58</v>
      </c>
      <c r="H136" s="21"/>
      <c r="I136" s="22">
        <v>0</v>
      </c>
    </row>
    <row r="137" spans="1:9" ht="12.75" hidden="1" customHeight="1" x14ac:dyDescent="0.2">
      <c r="A137" s="69" t="s">
        <v>177</v>
      </c>
      <c r="B137" s="69"/>
      <c r="C137" s="68" t="s">
        <v>58</v>
      </c>
      <c r="D137" s="68"/>
      <c r="E137" s="69"/>
      <c r="F137" s="69"/>
      <c r="G137" s="21" t="s">
        <v>58</v>
      </c>
      <c r="H137" s="21"/>
      <c r="I137" s="22">
        <v>0</v>
      </c>
    </row>
    <row r="138" spans="1:9" ht="12.75" hidden="1" customHeight="1" x14ac:dyDescent="0.2">
      <c r="A138" s="70"/>
      <c r="B138" s="70"/>
      <c r="C138" s="69"/>
      <c r="D138" s="69"/>
      <c r="E138" s="69"/>
      <c r="F138" s="69"/>
      <c r="G138" s="52"/>
      <c r="H138" s="52"/>
      <c r="I138" s="22"/>
    </row>
    <row r="139" spans="1:9" ht="12.75" hidden="1" customHeight="1" x14ac:dyDescent="0.2">
      <c r="A139" s="70"/>
      <c r="B139" s="70"/>
      <c r="C139" s="69"/>
      <c r="D139" s="69"/>
      <c r="E139" s="69"/>
      <c r="F139" s="69"/>
      <c r="G139" s="21"/>
      <c r="H139" s="21"/>
      <c r="I139" s="22"/>
    </row>
    <row r="140" spans="1:9" ht="12.75" hidden="1" customHeight="1" x14ac:dyDescent="0.2">
      <c r="A140" s="70" t="s">
        <v>178</v>
      </c>
      <c r="B140" s="70"/>
      <c r="C140" s="70"/>
      <c r="D140" s="70"/>
      <c r="E140" s="70"/>
      <c r="F140" s="70"/>
      <c r="G140" s="70"/>
      <c r="H140" s="70"/>
      <c r="I140" s="26">
        <f>SUM(I138:I139)</f>
        <v>0</v>
      </c>
    </row>
    <row r="141" spans="1:9" ht="12.75" hidden="1" customHeight="1" x14ac:dyDescent="0.2">
      <c r="A141" s="21"/>
      <c r="B141" s="21"/>
      <c r="C141" s="21"/>
      <c r="D141" s="21"/>
      <c r="E141" s="21"/>
      <c r="F141" s="21"/>
      <c r="G141" s="21"/>
      <c r="H141" s="21"/>
      <c r="I141" s="21"/>
    </row>
    <row r="142" spans="1:9" ht="12.75" hidden="1" customHeight="1" x14ac:dyDescent="0.2">
      <c r="A142" s="19" t="s">
        <v>179</v>
      </c>
      <c r="B142" s="69" t="s">
        <v>180</v>
      </c>
      <c r="C142" s="69"/>
      <c r="D142" s="69"/>
      <c r="E142" s="69"/>
      <c r="F142" s="69"/>
      <c r="G142" s="69"/>
      <c r="H142" s="20"/>
      <c r="I142" s="20"/>
    </row>
    <row r="143" spans="1:9" ht="12.75" hidden="1" customHeight="1" x14ac:dyDescent="0.2">
      <c r="A143" s="70" t="s">
        <v>181</v>
      </c>
      <c r="B143" s="70"/>
      <c r="C143" s="70"/>
      <c r="D143" s="70"/>
      <c r="E143" s="70"/>
      <c r="F143" s="70"/>
      <c r="G143" s="70"/>
      <c r="H143" s="70"/>
      <c r="I143" s="70"/>
    </row>
    <row r="144" spans="1:9" ht="12.75" hidden="1" customHeight="1" x14ac:dyDescent="0.2">
      <c r="A144" s="19"/>
      <c r="B144" s="76" t="s">
        <v>46</v>
      </c>
      <c r="C144" s="76"/>
      <c r="D144" s="76"/>
      <c r="E144" s="76"/>
      <c r="F144" s="76"/>
      <c r="G144" s="76"/>
      <c r="H144" s="76"/>
      <c r="I144" s="20" t="s">
        <v>95</v>
      </c>
    </row>
    <row r="145" spans="1:9" ht="12.75" hidden="1" customHeight="1" x14ac:dyDescent="0.2">
      <c r="A145" s="19" t="s">
        <v>23</v>
      </c>
      <c r="B145" s="68" t="s">
        <v>182</v>
      </c>
      <c r="C145" s="68"/>
      <c r="D145" s="68"/>
      <c r="E145" s="68"/>
      <c r="F145" s="68"/>
      <c r="G145" s="68"/>
      <c r="H145" s="68"/>
      <c r="I145" s="22">
        <f>I107</f>
        <v>74.793180000000007</v>
      </c>
    </row>
    <row r="146" spans="1:9" ht="12.75" hidden="1" customHeight="1" x14ac:dyDescent="0.2">
      <c r="A146" s="19" t="s">
        <v>24</v>
      </c>
      <c r="B146" s="68" t="s">
        <v>183</v>
      </c>
      <c r="C146" s="68"/>
      <c r="D146" s="68"/>
      <c r="E146" s="68"/>
      <c r="F146" s="68"/>
      <c r="G146" s="68"/>
      <c r="H146" s="68"/>
      <c r="I146" s="22" t="e">
        <f>#REF!</f>
        <v>#REF!</v>
      </c>
    </row>
    <row r="147" spans="1:9" ht="12.75" hidden="1" customHeight="1" x14ac:dyDescent="0.2">
      <c r="A147" s="19" t="s">
        <v>25</v>
      </c>
      <c r="B147" s="68" t="s">
        <v>184</v>
      </c>
      <c r="C147" s="68"/>
      <c r="D147" s="68"/>
      <c r="E147" s="68"/>
      <c r="F147" s="68"/>
      <c r="G147" s="68"/>
      <c r="H147" s="68"/>
      <c r="I147" s="22">
        <f>I110</f>
        <v>999.09</v>
      </c>
    </row>
    <row r="148" spans="1:9" ht="12.75" hidden="1" customHeight="1" x14ac:dyDescent="0.2">
      <c r="A148" s="69" t="s">
        <v>185</v>
      </c>
      <c r="B148" s="69"/>
      <c r="C148" s="69"/>
      <c r="D148" s="69"/>
      <c r="E148" s="69"/>
      <c r="F148" s="69"/>
      <c r="G148" s="69"/>
      <c r="H148" s="69"/>
      <c r="I148" s="26" t="e">
        <f>SUM(I145:I147)</f>
        <v>#REF!</v>
      </c>
    </row>
    <row r="149" spans="1:9" ht="12.75" hidden="1" customHeight="1" x14ac:dyDescent="0.2">
      <c r="A149" s="19" t="s">
        <v>186</v>
      </c>
      <c r="B149" s="21" t="s">
        <v>187</v>
      </c>
      <c r="C149" s="21"/>
      <c r="D149" s="21"/>
      <c r="E149" s="21"/>
      <c r="F149" s="21"/>
      <c r="G149" s="21"/>
      <c r="H149" s="21"/>
      <c r="I149" s="21"/>
    </row>
    <row r="150" spans="1:9" ht="12.75" hidden="1" customHeight="1" x14ac:dyDescent="0.2">
      <c r="A150" s="21"/>
      <c r="B150" s="21"/>
      <c r="C150" s="21"/>
      <c r="D150" s="21"/>
      <c r="E150" s="21"/>
      <c r="F150" s="21"/>
      <c r="G150" s="21"/>
      <c r="H150" s="21"/>
      <c r="I150" s="21"/>
    </row>
    <row r="151" spans="1:9" ht="12.75" hidden="1" customHeight="1" x14ac:dyDescent="0.2">
      <c r="A151" s="21"/>
      <c r="B151" s="21"/>
      <c r="C151" s="21"/>
      <c r="D151" s="21"/>
      <c r="E151" s="21"/>
      <c r="F151" s="21"/>
      <c r="G151" s="21"/>
      <c r="H151" s="21"/>
      <c r="I151" s="21"/>
    </row>
    <row r="152" spans="1:9" x14ac:dyDescent="0.2">
      <c r="A152" s="70" t="s">
        <v>188</v>
      </c>
      <c r="B152" s="70"/>
      <c r="C152" s="70"/>
      <c r="D152" s="71">
        <f>D131*I130</f>
        <v>4532.92</v>
      </c>
      <c r="E152" s="71"/>
      <c r="F152" s="71"/>
      <c r="G152" s="71"/>
      <c r="H152" s="71"/>
      <c r="I152" s="71"/>
    </row>
    <row r="153" spans="1:9" x14ac:dyDescent="0.2">
      <c r="A153" s="17"/>
      <c r="B153" s="17"/>
      <c r="C153" s="17"/>
      <c r="D153" s="53"/>
      <c r="E153" s="53"/>
      <c r="F153" s="53"/>
      <c r="G153" s="53"/>
      <c r="H153" s="53"/>
      <c r="I153" s="53"/>
    </row>
    <row r="155" spans="1:9" ht="66" customHeight="1" x14ac:dyDescent="0.2">
      <c r="A155" s="72" t="s">
        <v>189</v>
      </c>
      <c r="B155" s="73"/>
      <c r="C155" s="73"/>
      <c r="D155" s="73"/>
      <c r="E155" s="73"/>
      <c r="F155" s="73"/>
      <c r="G155" s="73"/>
      <c r="H155" s="73"/>
      <c r="I155" s="73"/>
    </row>
    <row r="156" spans="1:9" ht="12.75" customHeight="1" x14ac:dyDescent="0.2">
      <c r="A156" s="54"/>
      <c r="B156" s="55"/>
      <c r="C156" s="55"/>
      <c r="D156" s="55"/>
      <c r="E156" s="55"/>
      <c r="F156" s="55"/>
      <c r="G156" s="55"/>
      <c r="H156" s="55"/>
      <c r="I156" s="55"/>
    </row>
    <row r="157" spans="1:9" ht="26.25" customHeight="1" x14ac:dyDescent="0.2">
      <c r="A157" s="74" t="s">
        <v>190</v>
      </c>
      <c r="B157" s="75"/>
      <c r="C157" s="75"/>
      <c r="D157" s="75"/>
      <c r="E157" s="75"/>
      <c r="F157" s="75"/>
      <c r="G157" s="75"/>
      <c r="H157" s="75"/>
      <c r="I157" s="75"/>
    </row>
    <row r="159" spans="1:9" ht="28.5" customHeight="1" x14ac:dyDescent="0.2">
      <c r="A159" s="67" t="s">
        <v>191</v>
      </c>
      <c r="B159" s="67"/>
      <c r="C159" s="67"/>
      <c r="D159" s="67"/>
      <c r="E159" s="67"/>
      <c r="F159" s="67"/>
      <c r="G159" s="67"/>
      <c r="H159" s="67"/>
    </row>
    <row r="162" spans="1:1" x14ac:dyDescent="0.2">
      <c r="A162" s="34"/>
    </row>
  </sheetData>
  <mergeCells count="173">
    <mergeCell ref="B5:G5"/>
    <mergeCell ref="H5:I5"/>
    <mergeCell ref="B6:G6"/>
    <mergeCell ref="H6:I6"/>
    <mergeCell ref="A8:I8"/>
    <mergeCell ref="A9:B9"/>
    <mergeCell ref="C9:D9"/>
    <mergeCell ref="E9:I9"/>
    <mergeCell ref="A1:I1"/>
    <mergeCell ref="A2:I2"/>
    <mergeCell ref="B3:G3"/>
    <mergeCell ref="H3:I3"/>
    <mergeCell ref="B4:G4"/>
    <mergeCell ref="H4:I4"/>
    <mergeCell ref="B14:G14"/>
    <mergeCell ref="H14:I14"/>
    <mergeCell ref="B15:G15"/>
    <mergeCell ref="H15:I15"/>
    <mergeCell ref="B16:G16"/>
    <mergeCell ref="H16:I16"/>
    <mergeCell ref="A10:B10"/>
    <mergeCell ref="C10:D10"/>
    <mergeCell ref="E10:I10"/>
    <mergeCell ref="A12:I12"/>
    <mergeCell ref="B13:G13"/>
    <mergeCell ref="H13:I13"/>
    <mergeCell ref="B22:G22"/>
    <mergeCell ref="B23:G23"/>
    <mergeCell ref="B24:G24"/>
    <mergeCell ref="B25:G25"/>
    <mergeCell ref="B26:G26"/>
    <mergeCell ref="A27:H27"/>
    <mergeCell ref="B17:G17"/>
    <mergeCell ref="H17:I17"/>
    <mergeCell ref="A18:I18"/>
    <mergeCell ref="A19:I19"/>
    <mergeCell ref="B20:G20"/>
    <mergeCell ref="B21:G21"/>
    <mergeCell ref="A35:G35"/>
    <mergeCell ref="B36:G36"/>
    <mergeCell ref="B37:G37"/>
    <mergeCell ref="B38:G38"/>
    <mergeCell ref="B39:G39"/>
    <mergeCell ref="B40:G40"/>
    <mergeCell ref="A29:I29"/>
    <mergeCell ref="A30:G30"/>
    <mergeCell ref="B31:G31"/>
    <mergeCell ref="B32:G32"/>
    <mergeCell ref="A33:G33"/>
    <mergeCell ref="A34:I34"/>
    <mergeCell ref="B47:G47"/>
    <mergeCell ref="B48:G48"/>
    <mergeCell ref="B49:G49"/>
    <mergeCell ref="B50:G50"/>
    <mergeCell ref="B52:G52"/>
    <mergeCell ref="B53:G53"/>
    <mergeCell ref="B41:G41"/>
    <mergeCell ref="B42:G42"/>
    <mergeCell ref="B43:G43"/>
    <mergeCell ref="A44:G44"/>
    <mergeCell ref="A45:I45"/>
    <mergeCell ref="A46:G46"/>
    <mergeCell ref="B51:G51"/>
    <mergeCell ref="B60:H60"/>
    <mergeCell ref="A61:H61"/>
    <mergeCell ref="A62:I62"/>
    <mergeCell ref="A63:I63"/>
    <mergeCell ref="B64:G64"/>
    <mergeCell ref="B65:G65"/>
    <mergeCell ref="A54:H54"/>
    <mergeCell ref="A55:I55"/>
    <mergeCell ref="A56:I56"/>
    <mergeCell ref="A57:H57"/>
    <mergeCell ref="B58:H58"/>
    <mergeCell ref="B59:H59"/>
    <mergeCell ref="A72:I72"/>
    <mergeCell ref="A73:I73"/>
    <mergeCell ref="A74:G74"/>
    <mergeCell ref="B75:G75"/>
    <mergeCell ref="B76:G76"/>
    <mergeCell ref="B77:G77"/>
    <mergeCell ref="B66:G66"/>
    <mergeCell ref="B67:G67"/>
    <mergeCell ref="B68:G68"/>
    <mergeCell ref="B69:G69"/>
    <mergeCell ref="B70:G70"/>
    <mergeCell ref="A71:G71"/>
    <mergeCell ref="B84:G84"/>
    <mergeCell ref="A85:G85"/>
    <mergeCell ref="A86:I86"/>
    <mergeCell ref="A87:I87"/>
    <mergeCell ref="A88:H88"/>
    <mergeCell ref="B89:H89"/>
    <mergeCell ref="B78:G78"/>
    <mergeCell ref="B79:G79"/>
    <mergeCell ref="B80:G80"/>
    <mergeCell ref="A81:G81"/>
    <mergeCell ref="A82:I82"/>
    <mergeCell ref="A83:G83"/>
    <mergeCell ref="B96:G96"/>
    <mergeCell ref="B98:G98"/>
    <mergeCell ref="B99:G99"/>
    <mergeCell ref="A100:G100"/>
    <mergeCell ref="A101:I101"/>
    <mergeCell ref="A102:I102"/>
    <mergeCell ref="B90:H90"/>
    <mergeCell ref="A91:H91"/>
    <mergeCell ref="A92:I92"/>
    <mergeCell ref="A93:I93"/>
    <mergeCell ref="B94:G94"/>
    <mergeCell ref="B95:G95"/>
    <mergeCell ref="B97:G97"/>
    <mergeCell ref="B109:G109"/>
    <mergeCell ref="A110:G110"/>
    <mergeCell ref="B111:I111"/>
    <mergeCell ref="B112:G112"/>
    <mergeCell ref="B113:G113"/>
    <mergeCell ref="B115:G115"/>
    <mergeCell ref="B103:G103"/>
    <mergeCell ref="B104:G104"/>
    <mergeCell ref="B105:G105"/>
    <mergeCell ref="B106:G106"/>
    <mergeCell ref="B107:G107"/>
    <mergeCell ref="B108:G108"/>
    <mergeCell ref="B125:H125"/>
    <mergeCell ref="B126:H126"/>
    <mergeCell ref="B127:H127"/>
    <mergeCell ref="B128:H128"/>
    <mergeCell ref="B129:H129"/>
    <mergeCell ref="A130:H130"/>
    <mergeCell ref="B117:G117"/>
    <mergeCell ref="B119:G119"/>
    <mergeCell ref="A121:I121"/>
    <mergeCell ref="A122:H122"/>
    <mergeCell ref="B123:H123"/>
    <mergeCell ref="B124:H124"/>
    <mergeCell ref="A134:B134"/>
    <mergeCell ref="C134:D134"/>
    <mergeCell ref="E134:F134"/>
    <mergeCell ref="A135:B135"/>
    <mergeCell ref="C135:D135"/>
    <mergeCell ref="E135:F135"/>
    <mergeCell ref="A131:C131"/>
    <mergeCell ref="D131:I131"/>
    <mergeCell ref="B132:G132"/>
    <mergeCell ref="A133:B133"/>
    <mergeCell ref="C133:D133"/>
    <mergeCell ref="E133:F133"/>
    <mergeCell ref="A138:B138"/>
    <mergeCell ref="C138:D138"/>
    <mergeCell ref="E138:F138"/>
    <mergeCell ref="A139:B139"/>
    <mergeCell ref="C139:D139"/>
    <mergeCell ref="E139:F139"/>
    <mergeCell ref="A136:B136"/>
    <mergeCell ref="C136:D136"/>
    <mergeCell ref="E136:F136"/>
    <mergeCell ref="A137:B137"/>
    <mergeCell ref="C137:D137"/>
    <mergeCell ref="E137:F137"/>
    <mergeCell ref="A159:H159"/>
    <mergeCell ref="B147:H147"/>
    <mergeCell ref="A148:H148"/>
    <mergeCell ref="A152:C152"/>
    <mergeCell ref="D152:I152"/>
    <mergeCell ref="A155:I155"/>
    <mergeCell ref="A157:I157"/>
    <mergeCell ref="A140:H140"/>
    <mergeCell ref="B142:G142"/>
    <mergeCell ref="A143:I143"/>
    <mergeCell ref="B144:H144"/>
    <mergeCell ref="B145:H145"/>
    <mergeCell ref="B146:H146"/>
  </mergeCells>
  <pageMargins left="0.511811024" right="0.511811024" top="0.78740157499999996" bottom="0.78740157499999996" header="0.31496062000000002" footer="0.31496062000000002"/>
  <pageSetup paperSize="9" scale="73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2"/>
  <sheetViews>
    <sheetView view="pageBreakPreview" zoomScaleNormal="100" zoomScaleSheetLayoutView="100" workbookViewId="0">
      <selection activeCell="I52" sqref="I52"/>
    </sheetView>
  </sheetViews>
  <sheetFormatPr defaultColWidth="9.140625" defaultRowHeight="12.75" x14ac:dyDescent="0.2"/>
  <cols>
    <col min="1" max="1" width="10" style="16" customWidth="1"/>
    <col min="2" max="2" width="11.42578125" style="16" customWidth="1"/>
    <col min="3" max="3" width="15" style="16" customWidth="1"/>
    <col min="4" max="4" width="14.140625" style="16" customWidth="1"/>
    <col min="5" max="5" width="17.5703125" style="16" customWidth="1"/>
    <col min="6" max="6" width="14.5703125" style="16" customWidth="1"/>
    <col min="7" max="7" width="19.140625" style="16" customWidth="1"/>
    <col min="8" max="8" width="11" style="16" bestFit="1" customWidth="1"/>
    <col min="9" max="9" width="13.42578125" style="16" customWidth="1"/>
    <col min="10" max="10" width="9.5703125" style="16" customWidth="1"/>
    <col min="11" max="11" width="14" style="16" customWidth="1"/>
    <col min="12" max="12" width="9.140625" style="16"/>
    <col min="13" max="13" width="9.5703125" style="16" customWidth="1"/>
    <col min="14" max="16384" width="9.140625" style="16"/>
  </cols>
  <sheetData>
    <row r="1" spans="1:15" x14ac:dyDescent="0.2">
      <c r="A1" s="108" t="s">
        <v>62</v>
      </c>
      <c r="B1" s="108"/>
      <c r="C1" s="108"/>
      <c r="D1" s="108"/>
      <c r="E1" s="108"/>
      <c r="F1" s="108"/>
      <c r="G1" s="108"/>
      <c r="H1" s="108"/>
      <c r="I1" s="108"/>
    </row>
    <row r="2" spans="1:15" x14ac:dyDescent="0.2">
      <c r="A2" s="107" t="s">
        <v>85</v>
      </c>
      <c r="B2" s="107"/>
      <c r="C2" s="107"/>
      <c r="D2" s="107"/>
      <c r="E2" s="107"/>
      <c r="F2" s="107"/>
      <c r="G2" s="107"/>
      <c r="H2" s="107"/>
      <c r="I2" s="107"/>
      <c r="K2" s="57"/>
      <c r="L2" s="57"/>
      <c r="M2" s="57"/>
      <c r="N2" s="57"/>
      <c r="O2" s="57"/>
    </row>
    <row r="3" spans="1:15" x14ac:dyDescent="0.2">
      <c r="A3" s="19" t="s">
        <v>23</v>
      </c>
      <c r="B3" s="68" t="s">
        <v>86</v>
      </c>
      <c r="C3" s="68"/>
      <c r="D3" s="68"/>
      <c r="E3" s="68"/>
      <c r="F3" s="68"/>
      <c r="G3" s="68"/>
      <c r="H3" s="109" t="s">
        <v>44</v>
      </c>
      <c r="I3" s="69"/>
    </row>
    <row r="4" spans="1:15" x14ac:dyDescent="0.2">
      <c r="A4" s="19" t="s">
        <v>24</v>
      </c>
      <c r="B4" s="68" t="s">
        <v>87</v>
      </c>
      <c r="C4" s="68"/>
      <c r="D4" s="68"/>
      <c r="E4" s="68"/>
      <c r="F4" s="68"/>
      <c r="G4" s="68"/>
      <c r="H4" s="69" t="s">
        <v>193</v>
      </c>
      <c r="I4" s="69"/>
    </row>
    <row r="5" spans="1:15" x14ac:dyDescent="0.2">
      <c r="A5" s="19" t="s">
        <v>25</v>
      </c>
      <c r="B5" s="68" t="s">
        <v>88</v>
      </c>
      <c r="C5" s="68"/>
      <c r="D5" s="68"/>
      <c r="E5" s="68"/>
      <c r="F5" s="68"/>
      <c r="G5" s="68"/>
      <c r="H5" s="69">
        <v>2025</v>
      </c>
      <c r="I5" s="69"/>
    </row>
    <row r="6" spans="1:15" x14ac:dyDescent="0.2">
      <c r="A6" s="19" t="s">
        <v>26</v>
      </c>
      <c r="B6" s="68" t="s">
        <v>89</v>
      </c>
      <c r="C6" s="68"/>
      <c r="D6" s="68"/>
      <c r="E6" s="68"/>
      <c r="F6" s="68"/>
      <c r="G6" s="68"/>
      <c r="H6" s="69">
        <v>24</v>
      </c>
      <c r="I6" s="69"/>
    </row>
    <row r="7" spans="1:15" x14ac:dyDescent="0.2">
      <c r="A7" s="15"/>
      <c r="B7" s="18"/>
      <c r="C7" s="18"/>
      <c r="D7" s="18"/>
      <c r="E7" s="18"/>
      <c r="F7" s="18"/>
      <c r="G7" s="18"/>
      <c r="H7" s="15"/>
      <c r="I7" s="15"/>
    </row>
    <row r="8" spans="1:15" x14ac:dyDescent="0.2">
      <c r="A8" s="107" t="s">
        <v>90</v>
      </c>
      <c r="B8" s="107"/>
      <c r="C8" s="107"/>
      <c r="D8" s="107"/>
      <c r="E8" s="107"/>
      <c r="F8" s="107"/>
      <c r="G8" s="107"/>
      <c r="H8" s="107"/>
      <c r="I8" s="107"/>
    </row>
    <row r="9" spans="1:15" x14ac:dyDescent="0.2">
      <c r="A9" s="69" t="s">
        <v>47</v>
      </c>
      <c r="B9" s="69"/>
      <c r="C9" s="69" t="s">
        <v>48</v>
      </c>
      <c r="D9" s="69"/>
      <c r="E9" s="69" t="s">
        <v>91</v>
      </c>
      <c r="F9" s="69"/>
      <c r="G9" s="69"/>
      <c r="H9" s="69"/>
      <c r="I9" s="69"/>
    </row>
    <row r="10" spans="1:15" x14ac:dyDescent="0.2">
      <c r="A10" s="69" t="str">
        <f>H13</f>
        <v>Refeição</v>
      </c>
      <c r="B10" s="69"/>
      <c r="C10" s="69" t="s">
        <v>72</v>
      </c>
      <c r="D10" s="69"/>
      <c r="E10" s="69">
        <v>2</v>
      </c>
      <c r="F10" s="69"/>
      <c r="G10" s="69"/>
      <c r="H10" s="69"/>
      <c r="I10" s="69"/>
    </row>
    <row r="11" spans="1:15" x14ac:dyDescent="0.2">
      <c r="A11" s="15"/>
      <c r="B11" s="18"/>
      <c r="C11" s="18"/>
      <c r="D11" s="18"/>
      <c r="E11" s="18"/>
      <c r="F11" s="18"/>
      <c r="G11" s="18"/>
      <c r="H11" s="15"/>
      <c r="I11" s="15"/>
    </row>
    <row r="12" spans="1:15" x14ac:dyDescent="0.2">
      <c r="A12" s="107" t="s">
        <v>92</v>
      </c>
      <c r="B12" s="107"/>
      <c r="C12" s="107"/>
      <c r="D12" s="107"/>
      <c r="E12" s="107"/>
      <c r="F12" s="107"/>
      <c r="G12" s="107"/>
      <c r="H12" s="107"/>
      <c r="I12" s="107"/>
    </row>
    <row r="13" spans="1:15" x14ac:dyDescent="0.2">
      <c r="A13" s="19">
        <v>1</v>
      </c>
      <c r="B13" s="68" t="s">
        <v>49</v>
      </c>
      <c r="C13" s="68"/>
      <c r="D13" s="68"/>
      <c r="E13" s="68"/>
      <c r="F13" s="68"/>
      <c r="G13" s="68"/>
      <c r="H13" s="104" t="s">
        <v>192</v>
      </c>
      <c r="I13" s="104"/>
    </row>
    <row r="14" spans="1:15" x14ac:dyDescent="0.2">
      <c r="A14" s="19">
        <v>2</v>
      </c>
      <c r="B14" s="68" t="s">
        <v>50</v>
      </c>
      <c r="C14" s="68"/>
      <c r="D14" s="68"/>
      <c r="E14" s="68"/>
      <c r="F14" s="68"/>
      <c r="G14" s="68"/>
      <c r="H14" s="104" t="s">
        <v>204</v>
      </c>
      <c r="I14" s="104"/>
    </row>
    <row r="15" spans="1:15" x14ac:dyDescent="0.2">
      <c r="A15" s="19">
        <v>3</v>
      </c>
      <c r="B15" s="68" t="s">
        <v>93</v>
      </c>
      <c r="C15" s="68"/>
      <c r="D15" s="68"/>
      <c r="E15" s="68"/>
      <c r="F15" s="68"/>
      <c r="G15" s="68"/>
      <c r="H15" s="106">
        <v>1607.81</v>
      </c>
      <c r="I15" s="104"/>
      <c r="J15" s="16">
        <v>1518</v>
      </c>
      <c r="K15" s="16" t="s">
        <v>206</v>
      </c>
    </row>
    <row r="16" spans="1:15" x14ac:dyDescent="0.2">
      <c r="A16" s="19">
        <v>4</v>
      </c>
      <c r="B16" s="68" t="s">
        <v>51</v>
      </c>
      <c r="C16" s="68"/>
      <c r="D16" s="68"/>
      <c r="E16" s="68"/>
      <c r="F16" s="68"/>
      <c r="G16" s="68"/>
      <c r="H16" s="104" t="s">
        <v>199</v>
      </c>
      <c r="I16" s="104"/>
    </row>
    <row r="17" spans="1:11" x14ac:dyDescent="0.2">
      <c r="A17" s="19">
        <v>5</v>
      </c>
      <c r="B17" s="68" t="s">
        <v>52</v>
      </c>
      <c r="C17" s="68"/>
      <c r="D17" s="68"/>
      <c r="E17" s="68"/>
      <c r="F17" s="68"/>
      <c r="G17" s="68"/>
      <c r="H17" s="103">
        <v>45658</v>
      </c>
      <c r="I17" s="104"/>
    </row>
    <row r="18" spans="1:11" x14ac:dyDescent="0.2">
      <c r="A18" s="105"/>
      <c r="B18" s="105"/>
      <c r="C18" s="105"/>
      <c r="D18" s="105"/>
      <c r="E18" s="105"/>
      <c r="F18" s="105"/>
      <c r="G18" s="105"/>
      <c r="H18" s="105"/>
      <c r="I18" s="105"/>
    </row>
    <row r="19" spans="1:11" x14ac:dyDescent="0.2">
      <c r="A19" s="89" t="s">
        <v>94</v>
      </c>
      <c r="B19" s="89"/>
      <c r="C19" s="89"/>
      <c r="D19" s="89"/>
      <c r="E19" s="89"/>
      <c r="F19" s="89"/>
      <c r="G19" s="89"/>
      <c r="H19" s="89"/>
      <c r="I19" s="89"/>
    </row>
    <row r="20" spans="1:11" x14ac:dyDescent="0.2">
      <c r="A20" s="20">
        <v>1</v>
      </c>
      <c r="B20" s="70" t="s">
        <v>53</v>
      </c>
      <c r="C20" s="70"/>
      <c r="D20" s="70"/>
      <c r="E20" s="70"/>
      <c r="F20" s="70"/>
      <c r="G20" s="70"/>
      <c r="H20" s="20" t="s">
        <v>45</v>
      </c>
      <c r="I20" s="20" t="s">
        <v>95</v>
      </c>
    </row>
    <row r="21" spans="1:11" x14ac:dyDescent="0.2">
      <c r="A21" s="20" t="s">
        <v>23</v>
      </c>
      <c r="B21" s="68" t="s">
        <v>54</v>
      </c>
      <c r="C21" s="68"/>
      <c r="D21" s="68"/>
      <c r="E21" s="68"/>
      <c r="F21" s="68"/>
      <c r="G21" s="68"/>
      <c r="H21" s="21"/>
      <c r="I21" s="22">
        <f>H15</f>
        <v>1607.81</v>
      </c>
    </row>
    <row r="22" spans="1:11" x14ac:dyDescent="0.2">
      <c r="A22" s="20" t="s">
        <v>24</v>
      </c>
      <c r="B22" s="68" t="s">
        <v>96</v>
      </c>
      <c r="C22" s="68"/>
      <c r="D22" s="68"/>
      <c r="E22" s="68"/>
      <c r="F22" s="68"/>
      <c r="G22" s="68"/>
      <c r="H22" s="23">
        <v>0</v>
      </c>
      <c r="I22" s="22">
        <f>J15*0.2</f>
        <v>303.60000000000002</v>
      </c>
      <c r="K22" s="24"/>
    </row>
    <row r="23" spans="1:11" x14ac:dyDescent="0.2">
      <c r="A23" s="20" t="s">
        <v>25</v>
      </c>
      <c r="B23" s="68" t="s">
        <v>215</v>
      </c>
      <c r="C23" s="68"/>
      <c r="D23" s="68"/>
      <c r="E23" s="68"/>
      <c r="F23" s="68"/>
      <c r="G23" s="68"/>
      <c r="H23" s="23">
        <v>0.2</v>
      </c>
      <c r="I23" s="22">
        <f>J15*H23</f>
        <v>303.60000000000002</v>
      </c>
    </row>
    <row r="24" spans="1:11" x14ac:dyDescent="0.2">
      <c r="A24" s="20" t="s">
        <v>26</v>
      </c>
      <c r="B24" s="68" t="s">
        <v>27</v>
      </c>
      <c r="C24" s="68"/>
      <c r="D24" s="68"/>
      <c r="E24" s="68"/>
      <c r="F24" s="68"/>
      <c r="G24" s="68"/>
      <c r="H24" s="23">
        <v>0</v>
      </c>
      <c r="I24" s="22">
        <f>(((I21+I22)/220)*H24*8*15)</f>
        <v>0</v>
      </c>
    </row>
    <row r="25" spans="1:11" x14ac:dyDescent="0.2">
      <c r="A25" s="20" t="s">
        <v>28</v>
      </c>
      <c r="B25" s="68" t="s">
        <v>29</v>
      </c>
      <c r="C25" s="68"/>
      <c r="D25" s="68"/>
      <c r="E25" s="68"/>
      <c r="F25" s="68"/>
      <c r="G25" s="68"/>
      <c r="H25" s="25"/>
      <c r="I25" s="22">
        <v>0</v>
      </c>
    </row>
    <row r="26" spans="1:11" x14ac:dyDescent="0.2">
      <c r="A26" s="20" t="s">
        <v>35</v>
      </c>
      <c r="B26" s="68" t="s">
        <v>31</v>
      </c>
      <c r="C26" s="68"/>
      <c r="D26" s="68"/>
      <c r="E26" s="68"/>
      <c r="F26" s="68"/>
      <c r="G26" s="68"/>
      <c r="H26" s="23"/>
      <c r="I26" s="22">
        <v>0</v>
      </c>
    </row>
    <row r="27" spans="1:11" x14ac:dyDescent="0.2">
      <c r="A27" s="70" t="s">
        <v>98</v>
      </c>
      <c r="B27" s="70"/>
      <c r="C27" s="70"/>
      <c r="D27" s="70"/>
      <c r="E27" s="70"/>
      <c r="F27" s="70"/>
      <c r="G27" s="70"/>
      <c r="H27" s="70"/>
      <c r="I27" s="26">
        <f>TRUNC(SUM(I21:I26),2)</f>
        <v>2215.0100000000002</v>
      </c>
    </row>
    <row r="28" spans="1:11" x14ac:dyDescent="0.2">
      <c r="A28" s="17"/>
      <c r="B28" s="17"/>
      <c r="C28" s="17"/>
      <c r="D28" s="17"/>
      <c r="E28" s="17"/>
      <c r="F28" s="17"/>
      <c r="G28" s="17"/>
      <c r="H28" s="17"/>
      <c r="I28" s="27"/>
    </row>
    <row r="29" spans="1:11" x14ac:dyDescent="0.2">
      <c r="A29" s="89" t="s">
        <v>99</v>
      </c>
      <c r="B29" s="89"/>
      <c r="C29" s="89"/>
      <c r="D29" s="89"/>
      <c r="E29" s="89"/>
      <c r="F29" s="89"/>
      <c r="G29" s="89"/>
      <c r="H29" s="89"/>
      <c r="I29" s="89"/>
    </row>
    <row r="30" spans="1:11" x14ac:dyDescent="0.2">
      <c r="A30" s="70" t="s">
        <v>100</v>
      </c>
      <c r="B30" s="70"/>
      <c r="C30" s="70"/>
      <c r="D30" s="70"/>
      <c r="E30" s="70"/>
      <c r="F30" s="70"/>
      <c r="G30" s="70"/>
      <c r="H30" s="20" t="s">
        <v>45</v>
      </c>
      <c r="I30" s="20" t="s">
        <v>95</v>
      </c>
    </row>
    <row r="31" spans="1:11" x14ac:dyDescent="0.2">
      <c r="A31" s="20" t="s">
        <v>23</v>
      </c>
      <c r="B31" s="68" t="s">
        <v>101</v>
      </c>
      <c r="C31" s="68"/>
      <c r="D31" s="68"/>
      <c r="E31" s="68"/>
      <c r="F31" s="68"/>
      <c r="G31" s="68"/>
      <c r="H31" s="28">
        <v>8.3299999999999999E-2</v>
      </c>
      <c r="I31" s="22">
        <f>TRUNC($I$27*H31,2)</f>
        <v>184.51</v>
      </c>
    </row>
    <row r="32" spans="1:11" x14ac:dyDescent="0.2">
      <c r="A32" s="20" t="s">
        <v>24</v>
      </c>
      <c r="B32" s="68" t="s">
        <v>102</v>
      </c>
      <c r="C32" s="68"/>
      <c r="D32" s="68"/>
      <c r="E32" s="68"/>
      <c r="F32" s="68"/>
      <c r="G32" s="68"/>
      <c r="H32" s="61">
        <v>0.121</v>
      </c>
      <c r="I32" s="22">
        <f>TRUNC(H32*I27,2)</f>
        <v>268.01</v>
      </c>
    </row>
    <row r="33" spans="1:11" x14ac:dyDescent="0.2">
      <c r="A33" s="70" t="s">
        <v>103</v>
      </c>
      <c r="B33" s="70"/>
      <c r="C33" s="70"/>
      <c r="D33" s="70"/>
      <c r="E33" s="70"/>
      <c r="F33" s="70"/>
      <c r="G33" s="70"/>
      <c r="H33" s="29">
        <f>TRUNC(SUM(H31:H32),4)</f>
        <v>0.20430000000000001</v>
      </c>
      <c r="I33" s="26">
        <f>TRUNC(SUM(I31:I32),2)</f>
        <v>452.52</v>
      </c>
    </row>
    <row r="34" spans="1:11" x14ac:dyDescent="0.2">
      <c r="A34" s="101"/>
      <c r="B34" s="102"/>
      <c r="C34" s="102"/>
      <c r="D34" s="102"/>
      <c r="E34" s="102"/>
      <c r="F34" s="102"/>
      <c r="G34" s="102"/>
      <c r="H34" s="102"/>
      <c r="I34" s="102"/>
      <c r="J34" s="30"/>
      <c r="K34" s="31"/>
    </row>
    <row r="35" spans="1:11" x14ac:dyDescent="0.2">
      <c r="A35" s="70" t="s">
        <v>104</v>
      </c>
      <c r="B35" s="70"/>
      <c r="C35" s="70"/>
      <c r="D35" s="70"/>
      <c r="E35" s="70"/>
      <c r="F35" s="70"/>
      <c r="G35" s="70"/>
      <c r="H35" s="20" t="s">
        <v>45</v>
      </c>
      <c r="I35" s="20" t="s">
        <v>95</v>
      </c>
    </row>
    <row r="36" spans="1:11" x14ac:dyDescent="0.2">
      <c r="A36" s="20" t="s">
        <v>23</v>
      </c>
      <c r="B36" s="68" t="s">
        <v>105</v>
      </c>
      <c r="C36" s="68"/>
      <c r="D36" s="68"/>
      <c r="E36" s="68"/>
      <c r="F36" s="68"/>
      <c r="G36" s="68"/>
      <c r="H36" s="28">
        <v>0.2</v>
      </c>
      <c r="I36" s="22">
        <f>H36*($I$27+$I$33)</f>
        <v>533.50600000000009</v>
      </c>
    </row>
    <row r="37" spans="1:11" x14ac:dyDescent="0.2">
      <c r="A37" s="20" t="s">
        <v>24</v>
      </c>
      <c r="B37" s="68" t="s">
        <v>106</v>
      </c>
      <c r="C37" s="68"/>
      <c r="D37" s="68"/>
      <c r="E37" s="68"/>
      <c r="F37" s="68"/>
      <c r="G37" s="68"/>
      <c r="H37" s="28">
        <v>2.5000000000000001E-2</v>
      </c>
      <c r="I37" s="22">
        <f t="shared" ref="I37:I43" si="0">H37*($I$27+$I$33)</f>
        <v>66.688250000000011</v>
      </c>
    </row>
    <row r="38" spans="1:11" x14ac:dyDescent="0.2">
      <c r="A38" s="20" t="s">
        <v>25</v>
      </c>
      <c r="B38" s="68" t="s">
        <v>211</v>
      </c>
      <c r="C38" s="68"/>
      <c r="D38" s="68"/>
      <c r="E38" s="68"/>
      <c r="F38" s="68"/>
      <c r="G38" s="68"/>
      <c r="H38" s="28">
        <v>0.06</v>
      </c>
      <c r="I38" s="22">
        <f t="shared" si="0"/>
        <v>160.05180000000001</v>
      </c>
    </row>
    <row r="39" spans="1:11" x14ac:dyDescent="0.2">
      <c r="A39" s="20" t="s">
        <v>26</v>
      </c>
      <c r="B39" s="68" t="s">
        <v>34</v>
      </c>
      <c r="C39" s="68"/>
      <c r="D39" s="68"/>
      <c r="E39" s="68"/>
      <c r="F39" s="68"/>
      <c r="G39" s="68"/>
      <c r="H39" s="28">
        <v>1.4999999999999999E-2</v>
      </c>
      <c r="I39" s="22">
        <f t="shared" si="0"/>
        <v>40.012950000000004</v>
      </c>
    </row>
    <row r="40" spans="1:11" x14ac:dyDescent="0.2">
      <c r="A40" s="20" t="s">
        <v>28</v>
      </c>
      <c r="B40" s="68" t="s">
        <v>107</v>
      </c>
      <c r="C40" s="68"/>
      <c r="D40" s="68"/>
      <c r="E40" s="68"/>
      <c r="F40" s="68"/>
      <c r="G40" s="68"/>
      <c r="H40" s="28">
        <v>0.01</v>
      </c>
      <c r="I40" s="22">
        <f t="shared" si="0"/>
        <v>26.675300000000004</v>
      </c>
    </row>
    <row r="41" spans="1:11" x14ac:dyDescent="0.2">
      <c r="A41" s="20" t="s">
        <v>35</v>
      </c>
      <c r="B41" s="68" t="s">
        <v>108</v>
      </c>
      <c r="C41" s="68"/>
      <c r="D41" s="68"/>
      <c r="E41" s="68"/>
      <c r="F41" s="68"/>
      <c r="G41" s="68"/>
      <c r="H41" s="28">
        <v>6.0000000000000001E-3</v>
      </c>
      <c r="I41" s="22">
        <f t="shared" si="0"/>
        <v>16.005180000000003</v>
      </c>
    </row>
    <row r="42" spans="1:11" x14ac:dyDescent="0.2">
      <c r="A42" s="20" t="s">
        <v>30</v>
      </c>
      <c r="B42" s="68" t="s">
        <v>109</v>
      </c>
      <c r="C42" s="68"/>
      <c r="D42" s="68"/>
      <c r="E42" s="68"/>
      <c r="F42" s="68"/>
      <c r="G42" s="68"/>
      <c r="H42" s="28">
        <v>2E-3</v>
      </c>
      <c r="I42" s="22">
        <f t="shared" si="0"/>
        <v>5.3350600000000004</v>
      </c>
    </row>
    <row r="43" spans="1:11" x14ac:dyDescent="0.2">
      <c r="A43" s="20" t="s">
        <v>36</v>
      </c>
      <c r="B43" s="68" t="s">
        <v>110</v>
      </c>
      <c r="C43" s="68"/>
      <c r="D43" s="68"/>
      <c r="E43" s="68"/>
      <c r="F43" s="68"/>
      <c r="G43" s="68"/>
      <c r="H43" s="28">
        <v>0.08</v>
      </c>
      <c r="I43" s="22">
        <f t="shared" si="0"/>
        <v>213.40240000000003</v>
      </c>
    </row>
    <row r="44" spans="1:11" x14ac:dyDescent="0.2">
      <c r="A44" s="70" t="s">
        <v>111</v>
      </c>
      <c r="B44" s="70"/>
      <c r="C44" s="70"/>
      <c r="D44" s="70"/>
      <c r="E44" s="70"/>
      <c r="F44" s="70"/>
      <c r="G44" s="70"/>
      <c r="H44" s="29">
        <f>SUM(H36:H43)</f>
        <v>0.39800000000000008</v>
      </c>
      <c r="I44" s="26">
        <f>TRUNC(SUM(I36:I43),2)</f>
        <v>1061.67</v>
      </c>
    </row>
    <row r="45" spans="1:11" x14ac:dyDescent="0.2">
      <c r="A45" s="96"/>
      <c r="B45" s="96"/>
      <c r="C45" s="96"/>
      <c r="D45" s="96"/>
      <c r="E45" s="96"/>
      <c r="F45" s="96"/>
      <c r="G45" s="96"/>
      <c r="H45" s="96"/>
      <c r="I45" s="97"/>
    </row>
    <row r="46" spans="1:11" x14ac:dyDescent="0.2">
      <c r="A46" s="70" t="s">
        <v>112</v>
      </c>
      <c r="B46" s="70"/>
      <c r="C46" s="70"/>
      <c r="D46" s="70"/>
      <c r="E46" s="70"/>
      <c r="F46" s="70"/>
      <c r="G46" s="70"/>
      <c r="H46" s="29"/>
      <c r="I46" s="20" t="s">
        <v>95</v>
      </c>
    </row>
    <row r="47" spans="1:11" x14ac:dyDescent="0.2">
      <c r="A47" s="20" t="s">
        <v>23</v>
      </c>
      <c r="B47" s="86" t="s">
        <v>113</v>
      </c>
      <c r="C47" s="86"/>
      <c r="D47" s="86"/>
      <c r="E47" s="86"/>
      <c r="F47" s="86"/>
      <c r="G47" s="86"/>
      <c r="H47" s="19" t="s">
        <v>44</v>
      </c>
      <c r="I47" s="62">
        <f>46*4.9-(I21*0.06)</f>
        <v>128.9314</v>
      </c>
    </row>
    <row r="48" spans="1:11" x14ac:dyDescent="0.2">
      <c r="A48" s="20" t="s">
        <v>24</v>
      </c>
      <c r="B48" s="86" t="s">
        <v>114</v>
      </c>
      <c r="C48" s="86"/>
      <c r="D48" s="86"/>
      <c r="E48" s="86"/>
      <c r="F48" s="86"/>
      <c r="G48" s="86"/>
      <c r="H48" s="19" t="s">
        <v>44</v>
      </c>
      <c r="I48" s="62">
        <f>250*0.8</f>
        <v>200</v>
      </c>
      <c r="K48" s="24"/>
    </row>
    <row r="49" spans="1:11" x14ac:dyDescent="0.2">
      <c r="A49" s="20" t="s">
        <v>25</v>
      </c>
      <c r="B49" s="86" t="s">
        <v>207</v>
      </c>
      <c r="C49" s="86"/>
      <c r="D49" s="86"/>
      <c r="E49" s="86"/>
      <c r="F49" s="86"/>
      <c r="G49" s="86"/>
      <c r="H49" s="19" t="s">
        <v>44</v>
      </c>
      <c r="I49" s="62">
        <v>16.13</v>
      </c>
      <c r="K49" s="24"/>
    </row>
    <row r="50" spans="1:11" x14ac:dyDescent="0.2">
      <c r="A50" s="20" t="s">
        <v>26</v>
      </c>
      <c r="B50" s="98" t="s">
        <v>116</v>
      </c>
      <c r="C50" s="99"/>
      <c r="D50" s="99"/>
      <c r="E50" s="99"/>
      <c r="F50" s="99"/>
      <c r="G50" s="100"/>
      <c r="H50" s="19" t="s">
        <v>44</v>
      </c>
      <c r="I50" s="62">
        <v>137.97999999999999</v>
      </c>
      <c r="K50" s="24"/>
    </row>
    <row r="51" spans="1:11" x14ac:dyDescent="0.2">
      <c r="A51" s="60" t="s">
        <v>28</v>
      </c>
      <c r="B51" s="98" t="s">
        <v>213</v>
      </c>
      <c r="C51" s="99"/>
      <c r="D51" s="99"/>
      <c r="E51" s="99"/>
      <c r="F51" s="99"/>
      <c r="G51" s="100"/>
      <c r="H51" s="59"/>
      <c r="I51" s="62">
        <v>5.6</v>
      </c>
      <c r="K51" s="24"/>
    </row>
    <row r="52" spans="1:11" x14ac:dyDescent="0.2">
      <c r="A52" s="60" t="s">
        <v>35</v>
      </c>
      <c r="B52" s="98" t="s">
        <v>117</v>
      </c>
      <c r="C52" s="99"/>
      <c r="D52" s="99"/>
      <c r="E52" s="99"/>
      <c r="F52" s="99"/>
      <c r="G52" s="100"/>
      <c r="H52" s="19" t="s">
        <v>44</v>
      </c>
      <c r="I52" s="62">
        <v>0.44</v>
      </c>
    </row>
    <row r="53" spans="1:11" x14ac:dyDescent="0.2">
      <c r="A53" s="60" t="s">
        <v>30</v>
      </c>
      <c r="B53" s="86" t="s">
        <v>212</v>
      </c>
      <c r="C53" s="86"/>
      <c r="D53" s="86"/>
      <c r="E53" s="86"/>
      <c r="F53" s="86"/>
      <c r="G53" s="86"/>
      <c r="H53" s="19" t="s">
        <v>44</v>
      </c>
      <c r="I53" s="62">
        <v>0</v>
      </c>
    </row>
    <row r="54" spans="1:11" x14ac:dyDescent="0.2">
      <c r="A54" s="70" t="s">
        <v>118</v>
      </c>
      <c r="B54" s="70"/>
      <c r="C54" s="70"/>
      <c r="D54" s="70"/>
      <c r="E54" s="70"/>
      <c r="F54" s="70"/>
      <c r="G54" s="70"/>
      <c r="H54" s="70"/>
      <c r="I54" s="26">
        <f>SUM(I47:I53)</f>
        <v>489.08139999999997</v>
      </c>
    </row>
    <row r="55" spans="1:11" x14ac:dyDescent="0.2">
      <c r="A55" s="96"/>
      <c r="B55" s="96"/>
      <c r="C55" s="96"/>
      <c r="D55" s="96"/>
      <c r="E55" s="96"/>
      <c r="F55" s="96"/>
      <c r="G55" s="96"/>
      <c r="H55" s="96"/>
      <c r="I55" s="97"/>
    </row>
    <row r="56" spans="1:11" x14ac:dyDescent="0.2">
      <c r="A56" s="83" t="s">
        <v>119</v>
      </c>
      <c r="B56" s="83"/>
      <c r="C56" s="83"/>
      <c r="D56" s="83"/>
      <c r="E56" s="83"/>
      <c r="F56" s="83"/>
      <c r="G56" s="83"/>
      <c r="H56" s="83"/>
      <c r="I56" s="83"/>
    </row>
    <row r="57" spans="1:11" x14ac:dyDescent="0.2">
      <c r="A57" s="70" t="s">
        <v>120</v>
      </c>
      <c r="B57" s="70"/>
      <c r="C57" s="70"/>
      <c r="D57" s="70"/>
      <c r="E57" s="70"/>
      <c r="F57" s="70"/>
      <c r="G57" s="70"/>
      <c r="H57" s="70"/>
      <c r="I57" s="20" t="s">
        <v>95</v>
      </c>
    </row>
    <row r="58" spans="1:11" x14ac:dyDescent="0.2">
      <c r="A58" s="20" t="s">
        <v>32</v>
      </c>
      <c r="B58" s="69" t="s">
        <v>121</v>
      </c>
      <c r="C58" s="69"/>
      <c r="D58" s="69"/>
      <c r="E58" s="69"/>
      <c r="F58" s="69"/>
      <c r="G58" s="69"/>
      <c r="H58" s="69"/>
      <c r="I58" s="22">
        <f>I33</f>
        <v>452.52</v>
      </c>
    </row>
    <row r="59" spans="1:11" x14ac:dyDescent="0.2">
      <c r="A59" s="20" t="s">
        <v>33</v>
      </c>
      <c r="B59" s="69" t="s">
        <v>122</v>
      </c>
      <c r="C59" s="69"/>
      <c r="D59" s="69"/>
      <c r="E59" s="69"/>
      <c r="F59" s="69"/>
      <c r="G59" s="69"/>
      <c r="H59" s="69"/>
      <c r="I59" s="22">
        <f>I44</f>
        <v>1061.67</v>
      </c>
    </row>
    <row r="60" spans="1:11" x14ac:dyDescent="0.2">
      <c r="A60" s="20" t="s">
        <v>37</v>
      </c>
      <c r="B60" s="69" t="s">
        <v>38</v>
      </c>
      <c r="C60" s="69"/>
      <c r="D60" s="69"/>
      <c r="E60" s="69"/>
      <c r="F60" s="69"/>
      <c r="G60" s="69"/>
      <c r="H60" s="69"/>
      <c r="I60" s="22">
        <f>I54</f>
        <v>489.08139999999997</v>
      </c>
    </row>
    <row r="61" spans="1:11" x14ac:dyDescent="0.2">
      <c r="A61" s="70" t="s">
        <v>123</v>
      </c>
      <c r="B61" s="70"/>
      <c r="C61" s="70"/>
      <c r="D61" s="70"/>
      <c r="E61" s="70"/>
      <c r="F61" s="70"/>
      <c r="G61" s="70"/>
      <c r="H61" s="70"/>
      <c r="I61" s="26">
        <f>TRUNC(SUM(I58:I60),2)</f>
        <v>2003.27</v>
      </c>
    </row>
    <row r="62" spans="1:11" x14ac:dyDescent="0.2">
      <c r="A62" s="87"/>
      <c r="B62" s="88"/>
      <c r="C62" s="88"/>
      <c r="D62" s="88"/>
      <c r="E62" s="88"/>
      <c r="F62" s="88"/>
      <c r="G62" s="88"/>
      <c r="H62" s="88"/>
      <c r="I62" s="88"/>
    </row>
    <row r="63" spans="1:11" x14ac:dyDescent="0.2">
      <c r="A63" s="89" t="s">
        <v>124</v>
      </c>
      <c r="B63" s="89"/>
      <c r="C63" s="89"/>
      <c r="D63" s="89"/>
      <c r="E63" s="89"/>
      <c r="F63" s="89"/>
      <c r="G63" s="89"/>
      <c r="H63" s="89"/>
      <c r="I63" s="89"/>
    </row>
    <row r="64" spans="1:11" x14ac:dyDescent="0.2">
      <c r="A64" s="20">
        <v>3</v>
      </c>
      <c r="B64" s="70" t="s">
        <v>60</v>
      </c>
      <c r="C64" s="70"/>
      <c r="D64" s="70"/>
      <c r="E64" s="70"/>
      <c r="F64" s="70"/>
      <c r="G64" s="70"/>
      <c r="H64" s="20" t="s">
        <v>45</v>
      </c>
      <c r="I64" s="20" t="s">
        <v>95</v>
      </c>
    </row>
    <row r="65" spans="1:11" x14ac:dyDescent="0.2">
      <c r="A65" s="20" t="s">
        <v>23</v>
      </c>
      <c r="B65" s="68" t="s">
        <v>16</v>
      </c>
      <c r="C65" s="68"/>
      <c r="D65" s="68"/>
      <c r="E65" s="68"/>
      <c r="F65" s="68"/>
      <c r="G65" s="68"/>
      <c r="H65" s="28">
        <v>4.1999999999999997E-3</v>
      </c>
      <c r="I65" s="22">
        <f>H65*$I$27</f>
        <v>9.3030419999999996</v>
      </c>
    </row>
    <row r="66" spans="1:11" x14ac:dyDescent="0.2">
      <c r="A66" s="20" t="s">
        <v>24</v>
      </c>
      <c r="B66" s="68" t="s">
        <v>55</v>
      </c>
      <c r="C66" s="68"/>
      <c r="D66" s="68"/>
      <c r="E66" s="68"/>
      <c r="F66" s="68"/>
      <c r="G66" s="68"/>
      <c r="H66" s="28">
        <v>2.9999999999999997E-4</v>
      </c>
      <c r="I66" s="22">
        <f t="shared" ref="I66:I70" si="1">H66*$I$27</f>
        <v>0.66450299999999995</v>
      </c>
      <c r="K66" s="33"/>
    </row>
    <row r="67" spans="1:11" x14ac:dyDescent="0.2">
      <c r="A67" s="20" t="s">
        <v>25</v>
      </c>
      <c r="B67" s="68" t="s">
        <v>125</v>
      </c>
      <c r="C67" s="68"/>
      <c r="D67" s="68"/>
      <c r="E67" s="68"/>
      <c r="F67" s="68"/>
      <c r="G67" s="68"/>
      <c r="H67" s="28">
        <v>3.4700000000000002E-2</v>
      </c>
      <c r="I67" s="22">
        <f t="shared" si="1"/>
        <v>76.860847000000007</v>
      </c>
    </row>
    <row r="68" spans="1:11" x14ac:dyDescent="0.2">
      <c r="A68" s="20" t="s">
        <v>26</v>
      </c>
      <c r="B68" s="68" t="s">
        <v>126</v>
      </c>
      <c r="C68" s="68"/>
      <c r="D68" s="68"/>
      <c r="E68" s="68"/>
      <c r="F68" s="68"/>
      <c r="G68" s="68"/>
      <c r="H68" s="28">
        <v>1.9400000000000001E-2</v>
      </c>
      <c r="I68" s="22">
        <f t="shared" si="1"/>
        <v>42.971194000000004</v>
      </c>
    </row>
    <row r="69" spans="1:11" x14ac:dyDescent="0.2">
      <c r="A69" s="20" t="s">
        <v>28</v>
      </c>
      <c r="B69" s="68" t="s">
        <v>127</v>
      </c>
      <c r="C69" s="68"/>
      <c r="D69" s="68"/>
      <c r="E69" s="68"/>
      <c r="F69" s="68"/>
      <c r="G69" s="68"/>
      <c r="H69" s="28">
        <f>H44*H68</f>
        <v>7.7212000000000018E-3</v>
      </c>
      <c r="I69" s="22">
        <f t="shared" si="1"/>
        <v>17.102535212000006</v>
      </c>
    </row>
    <row r="70" spans="1:11" x14ac:dyDescent="0.2">
      <c r="A70" s="20" t="s">
        <v>35</v>
      </c>
      <c r="B70" s="68" t="s">
        <v>128</v>
      </c>
      <c r="C70" s="68"/>
      <c r="D70" s="68"/>
      <c r="E70" s="68"/>
      <c r="F70" s="68"/>
      <c r="G70" s="68"/>
      <c r="H70" s="28">
        <v>5.3E-3</v>
      </c>
      <c r="I70" s="22">
        <f t="shared" si="1"/>
        <v>11.739553000000001</v>
      </c>
    </row>
    <row r="71" spans="1:11" x14ac:dyDescent="0.2">
      <c r="A71" s="70" t="s">
        <v>129</v>
      </c>
      <c r="B71" s="70"/>
      <c r="C71" s="70"/>
      <c r="D71" s="70"/>
      <c r="E71" s="70"/>
      <c r="F71" s="70"/>
      <c r="G71" s="70"/>
      <c r="H71" s="29">
        <f>TRUNC(SUM(H65:H70),4)</f>
        <v>7.1599999999999997E-2</v>
      </c>
      <c r="I71" s="26">
        <f>TRUNC(SUM(I65:I70),2)</f>
        <v>158.63999999999999</v>
      </c>
    </row>
    <row r="72" spans="1:11" x14ac:dyDescent="0.2">
      <c r="A72" s="94"/>
      <c r="B72" s="95"/>
      <c r="C72" s="95"/>
      <c r="D72" s="95"/>
      <c r="E72" s="95"/>
      <c r="F72" s="95"/>
      <c r="G72" s="95"/>
      <c r="H72" s="95"/>
      <c r="I72" s="95"/>
    </row>
    <row r="73" spans="1:11" x14ac:dyDescent="0.2">
      <c r="A73" s="89" t="s">
        <v>130</v>
      </c>
      <c r="B73" s="89"/>
      <c r="C73" s="89"/>
      <c r="D73" s="89"/>
      <c r="E73" s="89"/>
      <c r="F73" s="89"/>
      <c r="G73" s="89"/>
      <c r="H73" s="89"/>
      <c r="I73" s="89"/>
      <c r="J73" s="30"/>
      <c r="K73" s="31"/>
    </row>
    <row r="74" spans="1:11" x14ac:dyDescent="0.2">
      <c r="A74" s="70" t="s">
        <v>131</v>
      </c>
      <c r="B74" s="70"/>
      <c r="C74" s="70"/>
      <c r="D74" s="70"/>
      <c r="E74" s="70"/>
      <c r="F74" s="70"/>
      <c r="G74" s="70"/>
      <c r="H74" s="20" t="s">
        <v>45</v>
      </c>
      <c r="I74" s="20" t="s">
        <v>95</v>
      </c>
    </row>
    <row r="75" spans="1:11" x14ac:dyDescent="0.2">
      <c r="A75" s="20" t="s">
        <v>23</v>
      </c>
      <c r="B75" s="68" t="s">
        <v>132</v>
      </c>
      <c r="C75" s="68"/>
      <c r="D75" s="68"/>
      <c r="E75" s="68"/>
      <c r="F75" s="68"/>
      <c r="G75" s="68"/>
      <c r="H75" s="28">
        <v>1.6199999999999999E-2</v>
      </c>
      <c r="I75" s="22">
        <f>H75*$I$27</f>
        <v>35.883161999999999</v>
      </c>
    </row>
    <row r="76" spans="1:11" x14ac:dyDescent="0.2">
      <c r="A76" s="20" t="s">
        <v>24</v>
      </c>
      <c r="B76" s="68" t="s">
        <v>21</v>
      </c>
      <c r="C76" s="68"/>
      <c r="D76" s="68"/>
      <c r="E76" s="68"/>
      <c r="F76" s="68"/>
      <c r="G76" s="68"/>
      <c r="H76" s="28">
        <v>2.8E-3</v>
      </c>
      <c r="I76" s="22">
        <f t="shared" ref="I76:I80" si="2">H76*$I$27</f>
        <v>6.2020280000000003</v>
      </c>
    </row>
    <row r="77" spans="1:11" x14ac:dyDescent="0.2">
      <c r="A77" s="20" t="s">
        <v>25</v>
      </c>
      <c r="B77" s="68" t="s">
        <v>59</v>
      </c>
      <c r="C77" s="68"/>
      <c r="D77" s="68"/>
      <c r="E77" s="68"/>
      <c r="F77" s="68"/>
      <c r="G77" s="68"/>
      <c r="H77" s="28">
        <v>2.0000000000000001E-4</v>
      </c>
      <c r="I77" s="22">
        <f t="shared" si="2"/>
        <v>0.44300200000000006</v>
      </c>
    </row>
    <row r="78" spans="1:11" x14ac:dyDescent="0.2">
      <c r="A78" s="20" t="s">
        <v>26</v>
      </c>
      <c r="B78" s="68" t="s">
        <v>133</v>
      </c>
      <c r="C78" s="68"/>
      <c r="D78" s="68"/>
      <c r="E78" s="68"/>
      <c r="F78" s="68"/>
      <c r="G78" s="68"/>
      <c r="H78" s="28">
        <v>2.9999999999999997E-4</v>
      </c>
      <c r="I78" s="22">
        <f t="shared" si="2"/>
        <v>0.66450299999999995</v>
      </c>
    </row>
    <row r="79" spans="1:11" x14ac:dyDescent="0.2">
      <c r="A79" s="20" t="s">
        <v>28</v>
      </c>
      <c r="B79" s="68" t="s">
        <v>22</v>
      </c>
      <c r="C79" s="68"/>
      <c r="D79" s="68"/>
      <c r="E79" s="68"/>
      <c r="F79" s="68"/>
      <c r="G79" s="68"/>
      <c r="H79" s="28">
        <v>6.9999999999999999E-4</v>
      </c>
      <c r="I79" s="22">
        <f t="shared" si="2"/>
        <v>1.5505070000000001</v>
      </c>
      <c r="K79" s="24"/>
    </row>
    <row r="80" spans="1:11" x14ac:dyDescent="0.2">
      <c r="A80" s="20" t="s">
        <v>35</v>
      </c>
      <c r="B80" s="68" t="s">
        <v>134</v>
      </c>
      <c r="C80" s="68"/>
      <c r="D80" s="68"/>
      <c r="E80" s="68"/>
      <c r="F80" s="68"/>
      <c r="G80" s="68"/>
      <c r="H80" s="28">
        <v>1.3899999999999999E-2</v>
      </c>
      <c r="I80" s="22">
        <f t="shared" si="2"/>
        <v>30.788639</v>
      </c>
      <c r="K80" s="34"/>
    </row>
    <row r="81" spans="1:11" x14ac:dyDescent="0.2">
      <c r="A81" s="70" t="s">
        <v>135</v>
      </c>
      <c r="B81" s="70"/>
      <c r="C81" s="70"/>
      <c r="D81" s="70"/>
      <c r="E81" s="70"/>
      <c r="F81" s="70"/>
      <c r="G81" s="70"/>
      <c r="H81" s="29">
        <f>TRUNC(SUM(H75:H80),4)</f>
        <v>3.4099999999999998E-2</v>
      </c>
      <c r="I81" s="26">
        <f>TRUNC(SUM(I75:I80),2)</f>
        <v>75.53</v>
      </c>
      <c r="K81" s="34"/>
    </row>
    <row r="82" spans="1:11" x14ac:dyDescent="0.2">
      <c r="A82" s="92"/>
      <c r="B82" s="93"/>
      <c r="C82" s="93"/>
      <c r="D82" s="93"/>
      <c r="E82" s="93"/>
      <c r="F82" s="93"/>
      <c r="G82" s="93"/>
      <c r="H82" s="93"/>
      <c r="I82" s="93"/>
    </row>
    <row r="83" spans="1:11" x14ac:dyDescent="0.2">
      <c r="A83" s="70" t="s">
        <v>136</v>
      </c>
      <c r="B83" s="70"/>
      <c r="C83" s="70"/>
      <c r="D83" s="70"/>
      <c r="E83" s="70"/>
      <c r="F83" s="70"/>
      <c r="G83" s="70"/>
      <c r="H83" s="20" t="s">
        <v>45</v>
      </c>
      <c r="I83" s="20" t="s">
        <v>95</v>
      </c>
    </row>
    <row r="84" spans="1:11" x14ac:dyDescent="0.2">
      <c r="A84" s="20" t="s">
        <v>23</v>
      </c>
      <c r="B84" s="68" t="s">
        <v>137</v>
      </c>
      <c r="C84" s="68"/>
      <c r="D84" s="68"/>
      <c r="E84" s="68"/>
      <c r="F84" s="68"/>
      <c r="G84" s="68"/>
      <c r="H84" s="28">
        <v>0</v>
      </c>
      <c r="I84" s="22">
        <v>0</v>
      </c>
    </row>
    <row r="85" spans="1:11" x14ac:dyDescent="0.2">
      <c r="A85" s="70" t="s">
        <v>138</v>
      </c>
      <c r="B85" s="70"/>
      <c r="C85" s="70"/>
      <c r="D85" s="70"/>
      <c r="E85" s="70"/>
      <c r="F85" s="70"/>
      <c r="G85" s="70"/>
      <c r="H85" s="29">
        <f>TRUNC(SUM(H84),4)</f>
        <v>0</v>
      </c>
      <c r="I85" s="26">
        <f>TRUNC(SUM(I84),2)</f>
        <v>0</v>
      </c>
    </row>
    <row r="86" spans="1:11" x14ac:dyDescent="0.2">
      <c r="A86" s="90"/>
      <c r="B86" s="91"/>
      <c r="C86" s="91"/>
      <c r="D86" s="91"/>
      <c r="E86" s="91"/>
      <c r="F86" s="91"/>
      <c r="G86" s="91"/>
      <c r="H86" s="91"/>
      <c r="I86" s="91"/>
    </row>
    <row r="87" spans="1:11" x14ac:dyDescent="0.2">
      <c r="A87" s="83" t="s">
        <v>139</v>
      </c>
      <c r="B87" s="83"/>
      <c r="C87" s="83"/>
      <c r="D87" s="83"/>
      <c r="E87" s="83"/>
      <c r="F87" s="83"/>
      <c r="G87" s="83"/>
      <c r="H87" s="83"/>
      <c r="I87" s="83"/>
    </row>
    <row r="88" spans="1:11" x14ac:dyDescent="0.2">
      <c r="A88" s="70" t="s">
        <v>39</v>
      </c>
      <c r="B88" s="70"/>
      <c r="C88" s="70"/>
      <c r="D88" s="70"/>
      <c r="E88" s="70"/>
      <c r="F88" s="70"/>
      <c r="G88" s="70"/>
      <c r="H88" s="70"/>
      <c r="I88" s="20" t="s">
        <v>95</v>
      </c>
    </row>
    <row r="89" spans="1:11" x14ac:dyDescent="0.2">
      <c r="A89" s="20" t="s">
        <v>40</v>
      </c>
      <c r="B89" s="69" t="s">
        <v>140</v>
      </c>
      <c r="C89" s="69"/>
      <c r="D89" s="69"/>
      <c r="E89" s="69"/>
      <c r="F89" s="69"/>
      <c r="G89" s="69"/>
      <c r="H89" s="69"/>
      <c r="I89" s="22">
        <f>I81</f>
        <v>75.53</v>
      </c>
    </row>
    <row r="90" spans="1:11" x14ac:dyDescent="0.2">
      <c r="A90" s="20" t="s">
        <v>41</v>
      </c>
      <c r="B90" s="69" t="s">
        <v>141</v>
      </c>
      <c r="C90" s="69"/>
      <c r="D90" s="69"/>
      <c r="E90" s="69"/>
      <c r="F90" s="69"/>
      <c r="G90" s="69"/>
      <c r="H90" s="69"/>
      <c r="I90" s="22">
        <f>I85</f>
        <v>0</v>
      </c>
    </row>
    <row r="91" spans="1:11" x14ac:dyDescent="0.2">
      <c r="A91" s="70" t="s">
        <v>142</v>
      </c>
      <c r="B91" s="70"/>
      <c r="C91" s="70"/>
      <c r="D91" s="70"/>
      <c r="E91" s="70"/>
      <c r="F91" s="70"/>
      <c r="G91" s="70"/>
      <c r="H91" s="70"/>
      <c r="I91" s="26">
        <f>TRUNC(SUM(I89:I90),2)</f>
        <v>75.53</v>
      </c>
    </row>
    <row r="92" spans="1:11" x14ac:dyDescent="0.2">
      <c r="A92" s="87"/>
      <c r="B92" s="88"/>
      <c r="C92" s="88"/>
      <c r="D92" s="88"/>
      <c r="E92" s="88"/>
      <c r="F92" s="88"/>
      <c r="G92" s="88"/>
      <c r="H92" s="88"/>
      <c r="I92" s="88"/>
    </row>
    <row r="93" spans="1:11" x14ac:dyDescent="0.2">
      <c r="A93" s="89" t="s">
        <v>143</v>
      </c>
      <c r="B93" s="89"/>
      <c r="C93" s="89"/>
      <c r="D93" s="89"/>
      <c r="E93" s="89"/>
      <c r="F93" s="89"/>
      <c r="G93" s="89"/>
      <c r="H93" s="89"/>
      <c r="I93" s="89"/>
    </row>
    <row r="94" spans="1:11" x14ac:dyDescent="0.2">
      <c r="A94" s="20">
        <v>5</v>
      </c>
      <c r="B94" s="70" t="s">
        <v>56</v>
      </c>
      <c r="C94" s="70"/>
      <c r="D94" s="70"/>
      <c r="E94" s="70"/>
      <c r="F94" s="70"/>
      <c r="G94" s="70"/>
      <c r="H94" s="20"/>
      <c r="I94" s="20" t="s">
        <v>95</v>
      </c>
    </row>
    <row r="95" spans="1:11" x14ac:dyDescent="0.2">
      <c r="A95" s="20" t="s">
        <v>23</v>
      </c>
      <c r="B95" s="86" t="s">
        <v>61</v>
      </c>
      <c r="C95" s="86"/>
      <c r="D95" s="86"/>
      <c r="E95" s="86"/>
      <c r="F95" s="86"/>
      <c r="G95" s="86"/>
      <c r="H95" s="19" t="s">
        <v>44</v>
      </c>
      <c r="I95" s="63">
        <f>788.72/12/2</f>
        <v>32.863333333333337</v>
      </c>
    </row>
    <row r="96" spans="1:11" x14ac:dyDescent="0.2">
      <c r="A96" s="20" t="s">
        <v>24</v>
      </c>
      <c r="B96" s="86" t="s">
        <v>0</v>
      </c>
      <c r="C96" s="86"/>
      <c r="D96" s="86"/>
      <c r="E96" s="86"/>
      <c r="F96" s="86"/>
      <c r="G96" s="86"/>
      <c r="H96" s="19" t="s">
        <v>44</v>
      </c>
      <c r="I96" s="63">
        <f>17666.19/12/2</f>
        <v>736.09124999999995</v>
      </c>
    </row>
    <row r="97" spans="1:9" x14ac:dyDescent="0.2">
      <c r="A97" s="20" t="s">
        <v>25</v>
      </c>
      <c r="B97" s="86" t="s">
        <v>209</v>
      </c>
      <c r="C97" s="86"/>
      <c r="D97" s="86"/>
      <c r="E97" s="86"/>
      <c r="F97" s="86"/>
      <c r="G97" s="86"/>
      <c r="H97" s="19"/>
      <c r="I97" s="63">
        <v>0</v>
      </c>
    </row>
    <row r="98" spans="1:9" x14ac:dyDescent="0.2">
      <c r="A98" s="58" t="s">
        <v>26</v>
      </c>
      <c r="B98" s="86" t="s">
        <v>42</v>
      </c>
      <c r="C98" s="86"/>
      <c r="D98" s="86"/>
      <c r="E98" s="86"/>
      <c r="F98" s="86"/>
      <c r="G98" s="86"/>
      <c r="H98" s="19" t="s">
        <v>44</v>
      </c>
      <c r="I98" s="63">
        <v>0</v>
      </c>
    </row>
    <row r="99" spans="1:9" x14ac:dyDescent="0.2">
      <c r="A99" s="58" t="s">
        <v>28</v>
      </c>
      <c r="B99" s="86" t="s">
        <v>144</v>
      </c>
      <c r="C99" s="86"/>
      <c r="D99" s="86"/>
      <c r="E99" s="86"/>
      <c r="F99" s="86"/>
      <c r="G99" s="86"/>
      <c r="H99" s="19" t="s">
        <v>44</v>
      </c>
      <c r="I99" s="63">
        <f>1665.44/12/2</f>
        <v>69.393333333333331</v>
      </c>
    </row>
    <row r="100" spans="1:9" x14ac:dyDescent="0.2">
      <c r="A100" s="70" t="s">
        <v>145</v>
      </c>
      <c r="B100" s="70"/>
      <c r="C100" s="70"/>
      <c r="D100" s="70"/>
      <c r="E100" s="70"/>
      <c r="F100" s="70"/>
      <c r="G100" s="70"/>
      <c r="H100" s="29" t="s">
        <v>44</v>
      </c>
      <c r="I100" s="26">
        <f>TRUNC(SUM(I95:I99),2)</f>
        <v>838.34</v>
      </c>
    </row>
    <row r="101" spans="1:9" x14ac:dyDescent="0.2">
      <c r="A101" s="87"/>
      <c r="B101" s="88"/>
      <c r="C101" s="88"/>
      <c r="D101" s="88"/>
      <c r="E101" s="88"/>
      <c r="F101" s="88"/>
      <c r="G101" s="88"/>
      <c r="H101" s="88"/>
      <c r="I101" s="88"/>
    </row>
    <row r="102" spans="1:9" x14ac:dyDescent="0.2">
      <c r="A102" s="89" t="s">
        <v>146</v>
      </c>
      <c r="B102" s="89"/>
      <c r="C102" s="89"/>
      <c r="D102" s="89"/>
      <c r="E102" s="89"/>
      <c r="F102" s="89"/>
      <c r="G102" s="89"/>
      <c r="H102" s="89"/>
      <c r="I102" s="89"/>
    </row>
    <row r="103" spans="1:9" x14ac:dyDescent="0.2">
      <c r="A103" s="20">
        <v>6</v>
      </c>
      <c r="B103" s="70" t="s">
        <v>57</v>
      </c>
      <c r="C103" s="70"/>
      <c r="D103" s="70"/>
      <c r="E103" s="70"/>
      <c r="F103" s="70"/>
      <c r="G103" s="70"/>
      <c r="H103" s="20" t="s">
        <v>45</v>
      </c>
      <c r="I103" s="20" t="s">
        <v>95</v>
      </c>
    </row>
    <row r="104" spans="1:9" x14ac:dyDescent="0.2">
      <c r="A104" s="20" t="s">
        <v>23</v>
      </c>
      <c r="B104" s="68" t="s">
        <v>147</v>
      </c>
      <c r="C104" s="68"/>
      <c r="D104" s="68"/>
      <c r="E104" s="68"/>
      <c r="F104" s="68"/>
      <c r="G104" s="68"/>
      <c r="H104" s="35">
        <v>0.03</v>
      </c>
      <c r="I104" s="22">
        <f>TRUNC(H104*I128,2)</f>
        <v>158.72</v>
      </c>
    </row>
    <row r="105" spans="1:9" x14ac:dyDescent="0.2">
      <c r="A105" s="20" t="s">
        <v>24</v>
      </c>
      <c r="B105" s="68" t="s">
        <v>14</v>
      </c>
      <c r="C105" s="68"/>
      <c r="D105" s="68"/>
      <c r="E105" s="68"/>
      <c r="F105" s="68"/>
      <c r="G105" s="68"/>
      <c r="H105" s="35">
        <v>6.7900000000000002E-2</v>
      </c>
      <c r="I105" s="22">
        <f>TRUNC(H105*(I104+I128),2)</f>
        <v>370.02</v>
      </c>
    </row>
    <row r="106" spans="1:9" x14ac:dyDescent="0.2">
      <c r="A106" s="20" t="s">
        <v>25</v>
      </c>
      <c r="B106" s="76" t="s">
        <v>148</v>
      </c>
      <c r="C106" s="76"/>
      <c r="D106" s="76"/>
      <c r="E106" s="76"/>
      <c r="F106" s="76"/>
      <c r="G106" s="76"/>
      <c r="H106" s="23"/>
      <c r="I106" s="36"/>
    </row>
    <row r="107" spans="1:9" x14ac:dyDescent="0.2">
      <c r="A107" s="20" t="s">
        <v>149</v>
      </c>
      <c r="B107" s="68" t="s">
        <v>150</v>
      </c>
      <c r="C107" s="68"/>
      <c r="D107" s="68"/>
      <c r="E107" s="68"/>
      <c r="F107" s="68"/>
      <c r="G107" s="68"/>
      <c r="H107" s="37">
        <v>1.6500000000000001E-2</v>
      </c>
      <c r="I107" s="22">
        <f>H107*I117</f>
        <v>111.97923</v>
      </c>
    </row>
    <row r="108" spans="1:9" x14ac:dyDescent="0.2">
      <c r="A108" s="20" t="s">
        <v>151</v>
      </c>
      <c r="B108" s="68" t="s">
        <v>152</v>
      </c>
      <c r="C108" s="68"/>
      <c r="D108" s="68"/>
      <c r="E108" s="68"/>
      <c r="F108" s="68"/>
      <c r="G108" s="68"/>
      <c r="H108" s="38">
        <v>7.5999999999999998E-2</v>
      </c>
      <c r="I108" s="22">
        <f>H108*I117</f>
        <v>515.78311999999994</v>
      </c>
    </row>
    <row r="109" spans="1:9" x14ac:dyDescent="0.2">
      <c r="A109" s="20" t="s">
        <v>153</v>
      </c>
      <c r="B109" s="68" t="s">
        <v>154</v>
      </c>
      <c r="C109" s="68"/>
      <c r="D109" s="68"/>
      <c r="E109" s="68"/>
      <c r="F109" s="68"/>
      <c r="G109" s="68"/>
      <c r="H109" s="39">
        <v>0.05</v>
      </c>
      <c r="I109" s="22">
        <f>H109*I117</f>
        <v>339.33100000000002</v>
      </c>
    </row>
    <row r="110" spans="1:9" x14ac:dyDescent="0.2">
      <c r="A110" s="70" t="s">
        <v>155</v>
      </c>
      <c r="B110" s="70"/>
      <c r="C110" s="70"/>
      <c r="D110" s="70"/>
      <c r="E110" s="70"/>
      <c r="F110" s="70"/>
      <c r="G110" s="70"/>
      <c r="H110" s="37"/>
      <c r="I110" s="26">
        <f>TRUNC(SUM(I104:I109),2)</f>
        <v>1495.83</v>
      </c>
    </row>
    <row r="111" spans="1:9" x14ac:dyDescent="0.2">
      <c r="A111" s="15"/>
      <c r="B111" s="84"/>
      <c r="C111" s="84"/>
      <c r="D111" s="84"/>
      <c r="E111" s="84"/>
      <c r="F111" s="84"/>
      <c r="G111" s="84"/>
      <c r="H111" s="84"/>
      <c r="I111" s="84"/>
    </row>
    <row r="112" spans="1:9" x14ac:dyDescent="0.2">
      <c r="A112" s="40" t="s">
        <v>156</v>
      </c>
      <c r="B112" s="85" t="s">
        <v>157</v>
      </c>
      <c r="C112" s="85"/>
      <c r="D112" s="85"/>
      <c r="E112" s="85"/>
      <c r="F112" s="85"/>
      <c r="G112" s="85"/>
      <c r="H112" s="41">
        <f>TRUNC(H107+H108+H109,4)</f>
        <v>0.14249999999999999</v>
      </c>
      <c r="I112" s="42"/>
    </row>
    <row r="113" spans="1:11" x14ac:dyDescent="0.2">
      <c r="A113" s="43"/>
      <c r="B113" s="81">
        <v>100</v>
      </c>
      <c r="C113" s="81"/>
      <c r="D113" s="81"/>
      <c r="E113" s="81"/>
      <c r="F113" s="81"/>
      <c r="G113" s="81"/>
      <c r="H113" s="45"/>
      <c r="I113" s="46"/>
    </row>
    <row r="114" spans="1:11" x14ac:dyDescent="0.2">
      <c r="A114" s="47"/>
      <c r="B114" s="44"/>
      <c r="C114" s="44"/>
      <c r="D114" s="44"/>
      <c r="E114" s="44"/>
      <c r="F114" s="44"/>
      <c r="G114" s="44"/>
      <c r="H114" s="45"/>
      <c r="I114" s="46"/>
    </row>
    <row r="115" spans="1:11" x14ac:dyDescent="0.2">
      <c r="A115" s="43" t="s">
        <v>158</v>
      </c>
      <c r="B115" s="81" t="s">
        <v>159</v>
      </c>
      <c r="C115" s="81"/>
      <c r="D115" s="81"/>
      <c r="E115" s="81"/>
      <c r="F115" s="81"/>
      <c r="G115" s="81"/>
      <c r="H115" s="45"/>
      <c r="I115" s="46">
        <f>TRUNC(I128+I104+I105,2)</f>
        <v>5819.53</v>
      </c>
    </row>
    <row r="116" spans="1:11" x14ac:dyDescent="0.2">
      <c r="A116" s="43"/>
      <c r="B116" s="44"/>
      <c r="C116" s="44"/>
      <c r="D116" s="44"/>
      <c r="E116" s="44"/>
      <c r="F116" s="44"/>
      <c r="G116" s="44"/>
      <c r="H116" s="45"/>
      <c r="I116" s="46"/>
    </row>
    <row r="117" spans="1:11" x14ac:dyDescent="0.2">
      <c r="A117" s="43" t="s">
        <v>160</v>
      </c>
      <c r="B117" s="81" t="s">
        <v>161</v>
      </c>
      <c r="C117" s="81"/>
      <c r="D117" s="81"/>
      <c r="E117" s="81"/>
      <c r="F117" s="81"/>
      <c r="G117" s="81"/>
      <c r="H117" s="45"/>
      <c r="I117" s="46">
        <f>TRUNC(I115/(1-H112),2)</f>
        <v>6786.62</v>
      </c>
    </row>
    <row r="118" spans="1:11" x14ac:dyDescent="0.2">
      <c r="A118" s="43"/>
      <c r="B118" s="44"/>
      <c r="C118" s="44"/>
      <c r="D118" s="44"/>
      <c r="E118" s="44"/>
      <c r="F118" s="44"/>
      <c r="G118" s="44"/>
      <c r="H118" s="45"/>
      <c r="I118" s="46"/>
    </row>
    <row r="119" spans="1:11" x14ac:dyDescent="0.2">
      <c r="A119" s="48"/>
      <c r="B119" s="82" t="s">
        <v>162</v>
      </c>
      <c r="C119" s="82"/>
      <c r="D119" s="82"/>
      <c r="E119" s="82"/>
      <c r="F119" s="82"/>
      <c r="G119" s="82"/>
      <c r="H119" s="49"/>
      <c r="I119" s="50">
        <f>TRUNC(I117-I115,2)</f>
        <v>967.09</v>
      </c>
      <c r="K119" s="24"/>
    </row>
    <row r="120" spans="1:11" x14ac:dyDescent="0.2">
      <c r="A120" s="15"/>
      <c r="B120" s="15"/>
      <c r="C120" s="15"/>
      <c r="D120" s="15"/>
      <c r="E120" s="15"/>
      <c r="F120" s="15"/>
      <c r="G120" s="15"/>
      <c r="H120" s="15"/>
      <c r="I120" s="27"/>
    </row>
    <row r="121" spans="1:11" x14ac:dyDescent="0.2">
      <c r="A121" s="83" t="s">
        <v>163</v>
      </c>
      <c r="B121" s="83"/>
      <c r="C121" s="83"/>
      <c r="D121" s="83"/>
      <c r="E121" s="83"/>
      <c r="F121" s="83"/>
      <c r="G121" s="83"/>
      <c r="H121" s="83"/>
      <c r="I121" s="83"/>
      <c r="K121" s="31"/>
    </row>
    <row r="122" spans="1:11" x14ac:dyDescent="0.2">
      <c r="A122" s="70" t="s">
        <v>164</v>
      </c>
      <c r="B122" s="70"/>
      <c r="C122" s="70"/>
      <c r="D122" s="70"/>
      <c r="E122" s="70"/>
      <c r="F122" s="70"/>
      <c r="G122" s="70"/>
      <c r="H122" s="70"/>
      <c r="I122" s="20" t="s">
        <v>95</v>
      </c>
    </row>
    <row r="123" spans="1:11" x14ac:dyDescent="0.2">
      <c r="A123" s="19" t="s">
        <v>23</v>
      </c>
      <c r="B123" s="68" t="str">
        <f>A19</f>
        <v>MÓDULO 1 - COMPOSIÇÃO DA REMUNERAÇÃO</v>
      </c>
      <c r="C123" s="68"/>
      <c r="D123" s="68"/>
      <c r="E123" s="68"/>
      <c r="F123" s="68"/>
      <c r="G123" s="68"/>
      <c r="H123" s="68"/>
      <c r="I123" s="22">
        <f>I27</f>
        <v>2215.0100000000002</v>
      </c>
    </row>
    <row r="124" spans="1:11" x14ac:dyDescent="0.2">
      <c r="A124" s="19" t="s">
        <v>24</v>
      </c>
      <c r="B124" s="68" t="str">
        <f>A29</f>
        <v>MÓDULO 2 – ENCARGOS E BENEFÍCIOS ANUAIS, MENSAIS E DIÁRIOS</v>
      </c>
      <c r="C124" s="68"/>
      <c r="D124" s="68"/>
      <c r="E124" s="68"/>
      <c r="F124" s="68"/>
      <c r="G124" s="68"/>
      <c r="H124" s="68"/>
      <c r="I124" s="22">
        <f>I61</f>
        <v>2003.27</v>
      </c>
    </row>
    <row r="125" spans="1:11" x14ac:dyDescent="0.2">
      <c r="A125" s="19" t="s">
        <v>25</v>
      </c>
      <c r="B125" s="68" t="str">
        <f>A63</f>
        <v>MÓDULO 3 – PROVISÃO PARA RESCISÃO</v>
      </c>
      <c r="C125" s="68"/>
      <c r="D125" s="68"/>
      <c r="E125" s="68"/>
      <c r="F125" s="68"/>
      <c r="G125" s="68"/>
      <c r="H125" s="68"/>
      <c r="I125" s="22">
        <f>I71</f>
        <v>158.63999999999999</v>
      </c>
      <c r="K125" s="31"/>
    </row>
    <row r="126" spans="1:11" x14ac:dyDescent="0.2">
      <c r="A126" s="19" t="s">
        <v>26</v>
      </c>
      <c r="B126" s="68" t="str">
        <f>A73</f>
        <v>MÓDULO 4 – CUSTO DE REPOSIÇÃO DO PROFISSIONAL AUSENTE</v>
      </c>
      <c r="C126" s="68"/>
      <c r="D126" s="68"/>
      <c r="E126" s="68"/>
      <c r="F126" s="68"/>
      <c r="G126" s="68"/>
      <c r="H126" s="68"/>
      <c r="I126" s="22">
        <f>I91</f>
        <v>75.53</v>
      </c>
      <c r="K126" s="31"/>
    </row>
    <row r="127" spans="1:11" x14ac:dyDescent="0.2">
      <c r="A127" s="19" t="s">
        <v>28</v>
      </c>
      <c r="B127" s="68" t="str">
        <f>A93</f>
        <v>MÓDULO 5 – INSUMOS DIVERSOS</v>
      </c>
      <c r="C127" s="68"/>
      <c r="D127" s="68"/>
      <c r="E127" s="68"/>
      <c r="F127" s="68"/>
      <c r="G127" s="68"/>
      <c r="H127" s="68"/>
      <c r="I127" s="22">
        <f>I100</f>
        <v>838.34</v>
      </c>
    </row>
    <row r="128" spans="1:11" x14ac:dyDescent="0.2">
      <c r="A128" s="20"/>
      <c r="B128" s="70" t="s">
        <v>165</v>
      </c>
      <c r="C128" s="70"/>
      <c r="D128" s="70"/>
      <c r="E128" s="70"/>
      <c r="F128" s="70"/>
      <c r="G128" s="70"/>
      <c r="H128" s="70"/>
      <c r="I128" s="26">
        <f>TRUNC(SUM(I123:I127),2)</f>
        <v>5290.79</v>
      </c>
      <c r="K128" s="24"/>
    </row>
    <row r="129" spans="1:9" x14ac:dyDescent="0.2">
      <c r="A129" s="19" t="s">
        <v>35</v>
      </c>
      <c r="B129" s="68" t="str">
        <f>A102</f>
        <v>MÓDULO 6 – CUSTOS INDIRETOS, TRIBUTOS E LUCRO</v>
      </c>
      <c r="C129" s="68"/>
      <c r="D129" s="68"/>
      <c r="E129" s="68"/>
      <c r="F129" s="68"/>
      <c r="G129" s="68"/>
      <c r="H129" s="68"/>
      <c r="I129" s="22">
        <f>I110</f>
        <v>1495.83</v>
      </c>
    </row>
    <row r="130" spans="1:9" x14ac:dyDescent="0.2">
      <c r="A130" s="70" t="s">
        <v>166</v>
      </c>
      <c r="B130" s="70"/>
      <c r="C130" s="70"/>
      <c r="D130" s="70"/>
      <c r="E130" s="70"/>
      <c r="F130" s="70"/>
      <c r="G130" s="70"/>
      <c r="H130" s="70"/>
      <c r="I130" s="26">
        <f>TRUNC(SUM(I128:I129),2)</f>
        <v>6786.62</v>
      </c>
    </row>
    <row r="131" spans="1:9" x14ac:dyDescent="0.2">
      <c r="A131" s="70" t="s">
        <v>167</v>
      </c>
      <c r="B131" s="70"/>
      <c r="C131" s="70"/>
      <c r="D131" s="77">
        <v>1</v>
      </c>
      <c r="E131" s="78"/>
      <c r="F131" s="78"/>
      <c r="G131" s="78"/>
      <c r="H131" s="78"/>
      <c r="I131" s="79"/>
    </row>
    <row r="132" spans="1:9" hidden="1" x14ac:dyDescent="0.2">
      <c r="A132" s="19"/>
      <c r="B132" s="69" t="s">
        <v>168</v>
      </c>
      <c r="C132" s="69"/>
      <c r="D132" s="69"/>
      <c r="E132" s="69"/>
      <c r="F132" s="69"/>
      <c r="G132" s="69"/>
      <c r="H132" s="20"/>
      <c r="I132" s="20"/>
    </row>
    <row r="133" spans="1:9" ht="40.5" hidden="1" customHeight="1" x14ac:dyDescent="0.2">
      <c r="A133" s="80" t="s">
        <v>169</v>
      </c>
      <c r="B133" s="80"/>
      <c r="C133" s="80" t="s">
        <v>170</v>
      </c>
      <c r="D133" s="80"/>
      <c r="E133" s="80" t="s">
        <v>171</v>
      </c>
      <c r="F133" s="80"/>
      <c r="G133" s="51" t="s">
        <v>172</v>
      </c>
      <c r="H133" s="51" t="s">
        <v>173</v>
      </c>
      <c r="I133" s="20" t="s">
        <v>95</v>
      </c>
    </row>
    <row r="134" spans="1:9" hidden="1" x14ac:dyDescent="0.2">
      <c r="A134" s="69" t="s">
        <v>174</v>
      </c>
      <c r="B134" s="69"/>
      <c r="C134" s="68" t="s">
        <v>58</v>
      </c>
      <c r="D134" s="68"/>
      <c r="E134" s="69"/>
      <c r="F134" s="69"/>
      <c r="G134" s="21" t="s">
        <v>58</v>
      </c>
      <c r="H134" s="21"/>
      <c r="I134" s="22">
        <v>0</v>
      </c>
    </row>
    <row r="135" spans="1:9" hidden="1" x14ac:dyDescent="0.2">
      <c r="A135" s="69" t="s">
        <v>175</v>
      </c>
      <c r="B135" s="69"/>
      <c r="C135" s="68" t="s">
        <v>58</v>
      </c>
      <c r="D135" s="68"/>
      <c r="E135" s="69"/>
      <c r="F135" s="69"/>
      <c r="G135" s="21" t="s">
        <v>58</v>
      </c>
      <c r="H135" s="21"/>
      <c r="I135" s="22">
        <v>0</v>
      </c>
    </row>
    <row r="136" spans="1:9" hidden="1" x14ac:dyDescent="0.2">
      <c r="A136" s="69" t="s">
        <v>176</v>
      </c>
      <c r="B136" s="69"/>
      <c r="C136" s="68" t="s">
        <v>58</v>
      </c>
      <c r="D136" s="68"/>
      <c r="E136" s="69"/>
      <c r="F136" s="69"/>
      <c r="G136" s="21" t="s">
        <v>58</v>
      </c>
      <c r="H136" s="21"/>
      <c r="I136" s="22">
        <v>0</v>
      </c>
    </row>
    <row r="137" spans="1:9" hidden="1" x14ac:dyDescent="0.2">
      <c r="A137" s="69" t="s">
        <v>177</v>
      </c>
      <c r="B137" s="69"/>
      <c r="C137" s="68" t="s">
        <v>58</v>
      </c>
      <c r="D137" s="68"/>
      <c r="E137" s="69"/>
      <c r="F137" s="69"/>
      <c r="G137" s="21" t="s">
        <v>58</v>
      </c>
      <c r="H137" s="21"/>
      <c r="I137" s="22">
        <v>0</v>
      </c>
    </row>
    <row r="138" spans="1:9" hidden="1" x14ac:dyDescent="0.2">
      <c r="A138" s="70"/>
      <c r="B138" s="70"/>
      <c r="C138" s="69"/>
      <c r="D138" s="69"/>
      <c r="E138" s="69"/>
      <c r="F138" s="69"/>
      <c r="G138" s="52"/>
      <c r="H138" s="52"/>
      <c r="I138" s="22"/>
    </row>
    <row r="139" spans="1:9" hidden="1" x14ac:dyDescent="0.2">
      <c r="A139" s="70"/>
      <c r="B139" s="70"/>
      <c r="C139" s="69"/>
      <c r="D139" s="69"/>
      <c r="E139" s="69"/>
      <c r="F139" s="69"/>
      <c r="G139" s="21"/>
      <c r="H139" s="21"/>
      <c r="I139" s="22"/>
    </row>
    <row r="140" spans="1:9" hidden="1" x14ac:dyDescent="0.2">
      <c r="A140" s="70" t="s">
        <v>178</v>
      </c>
      <c r="B140" s="70"/>
      <c r="C140" s="70"/>
      <c r="D140" s="70"/>
      <c r="E140" s="70"/>
      <c r="F140" s="70"/>
      <c r="G140" s="70"/>
      <c r="H140" s="70"/>
      <c r="I140" s="26">
        <f>SUM(I138:I139)</f>
        <v>0</v>
      </c>
    </row>
    <row r="141" spans="1:9" hidden="1" x14ac:dyDescent="0.2">
      <c r="A141" s="21"/>
      <c r="B141" s="21"/>
      <c r="C141" s="21"/>
      <c r="D141" s="21"/>
      <c r="E141" s="21"/>
      <c r="F141" s="21"/>
      <c r="G141" s="21"/>
      <c r="H141" s="21"/>
      <c r="I141" s="21"/>
    </row>
    <row r="142" spans="1:9" hidden="1" x14ac:dyDescent="0.2">
      <c r="A142" s="19" t="s">
        <v>179</v>
      </c>
      <c r="B142" s="69" t="s">
        <v>180</v>
      </c>
      <c r="C142" s="69"/>
      <c r="D142" s="69"/>
      <c r="E142" s="69"/>
      <c r="F142" s="69"/>
      <c r="G142" s="69"/>
      <c r="H142" s="20"/>
      <c r="I142" s="20"/>
    </row>
    <row r="143" spans="1:9" hidden="1" x14ac:dyDescent="0.2">
      <c r="A143" s="70" t="s">
        <v>181</v>
      </c>
      <c r="B143" s="70"/>
      <c r="C143" s="70"/>
      <c r="D143" s="70"/>
      <c r="E143" s="70"/>
      <c r="F143" s="70"/>
      <c r="G143" s="70"/>
      <c r="H143" s="70"/>
      <c r="I143" s="70"/>
    </row>
    <row r="144" spans="1:9" hidden="1" x14ac:dyDescent="0.2">
      <c r="A144" s="19"/>
      <c r="B144" s="76" t="s">
        <v>46</v>
      </c>
      <c r="C144" s="76"/>
      <c r="D144" s="76"/>
      <c r="E144" s="76"/>
      <c r="F144" s="76"/>
      <c r="G144" s="76"/>
      <c r="H144" s="76"/>
      <c r="I144" s="20" t="s">
        <v>95</v>
      </c>
    </row>
    <row r="145" spans="1:9" hidden="1" x14ac:dyDescent="0.2">
      <c r="A145" s="19" t="s">
        <v>23</v>
      </c>
      <c r="B145" s="68" t="s">
        <v>182</v>
      </c>
      <c r="C145" s="68"/>
      <c r="D145" s="68"/>
      <c r="E145" s="68"/>
      <c r="F145" s="68"/>
      <c r="G145" s="68"/>
      <c r="H145" s="68"/>
      <c r="I145" s="22">
        <f>I107</f>
        <v>111.97923</v>
      </c>
    </row>
    <row r="146" spans="1:9" hidden="1" x14ac:dyDescent="0.2">
      <c r="A146" s="19" t="s">
        <v>24</v>
      </c>
      <c r="B146" s="68" t="s">
        <v>183</v>
      </c>
      <c r="C146" s="68"/>
      <c r="D146" s="68"/>
      <c r="E146" s="68"/>
      <c r="F146" s="68"/>
      <c r="G146" s="68"/>
      <c r="H146" s="68"/>
      <c r="I146" s="22" t="e">
        <f>#REF!</f>
        <v>#REF!</v>
      </c>
    </row>
    <row r="147" spans="1:9" hidden="1" x14ac:dyDescent="0.2">
      <c r="A147" s="19" t="s">
        <v>25</v>
      </c>
      <c r="B147" s="68" t="s">
        <v>184</v>
      </c>
      <c r="C147" s="68"/>
      <c r="D147" s="68"/>
      <c r="E147" s="68"/>
      <c r="F147" s="68"/>
      <c r="G147" s="68"/>
      <c r="H147" s="68"/>
      <c r="I147" s="22">
        <f>I110</f>
        <v>1495.83</v>
      </c>
    </row>
    <row r="148" spans="1:9" hidden="1" x14ac:dyDescent="0.2">
      <c r="A148" s="69" t="s">
        <v>185</v>
      </c>
      <c r="B148" s="69"/>
      <c r="C148" s="69"/>
      <c r="D148" s="69"/>
      <c r="E148" s="69"/>
      <c r="F148" s="69"/>
      <c r="G148" s="69"/>
      <c r="H148" s="69"/>
      <c r="I148" s="26" t="e">
        <f>SUM(I145:I147)</f>
        <v>#REF!</v>
      </c>
    </row>
    <row r="149" spans="1:9" hidden="1" x14ac:dyDescent="0.2">
      <c r="A149" s="19" t="s">
        <v>186</v>
      </c>
      <c r="B149" s="21" t="s">
        <v>187</v>
      </c>
      <c r="C149" s="21"/>
      <c r="D149" s="21"/>
      <c r="E149" s="21"/>
      <c r="F149" s="21"/>
      <c r="G149" s="21"/>
      <c r="H149" s="21"/>
      <c r="I149" s="21"/>
    </row>
    <row r="150" spans="1:9" hidden="1" x14ac:dyDescent="0.2">
      <c r="A150" s="21"/>
      <c r="B150" s="21"/>
      <c r="C150" s="21"/>
      <c r="D150" s="21"/>
      <c r="E150" s="21"/>
      <c r="F150" s="21"/>
      <c r="G150" s="21"/>
      <c r="H150" s="21"/>
      <c r="I150" s="21"/>
    </row>
    <row r="151" spans="1:9" hidden="1" x14ac:dyDescent="0.2">
      <c r="A151" s="21"/>
      <c r="B151" s="21"/>
      <c r="C151" s="21"/>
      <c r="D151" s="21"/>
      <c r="E151" s="21"/>
      <c r="F151" s="21"/>
      <c r="G151" s="21"/>
      <c r="H151" s="21"/>
      <c r="I151" s="21"/>
    </row>
    <row r="152" spans="1:9" x14ac:dyDescent="0.2">
      <c r="A152" s="70" t="s">
        <v>188</v>
      </c>
      <c r="B152" s="70"/>
      <c r="C152" s="70"/>
      <c r="D152" s="71">
        <f>D131*I130</f>
        <v>6786.62</v>
      </c>
      <c r="E152" s="71"/>
      <c r="F152" s="71"/>
      <c r="G152" s="71"/>
      <c r="H152" s="71"/>
      <c r="I152" s="71"/>
    </row>
    <row r="153" spans="1:9" x14ac:dyDescent="0.2">
      <c r="A153" s="17"/>
      <c r="B153" s="17"/>
      <c r="C153" s="17"/>
      <c r="D153" s="53"/>
      <c r="E153" s="53"/>
      <c r="F153" s="53"/>
      <c r="G153" s="53"/>
      <c r="H153" s="53"/>
      <c r="I153" s="53"/>
    </row>
    <row r="155" spans="1:9" ht="66" customHeight="1" x14ac:dyDescent="0.2">
      <c r="A155" s="72" t="s">
        <v>189</v>
      </c>
      <c r="B155" s="73"/>
      <c r="C155" s="73"/>
      <c r="D155" s="73"/>
      <c r="E155" s="73"/>
      <c r="F155" s="73"/>
      <c r="G155" s="73"/>
      <c r="H155" s="73"/>
      <c r="I155" s="73"/>
    </row>
    <row r="156" spans="1:9" ht="12.75" customHeight="1" x14ac:dyDescent="0.2">
      <c r="A156" s="54"/>
      <c r="B156" s="55"/>
      <c r="C156" s="55"/>
      <c r="D156" s="55"/>
      <c r="E156" s="55"/>
      <c r="F156" s="55"/>
      <c r="G156" s="55"/>
      <c r="H156" s="55"/>
      <c r="I156" s="55"/>
    </row>
    <row r="157" spans="1:9" ht="26.25" customHeight="1" x14ac:dyDescent="0.2">
      <c r="A157" s="74" t="s">
        <v>190</v>
      </c>
      <c r="B157" s="75"/>
      <c r="C157" s="75"/>
      <c r="D157" s="75"/>
      <c r="E157" s="75"/>
      <c r="F157" s="75"/>
      <c r="G157" s="75"/>
      <c r="H157" s="75"/>
      <c r="I157" s="75"/>
    </row>
    <row r="159" spans="1:9" ht="28.5" customHeight="1" x14ac:dyDescent="0.2">
      <c r="A159" s="67" t="s">
        <v>191</v>
      </c>
      <c r="B159" s="67"/>
      <c r="C159" s="67"/>
      <c r="D159" s="67"/>
      <c r="E159" s="67"/>
      <c r="F159" s="67"/>
      <c r="G159" s="67"/>
      <c r="H159" s="67"/>
    </row>
    <row r="162" spans="1:1" x14ac:dyDescent="0.2">
      <c r="A162" s="34"/>
    </row>
  </sheetData>
  <mergeCells count="173">
    <mergeCell ref="B5:G5"/>
    <mergeCell ref="H5:I5"/>
    <mergeCell ref="B6:G6"/>
    <mergeCell ref="H6:I6"/>
    <mergeCell ref="A8:I8"/>
    <mergeCell ref="A9:B9"/>
    <mergeCell ref="C9:D9"/>
    <mergeCell ref="E9:I9"/>
    <mergeCell ref="A1:I1"/>
    <mergeCell ref="A2:I2"/>
    <mergeCell ref="B3:G3"/>
    <mergeCell ref="H3:I3"/>
    <mergeCell ref="B4:G4"/>
    <mergeCell ref="H4:I4"/>
    <mergeCell ref="B14:G14"/>
    <mergeCell ref="H14:I14"/>
    <mergeCell ref="B15:G15"/>
    <mergeCell ref="H15:I15"/>
    <mergeCell ref="B16:G16"/>
    <mergeCell ref="H16:I16"/>
    <mergeCell ref="A10:B10"/>
    <mergeCell ref="C10:D10"/>
    <mergeCell ref="E10:I10"/>
    <mergeCell ref="A12:I12"/>
    <mergeCell ref="B13:G13"/>
    <mergeCell ref="H13:I13"/>
    <mergeCell ref="B22:G22"/>
    <mergeCell ref="B23:G23"/>
    <mergeCell ref="B24:G24"/>
    <mergeCell ref="B25:G25"/>
    <mergeCell ref="B26:G26"/>
    <mergeCell ref="A27:H27"/>
    <mergeCell ref="B17:G17"/>
    <mergeCell ref="H17:I17"/>
    <mergeCell ref="A18:I18"/>
    <mergeCell ref="A19:I19"/>
    <mergeCell ref="B20:G20"/>
    <mergeCell ref="B21:G21"/>
    <mergeCell ref="A35:G35"/>
    <mergeCell ref="B36:G36"/>
    <mergeCell ref="B37:G37"/>
    <mergeCell ref="B38:G38"/>
    <mergeCell ref="B39:G39"/>
    <mergeCell ref="B40:G40"/>
    <mergeCell ref="A29:I29"/>
    <mergeCell ref="A30:G30"/>
    <mergeCell ref="B31:G31"/>
    <mergeCell ref="B32:G32"/>
    <mergeCell ref="A33:G33"/>
    <mergeCell ref="A34:I34"/>
    <mergeCell ref="B47:G47"/>
    <mergeCell ref="B48:G48"/>
    <mergeCell ref="B49:G49"/>
    <mergeCell ref="B50:G50"/>
    <mergeCell ref="B52:G52"/>
    <mergeCell ref="B53:G53"/>
    <mergeCell ref="B41:G41"/>
    <mergeCell ref="B42:G42"/>
    <mergeCell ref="B43:G43"/>
    <mergeCell ref="A44:G44"/>
    <mergeCell ref="A45:I45"/>
    <mergeCell ref="A46:G46"/>
    <mergeCell ref="B51:G51"/>
    <mergeCell ref="B60:H60"/>
    <mergeCell ref="A61:H61"/>
    <mergeCell ref="A62:I62"/>
    <mergeCell ref="A63:I63"/>
    <mergeCell ref="B64:G64"/>
    <mergeCell ref="B65:G65"/>
    <mergeCell ref="A54:H54"/>
    <mergeCell ref="A55:I55"/>
    <mergeCell ref="A56:I56"/>
    <mergeCell ref="A57:H57"/>
    <mergeCell ref="B58:H58"/>
    <mergeCell ref="B59:H59"/>
    <mergeCell ref="A72:I72"/>
    <mergeCell ref="A73:I73"/>
    <mergeCell ref="A74:G74"/>
    <mergeCell ref="B75:G75"/>
    <mergeCell ref="B76:G76"/>
    <mergeCell ref="B77:G77"/>
    <mergeCell ref="B66:G66"/>
    <mergeCell ref="B67:G67"/>
    <mergeCell ref="B68:G68"/>
    <mergeCell ref="B69:G69"/>
    <mergeCell ref="B70:G70"/>
    <mergeCell ref="A71:G71"/>
    <mergeCell ref="B84:G84"/>
    <mergeCell ref="A85:G85"/>
    <mergeCell ref="A86:I86"/>
    <mergeCell ref="A87:I87"/>
    <mergeCell ref="A88:H88"/>
    <mergeCell ref="B89:H89"/>
    <mergeCell ref="B78:G78"/>
    <mergeCell ref="B79:G79"/>
    <mergeCell ref="B80:G80"/>
    <mergeCell ref="A81:G81"/>
    <mergeCell ref="A82:I82"/>
    <mergeCell ref="A83:G83"/>
    <mergeCell ref="B96:G96"/>
    <mergeCell ref="B98:G98"/>
    <mergeCell ref="B99:G99"/>
    <mergeCell ref="A100:G100"/>
    <mergeCell ref="A101:I101"/>
    <mergeCell ref="A102:I102"/>
    <mergeCell ref="B90:H90"/>
    <mergeCell ref="A91:H91"/>
    <mergeCell ref="A92:I92"/>
    <mergeCell ref="A93:I93"/>
    <mergeCell ref="B94:G94"/>
    <mergeCell ref="B95:G95"/>
    <mergeCell ref="B97:G97"/>
    <mergeCell ref="B109:G109"/>
    <mergeCell ref="A110:G110"/>
    <mergeCell ref="B111:I111"/>
    <mergeCell ref="B112:G112"/>
    <mergeCell ref="B113:G113"/>
    <mergeCell ref="B115:G115"/>
    <mergeCell ref="B103:G103"/>
    <mergeCell ref="B104:G104"/>
    <mergeCell ref="B105:G105"/>
    <mergeCell ref="B106:G106"/>
    <mergeCell ref="B107:G107"/>
    <mergeCell ref="B108:G108"/>
    <mergeCell ref="B125:H125"/>
    <mergeCell ref="B126:H126"/>
    <mergeCell ref="B127:H127"/>
    <mergeCell ref="B128:H128"/>
    <mergeCell ref="B129:H129"/>
    <mergeCell ref="A130:H130"/>
    <mergeCell ref="B117:G117"/>
    <mergeCell ref="B119:G119"/>
    <mergeCell ref="A121:I121"/>
    <mergeCell ref="A122:H122"/>
    <mergeCell ref="B123:H123"/>
    <mergeCell ref="B124:H124"/>
    <mergeCell ref="A134:B134"/>
    <mergeCell ref="C134:D134"/>
    <mergeCell ref="E134:F134"/>
    <mergeCell ref="A135:B135"/>
    <mergeCell ref="C135:D135"/>
    <mergeCell ref="E135:F135"/>
    <mergeCell ref="A131:C131"/>
    <mergeCell ref="D131:I131"/>
    <mergeCell ref="B132:G132"/>
    <mergeCell ref="A133:B133"/>
    <mergeCell ref="C133:D133"/>
    <mergeCell ref="E133:F133"/>
    <mergeCell ref="A138:B138"/>
    <mergeCell ref="C138:D138"/>
    <mergeCell ref="E138:F138"/>
    <mergeCell ref="A139:B139"/>
    <mergeCell ref="C139:D139"/>
    <mergeCell ref="E139:F139"/>
    <mergeCell ref="A136:B136"/>
    <mergeCell ref="C136:D136"/>
    <mergeCell ref="E136:F136"/>
    <mergeCell ref="A137:B137"/>
    <mergeCell ref="C137:D137"/>
    <mergeCell ref="E137:F137"/>
    <mergeCell ref="A159:H159"/>
    <mergeCell ref="B147:H147"/>
    <mergeCell ref="A148:H148"/>
    <mergeCell ref="A152:C152"/>
    <mergeCell ref="D152:I152"/>
    <mergeCell ref="A155:I155"/>
    <mergeCell ref="A157:I157"/>
    <mergeCell ref="A140:H140"/>
    <mergeCell ref="B142:G142"/>
    <mergeCell ref="A143:I143"/>
    <mergeCell ref="B144:H144"/>
    <mergeCell ref="B145:H145"/>
    <mergeCell ref="B146:H146"/>
  </mergeCells>
  <pageMargins left="0.511811024" right="0.511811024" top="0.78740157499999996" bottom="0.78740157499999996" header="0.31496062000000002" footer="0.31496062000000002"/>
  <pageSetup paperSize="9" scale="73" orientation="portrait" verticalDpi="300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62"/>
  <sheetViews>
    <sheetView view="pageBreakPreview" zoomScaleNormal="100" zoomScaleSheetLayoutView="100" workbookViewId="0">
      <selection activeCell="I52" sqref="I52"/>
    </sheetView>
  </sheetViews>
  <sheetFormatPr defaultColWidth="9.140625" defaultRowHeight="12.75" x14ac:dyDescent="0.2"/>
  <cols>
    <col min="1" max="1" width="10" style="16" customWidth="1"/>
    <col min="2" max="2" width="11.42578125" style="16" customWidth="1"/>
    <col min="3" max="3" width="15" style="16" customWidth="1"/>
    <col min="4" max="4" width="14.140625" style="16" customWidth="1"/>
    <col min="5" max="5" width="17.5703125" style="16" customWidth="1"/>
    <col min="6" max="6" width="14.5703125" style="16" customWidth="1"/>
    <col min="7" max="7" width="19.140625" style="16" customWidth="1"/>
    <col min="8" max="8" width="11" style="16" bestFit="1" customWidth="1"/>
    <col min="9" max="9" width="13.42578125" style="16" customWidth="1"/>
    <col min="10" max="10" width="9.5703125" style="16" customWidth="1"/>
    <col min="11" max="11" width="14" style="16" customWidth="1"/>
    <col min="12" max="12" width="9.140625" style="16"/>
    <col min="13" max="13" width="9.5703125" style="16" customWidth="1"/>
    <col min="14" max="16384" width="9.140625" style="16"/>
  </cols>
  <sheetData>
    <row r="1" spans="1:9" x14ac:dyDescent="0.2">
      <c r="A1" s="108" t="s">
        <v>62</v>
      </c>
      <c r="B1" s="108"/>
      <c r="C1" s="108"/>
      <c r="D1" s="108"/>
      <c r="E1" s="108"/>
      <c r="F1" s="108"/>
      <c r="G1" s="108"/>
      <c r="H1" s="108"/>
      <c r="I1" s="108"/>
    </row>
    <row r="2" spans="1:9" x14ac:dyDescent="0.2">
      <c r="A2" s="107" t="s">
        <v>85</v>
      </c>
      <c r="B2" s="107"/>
      <c r="C2" s="107"/>
      <c r="D2" s="107"/>
      <c r="E2" s="107"/>
      <c r="F2" s="107"/>
      <c r="G2" s="107"/>
      <c r="H2" s="107"/>
      <c r="I2" s="107"/>
    </row>
    <row r="3" spans="1:9" x14ac:dyDescent="0.2">
      <c r="A3" s="19" t="s">
        <v>23</v>
      </c>
      <c r="B3" s="68" t="s">
        <v>86</v>
      </c>
      <c r="C3" s="68"/>
      <c r="D3" s="68"/>
      <c r="E3" s="68"/>
      <c r="F3" s="68"/>
      <c r="G3" s="68"/>
      <c r="H3" s="109" t="s">
        <v>44</v>
      </c>
      <c r="I3" s="69"/>
    </row>
    <row r="4" spans="1:9" x14ac:dyDescent="0.2">
      <c r="A4" s="19" t="s">
        <v>24</v>
      </c>
      <c r="B4" s="68" t="s">
        <v>87</v>
      </c>
      <c r="C4" s="68"/>
      <c r="D4" s="68"/>
      <c r="E4" s="68"/>
      <c r="F4" s="68"/>
      <c r="G4" s="68"/>
      <c r="H4" s="69" t="s">
        <v>193</v>
      </c>
      <c r="I4" s="69"/>
    </row>
    <row r="5" spans="1:9" x14ac:dyDescent="0.2">
      <c r="A5" s="19" t="s">
        <v>25</v>
      </c>
      <c r="B5" s="68" t="s">
        <v>88</v>
      </c>
      <c r="C5" s="68"/>
      <c r="D5" s="68"/>
      <c r="E5" s="68"/>
      <c r="F5" s="68"/>
      <c r="G5" s="68"/>
      <c r="H5" s="69">
        <v>2025</v>
      </c>
      <c r="I5" s="69"/>
    </row>
    <row r="6" spans="1:9" x14ac:dyDescent="0.2">
      <c r="A6" s="19" t="s">
        <v>26</v>
      </c>
      <c r="B6" s="68" t="s">
        <v>89</v>
      </c>
      <c r="C6" s="68"/>
      <c r="D6" s="68"/>
      <c r="E6" s="68"/>
      <c r="F6" s="68"/>
      <c r="G6" s="68"/>
      <c r="H6" s="69">
        <v>24</v>
      </c>
      <c r="I6" s="69"/>
    </row>
    <row r="7" spans="1:9" x14ac:dyDescent="0.2">
      <c r="A7" s="15"/>
      <c r="B7" s="18"/>
      <c r="C7" s="18"/>
      <c r="D7" s="18"/>
      <c r="E7" s="18"/>
      <c r="F7" s="18"/>
      <c r="G7" s="18"/>
      <c r="H7" s="15"/>
      <c r="I7" s="15"/>
    </row>
    <row r="8" spans="1:9" x14ac:dyDescent="0.2">
      <c r="A8" s="107" t="s">
        <v>90</v>
      </c>
      <c r="B8" s="107"/>
      <c r="C8" s="107"/>
      <c r="D8" s="107"/>
      <c r="E8" s="107"/>
      <c r="F8" s="107"/>
      <c r="G8" s="107"/>
      <c r="H8" s="107"/>
      <c r="I8" s="107"/>
    </row>
    <row r="9" spans="1:9" x14ac:dyDescent="0.2">
      <c r="A9" s="69" t="s">
        <v>47</v>
      </c>
      <c r="B9" s="69"/>
      <c r="C9" s="69" t="s">
        <v>48</v>
      </c>
      <c r="D9" s="69"/>
      <c r="E9" s="69" t="s">
        <v>91</v>
      </c>
      <c r="F9" s="69"/>
      <c r="G9" s="69"/>
      <c r="H9" s="69"/>
      <c r="I9" s="69"/>
    </row>
    <row r="10" spans="1:9" x14ac:dyDescent="0.2">
      <c r="A10" s="69" t="str">
        <f>H13</f>
        <v>Manutenção</v>
      </c>
      <c r="B10" s="69"/>
      <c r="C10" s="69" t="s">
        <v>72</v>
      </c>
      <c r="D10" s="69"/>
      <c r="E10" s="69">
        <v>1</v>
      </c>
      <c r="F10" s="69"/>
      <c r="G10" s="69"/>
      <c r="H10" s="69"/>
      <c r="I10" s="69"/>
    </row>
    <row r="11" spans="1:9" x14ac:dyDescent="0.2">
      <c r="A11" s="15"/>
      <c r="B11" s="18"/>
      <c r="C11" s="18"/>
      <c r="D11" s="18"/>
      <c r="E11" s="18"/>
      <c r="F11" s="18"/>
      <c r="G11" s="18"/>
      <c r="H11" s="15"/>
      <c r="I11" s="15"/>
    </row>
    <row r="12" spans="1:9" x14ac:dyDescent="0.2">
      <c r="A12" s="107" t="s">
        <v>92</v>
      </c>
      <c r="B12" s="107"/>
      <c r="C12" s="107"/>
      <c r="D12" s="107"/>
      <c r="E12" s="107"/>
      <c r="F12" s="107"/>
      <c r="G12" s="107"/>
      <c r="H12" s="107"/>
      <c r="I12" s="107"/>
    </row>
    <row r="13" spans="1:9" x14ac:dyDescent="0.2">
      <c r="A13" s="19">
        <v>1</v>
      </c>
      <c r="B13" s="68" t="s">
        <v>49</v>
      </c>
      <c r="C13" s="68"/>
      <c r="D13" s="68"/>
      <c r="E13" s="68"/>
      <c r="F13" s="68"/>
      <c r="G13" s="68"/>
      <c r="H13" s="104" t="s">
        <v>201</v>
      </c>
      <c r="I13" s="104"/>
    </row>
    <row r="14" spans="1:9" x14ac:dyDescent="0.2">
      <c r="A14" s="19">
        <v>2</v>
      </c>
      <c r="B14" s="68" t="s">
        <v>50</v>
      </c>
      <c r="C14" s="68"/>
      <c r="D14" s="68"/>
      <c r="E14" s="68"/>
      <c r="F14" s="68"/>
      <c r="G14" s="68"/>
      <c r="H14" s="104" t="s">
        <v>196</v>
      </c>
      <c r="I14" s="104"/>
    </row>
    <row r="15" spans="1:9" x14ac:dyDescent="0.2">
      <c r="A15" s="19">
        <v>3</v>
      </c>
      <c r="B15" s="68" t="s">
        <v>93</v>
      </c>
      <c r="C15" s="68"/>
      <c r="D15" s="68"/>
      <c r="E15" s="68"/>
      <c r="F15" s="68"/>
      <c r="G15" s="68"/>
      <c r="H15" s="106">
        <v>2276.0100000000002</v>
      </c>
      <c r="I15" s="104"/>
    </row>
    <row r="16" spans="1:9" x14ac:dyDescent="0.2">
      <c r="A16" s="19">
        <v>4</v>
      </c>
      <c r="B16" s="68" t="s">
        <v>51</v>
      </c>
      <c r="C16" s="68"/>
      <c r="D16" s="68"/>
      <c r="E16" s="68"/>
      <c r="F16" s="68"/>
      <c r="G16" s="68"/>
      <c r="H16" s="104" t="s">
        <v>202</v>
      </c>
      <c r="I16" s="104"/>
    </row>
    <row r="17" spans="1:11" x14ac:dyDescent="0.2">
      <c r="A17" s="19">
        <v>5</v>
      </c>
      <c r="B17" s="68" t="s">
        <v>52</v>
      </c>
      <c r="C17" s="68"/>
      <c r="D17" s="68"/>
      <c r="E17" s="68"/>
      <c r="F17" s="68"/>
      <c r="G17" s="68"/>
      <c r="H17" s="103">
        <v>45658</v>
      </c>
      <c r="I17" s="104"/>
    </row>
    <row r="18" spans="1:11" x14ac:dyDescent="0.2">
      <c r="A18" s="105"/>
      <c r="B18" s="105"/>
      <c r="C18" s="105"/>
      <c r="D18" s="105"/>
      <c r="E18" s="105"/>
      <c r="F18" s="105"/>
      <c r="G18" s="105"/>
      <c r="H18" s="105"/>
      <c r="I18" s="105"/>
    </row>
    <row r="19" spans="1:11" x14ac:dyDescent="0.2">
      <c r="A19" s="89" t="s">
        <v>94</v>
      </c>
      <c r="B19" s="89"/>
      <c r="C19" s="89"/>
      <c r="D19" s="89"/>
      <c r="E19" s="89"/>
      <c r="F19" s="89"/>
      <c r="G19" s="89"/>
      <c r="H19" s="89"/>
      <c r="I19" s="89"/>
    </row>
    <row r="20" spans="1:11" x14ac:dyDescent="0.2">
      <c r="A20" s="20">
        <v>1</v>
      </c>
      <c r="B20" s="70" t="s">
        <v>53</v>
      </c>
      <c r="C20" s="70"/>
      <c r="D20" s="70"/>
      <c r="E20" s="70"/>
      <c r="F20" s="70"/>
      <c r="G20" s="70"/>
      <c r="H20" s="20" t="s">
        <v>45</v>
      </c>
      <c r="I20" s="20" t="s">
        <v>95</v>
      </c>
    </row>
    <row r="21" spans="1:11" x14ac:dyDescent="0.2">
      <c r="A21" s="20" t="s">
        <v>23</v>
      </c>
      <c r="B21" s="68" t="s">
        <v>54</v>
      </c>
      <c r="C21" s="68"/>
      <c r="D21" s="68"/>
      <c r="E21" s="68"/>
      <c r="F21" s="68"/>
      <c r="G21" s="68"/>
      <c r="H21" s="21"/>
      <c r="I21" s="22">
        <f>H15</f>
        <v>2276.0100000000002</v>
      </c>
    </row>
    <row r="22" spans="1:11" x14ac:dyDescent="0.2">
      <c r="A22" s="20" t="s">
        <v>24</v>
      </c>
      <c r="B22" s="68" t="s">
        <v>96</v>
      </c>
      <c r="C22" s="68"/>
      <c r="D22" s="68"/>
      <c r="E22" s="68"/>
      <c r="F22" s="68"/>
      <c r="G22" s="68"/>
      <c r="H22" s="23">
        <v>0</v>
      </c>
      <c r="I22" s="22">
        <f>I21*H22</f>
        <v>0</v>
      </c>
      <c r="K22" s="24"/>
    </row>
    <row r="23" spans="1:11" x14ac:dyDescent="0.2">
      <c r="A23" s="20" t="s">
        <v>25</v>
      </c>
      <c r="B23" s="68" t="s">
        <v>97</v>
      </c>
      <c r="C23" s="68"/>
      <c r="D23" s="68"/>
      <c r="E23" s="68"/>
      <c r="F23" s="68"/>
      <c r="G23" s="68"/>
      <c r="H23" s="23">
        <v>0</v>
      </c>
      <c r="I23" s="22">
        <f>H23*I21</f>
        <v>0</v>
      </c>
    </row>
    <row r="24" spans="1:11" x14ac:dyDescent="0.2">
      <c r="A24" s="20" t="s">
        <v>26</v>
      </c>
      <c r="B24" s="68" t="s">
        <v>27</v>
      </c>
      <c r="C24" s="68"/>
      <c r="D24" s="68"/>
      <c r="E24" s="68"/>
      <c r="F24" s="68"/>
      <c r="G24" s="68"/>
      <c r="H24" s="23">
        <v>0</v>
      </c>
      <c r="I24" s="22">
        <f>(((I21+I22)/220)*H24*8*15)</f>
        <v>0</v>
      </c>
    </row>
    <row r="25" spans="1:11" x14ac:dyDescent="0.2">
      <c r="A25" s="20" t="s">
        <v>28</v>
      </c>
      <c r="B25" s="68" t="s">
        <v>29</v>
      </c>
      <c r="C25" s="68"/>
      <c r="D25" s="68"/>
      <c r="E25" s="68"/>
      <c r="F25" s="68"/>
      <c r="G25" s="68"/>
      <c r="H25" s="25"/>
      <c r="I25" s="22">
        <v>0</v>
      </c>
    </row>
    <row r="26" spans="1:11" x14ac:dyDescent="0.2">
      <c r="A26" s="20" t="s">
        <v>35</v>
      </c>
      <c r="B26" s="68" t="s">
        <v>31</v>
      </c>
      <c r="C26" s="68"/>
      <c r="D26" s="68"/>
      <c r="E26" s="68"/>
      <c r="F26" s="68"/>
      <c r="G26" s="68"/>
      <c r="H26" s="23"/>
      <c r="I26" s="22">
        <v>0</v>
      </c>
    </row>
    <row r="27" spans="1:11" x14ac:dyDescent="0.2">
      <c r="A27" s="70" t="s">
        <v>98</v>
      </c>
      <c r="B27" s="70"/>
      <c r="C27" s="70"/>
      <c r="D27" s="70"/>
      <c r="E27" s="70"/>
      <c r="F27" s="70"/>
      <c r="G27" s="70"/>
      <c r="H27" s="70"/>
      <c r="I27" s="26">
        <f>TRUNC(SUM(I21:I26),2)</f>
        <v>2276.0100000000002</v>
      </c>
    </row>
    <row r="28" spans="1:11" x14ac:dyDescent="0.2">
      <c r="A28" s="17"/>
      <c r="B28" s="17"/>
      <c r="C28" s="17"/>
      <c r="D28" s="17"/>
      <c r="E28" s="17"/>
      <c r="F28" s="17"/>
      <c r="G28" s="17"/>
      <c r="H28" s="17"/>
      <c r="I28" s="27"/>
    </row>
    <row r="29" spans="1:11" x14ac:dyDescent="0.2">
      <c r="A29" s="89" t="s">
        <v>99</v>
      </c>
      <c r="B29" s="89"/>
      <c r="C29" s="89"/>
      <c r="D29" s="89"/>
      <c r="E29" s="89"/>
      <c r="F29" s="89"/>
      <c r="G29" s="89"/>
      <c r="H29" s="89"/>
      <c r="I29" s="89"/>
    </row>
    <row r="30" spans="1:11" x14ac:dyDescent="0.2">
      <c r="A30" s="70" t="s">
        <v>100</v>
      </c>
      <c r="B30" s="70"/>
      <c r="C30" s="70"/>
      <c r="D30" s="70"/>
      <c r="E30" s="70"/>
      <c r="F30" s="70"/>
      <c r="G30" s="70"/>
      <c r="H30" s="20" t="s">
        <v>45</v>
      </c>
      <c r="I30" s="20" t="s">
        <v>95</v>
      </c>
    </row>
    <row r="31" spans="1:11" x14ac:dyDescent="0.2">
      <c r="A31" s="20" t="s">
        <v>23</v>
      </c>
      <c r="B31" s="68" t="s">
        <v>101</v>
      </c>
      <c r="C31" s="68"/>
      <c r="D31" s="68"/>
      <c r="E31" s="68"/>
      <c r="F31" s="68"/>
      <c r="G31" s="68"/>
      <c r="H31" s="28">
        <v>8.3299999999999999E-2</v>
      </c>
      <c r="I31" s="22">
        <f>TRUNC($I$27*H31,2)</f>
        <v>189.59</v>
      </c>
    </row>
    <row r="32" spans="1:11" x14ac:dyDescent="0.2">
      <c r="A32" s="20" t="s">
        <v>24</v>
      </c>
      <c r="B32" s="68" t="s">
        <v>102</v>
      </c>
      <c r="C32" s="68"/>
      <c r="D32" s="68"/>
      <c r="E32" s="68"/>
      <c r="F32" s="68"/>
      <c r="G32" s="68"/>
      <c r="H32" s="61">
        <v>0.121</v>
      </c>
      <c r="I32" s="22">
        <f>TRUNC(H32*I27,2)</f>
        <v>275.39</v>
      </c>
    </row>
    <row r="33" spans="1:11" x14ac:dyDescent="0.2">
      <c r="A33" s="70" t="s">
        <v>103</v>
      </c>
      <c r="B33" s="70"/>
      <c r="C33" s="70"/>
      <c r="D33" s="70"/>
      <c r="E33" s="70"/>
      <c r="F33" s="70"/>
      <c r="G33" s="70"/>
      <c r="H33" s="29">
        <f>TRUNC(SUM(H31:H32),4)</f>
        <v>0.20430000000000001</v>
      </c>
      <c r="I33" s="26">
        <f>TRUNC(SUM(I31:I32),2)</f>
        <v>464.98</v>
      </c>
    </row>
    <row r="34" spans="1:11" x14ac:dyDescent="0.2">
      <c r="A34" s="101"/>
      <c r="B34" s="102"/>
      <c r="C34" s="102"/>
      <c r="D34" s="102"/>
      <c r="E34" s="102"/>
      <c r="F34" s="102"/>
      <c r="G34" s="102"/>
      <c r="H34" s="102"/>
      <c r="I34" s="102"/>
      <c r="J34" s="30"/>
      <c r="K34" s="31"/>
    </row>
    <row r="35" spans="1:11" x14ac:dyDescent="0.2">
      <c r="A35" s="70" t="s">
        <v>104</v>
      </c>
      <c r="B35" s="70"/>
      <c r="C35" s="70"/>
      <c r="D35" s="70"/>
      <c r="E35" s="70"/>
      <c r="F35" s="70"/>
      <c r="G35" s="70"/>
      <c r="H35" s="20" t="s">
        <v>45</v>
      </c>
      <c r="I35" s="20" t="s">
        <v>95</v>
      </c>
    </row>
    <row r="36" spans="1:11" x14ac:dyDescent="0.2">
      <c r="A36" s="20" t="s">
        <v>23</v>
      </c>
      <c r="B36" s="68" t="s">
        <v>105</v>
      </c>
      <c r="C36" s="68"/>
      <c r="D36" s="68"/>
      <c r="E36" s="68"/>
      <c r="F36" s="68"/>
      <c r="G36" s="68"/>
      <c r="H36" s="28">
        <v>0.2</v>
      </c>
      <c r="I36" s="22">
        <f>H36*($I$27+$I$33)</f>
        <v>548.19800000000009</v>
      </c>
    </row>
    <row r="37" spans="1:11" x14ac:dyDescent="0.2">
      <c r="A37" s="20" t="s">
        <v>24</v>
      </c>
      <c r="B37" s="68" t="s">
        <v>106</v>
      </c>
      <c r="C37" s="68"/>
      <c r="D37" s="68"/>
      <c r="E37" s="68"/>
      <c r="F37" s="68"/>
      <c r="G37" s="68"/>
      <c r="H37" s="28">
        <v>2.5000000000000001E-2</v>
      </c>
      <c r="I37" s="22">
        <f t="shared" ref="I37:I43" si="0">H37*($I$27+$I$33)</f>
        <v>68.524750000000012</v>
      </c>
    </row>
    <row r="38" spans="1:11" x14ac:dyDescent="0.2">
      <c r="A38" s="20" t="s">
        <v>25</v>
      </c>
      <c r="B38" s="68" t="s">
        <v>211</v>
      </c>
      <c r="C38" s="68"/>
      <c r="D38" s="68"/>
      <c r="E38" s="68"/>
      <c r="F38" s="68"/>
      <c r="G38" s="68"/>
      <c r="H38" s="61">
        <v>0.06</v>
      </c>
      <c r="I38" s="22">
        <f t="shared" si="0"/>
        <v>164.45940000000002</v>
      </c>
    </row>
    <row r="39" spans="1:11" x14ac:dyDescent="0.2">
      <c r="A39" s="20" t="s">
        <v>26</v>
      </c>
      <c r="B39" s="68" t="s">
        <v>34</v>
      </c>
      <c r="C39" s="68"/>
      <c r="D39" s="68"/>
      <c r="E39" s="68"/>
      <c r="F39" s="68"/>
      <c r="G39" s="68"/>
      <c r="H39" s="28">
        <v>1.4999999999999999E-2</v>
      </c>
      <c r="I39" s="22">
        <f t="shared" si="0"/>
        <v>41.114850000000004</v>
      </c>
    </row>
    <row r="40" spans="1:11" x14ac:dyDescent="0.2">
      <c r="A40" s="20" t="s">
        <v>28</v>
      </c>
      <c r="B40" s="68" t="s">
        <v>107</v>
      </c>
      <c r="C40" s="68"/>
      <c r="D40" s="68"/>
      <c r="E40" s="68"/>
      <c r="F40" s="68"/>
      <c r="G40" s="68"/>
      <c r="H40" s="28">
        <v>0.01</v>
      </c>
      <c r="I40" s="22">
        <f t="shared" si="0"/>
        <v>27.409900000000004</v>
      </c>
    </row>
    <row r="41" spans="1:11" x14ac:dyDescent="0.2">
      <c r="A41" s="20" t="s">
        <v>35</v>
      </c>
      <c r="B41" s="68" t="s">
        <v>108</v>
      </c>
      <c r="C41" s="68"/>
      <c r="D41" s="68"/>
      <c r="E41" s="68"/>
      <c r="F41" s="68"/>
      <c r="G41" s="68"/>
      <c r="H41" s="28">
        <v>6.0000000000000001E-3</v>
      </c>
      <c r="I41" s="22">
        <f t="shared" si="0"/>
        <v>16.44594</v>
      </c>
    </row>
    <row r="42" spans="1:11" x14ac:dyDescent="0.2">
      <c r="A42" s="20" t="s">
        <v>30</v>
      </c>
      <c r="B42" s="68" t="s">
        <v>109</v>
      </c>
      <c r="C42" s="68"/>
      <c r="D42" s="68"/>
      <c r="E42" s="68"/>
      <c r="F42" s="68"/>
      <c r="G42" s="68"/>
      <c r="H42" s="28">
        <v>2E-3</v>
      </c>
      <c r="I42" s="22">
        <f t="shared" si="0"/>
        <v>5.481980000000001</v>
      </c>
    </row>
    <row r="43" spans="1:11" x14ac:dyDescent="0.2">
      <c r="A43" s="20" t="s">
        <v>36</v>
      </c>
      <c r="B43" s="68" t="s">
        <v>110</v>
      </c>
      <c r="C43" s="68"/>
      <c r="D43" s="68"/>
      <c r="E43" s="68"/>
      <c r="F43" s="68"/>
      <c r="G43" s="68"/>
      <c r="H43" s="28">
        <v>0.08</v>
      </c>
      <c r="I43" s="22">
        <f t="shared" si="0"/>
        <v>219.27920000000003</v>
      </c>
    </row>
    <row r="44" spans="1:11" x14ac:dyDescent="0.2">
      <c r="A44" s="70" t="s">
        <v>111</v>
      </c>
      <c r="B44" s="70"/>
      <c r="C44" s="70"/>
      <c r="D44" s="70"/>
      <c r="E44" s="70"/>
      <c r="F44" s="70"/>
      <c r="G44" s="70"/>
      <c r="H44" s="29">
        <f>SUM(H36:H43)</f>
        <v>0.39800000000000008</v>
      </c>
      <c r="I44" s="26">
        <f>TRUNC(SUM(I36:I43),2)</f>
        <v>1090.9100000000001</v>
      </c>
    </row>
    <row r="45" spans="1:11" x14ac:dyDescent="0.2">
      <c r="A45" s="96"/>
      <c r="B45" s="96"/>
      <c r="C45" s="96"/>
      <c r="D45" s="96"/>
      <c r="E45" s="96"/>
      <c r="F45" s="96"/>
      <c r="G45" s="96"/>
      <c r="H45" s="96"/>
      <c r="I45" s="97"/>
    </row>
    <row r="46" spans="1:11" x14ac:dyDescent="0.2">
      <c r="A46" s="70" t="s">
        <v>112</v>
      </c>
      <c r="B46" s="70"/>
      <c r="C46" s="70"/>
      <c r="D46" s="70"/>
      <c r="E46" s="70"/>
      <c r="F46" s="70"/>
      <c r="G46" s="70"/>
      <c r="H46" s="29"/>
      <c r="I46" s="20" t="s">
        <v>95</v>
      </c>
    </row>
    <row r="47" spans="1:11" x14ac:dyDescent="0.2">
      <c r="A47" s="20" t="s">
        <v>23</v>
      </c>
      <c r="B47" s="86" t="s">
        <v>113</v>
      </c>
      <c r="C47" s="86"/>
      <c r="D47" s="86"/>
      <c r="E47" s="86"/>
      <c r="F47" s="86"/>
      <c r="G47" s="86"/>
      <c r="H47" s="19" t="s">
        <v>44</v>
      </c>
      <c r="I47" s="62">
        <f>46*4.9-(I21*0.06)</f>
        <v>88.839399999999983</v>
      </c>
    </row>
    <row r="48" spans="1:11" x14ac:dyDescent="0.2">
      <c r="A48" s="20" t="s">
        <v>24</v>
      </c>
      <c r="B48" s="86" t="s">
        <v>114</v>
      </c>
      <c r="C48" s="86"/>
      <c r="D48" s="86"/>
      <c r="E48" s="86"/>
      <c r="F48" s="86"/>
      <c r="G48" s="86"/>
      <c r="H48" s="19" t="s">
        <v>44</v>
      </c>
      <c r="I48" s="62">
        <v>0</v>
      </c>
      <c r="K48" s="24"/>
    </row>
    <row r="49" spans="1:11" x14ac:dyDescent="0.2">
      <c r="A49" s="20" t="s">
        <v>25</v>
      </c>
      <c r="B49" s="86" t="s">
        <v>115</v>
      </c>
      <c r="C49" s="86"/>
      <c r="D49" s="86"/>
      <c r="E49" s="86"/>
      <c r="F49" s="86"/>
      <c r="G49" s="86"/>
      <c r="H49" s="19" t="s">
        <v>44</v>
      </c>
      <c r="I49" s="62">
        <v>16.13</v>
      </c>
      <c r="K49" s="24"/>
    </row>
    <row r="50" spans="1:11" x14ac:dyDescent="0.2">
      <c r="A50" s="20" t="s">
        <v>26</v>
      </c>
      <c r="B50" s="98" t="s">
        <v>116</v>
      </c>
      <c r="C50" s="99"/>
      <c r="D50" s="99"/>
      <c r="E50" s="99"/>
      <c r="F50" s="99"/>
      <c r="G50" s="100"/>
      <c r="H50" s="19" t="s">
        <v>44</v>
      </c>
      <c r="I50" s="62">
        <v>137.97999999999999</v>
      </c>
      <c r="K50" s="24"/>
    </row>
    <row r="51" spans="1:11" x14ac:dyDescent="0.2">
      <c r="A51" s="60" t="s">
        <v>28</v>
      </c>
      <c r="B51" s="98" t="s">
        <v>213</v>
      </c>
      <c r="C51" s="99"/>
      <c r="D51" s="99"/>
      <c r="E51" s="99"/>
      <c r="F51" s="99"/>
      <c r="G51" s="100"/>
      <c r="H51" s="59"/>
      <c r="I51" s="62">
        <v>5.6</v>
      </c>
      <c r="K51" s="24"/>
    </row>
    <row r="52" spans="1:11" x14ac:dyDescent="0.2">
      <c r="A52" s="60" t="s">
        <v>35</v>
      </c>
      <c r="B52" s="98" t="s">
        <v>117</v>
      </c>
      <c r="C52" s="99"/>
      <c r="D52" s="99"/>
      <c r="E52" s="99"/>
      <c r="F52" s="99"/>
      <c r="G52" s="100"/>
      <c r="H52" s="19" t="s">
        <v>44</v>
      </c>
      <c r="I52" s="62">
        <v>0.44</v>
      </c>
    </row>
    <row r="53" spans="1:11" x14ac:dyDescent="0.2">
      <c r="A53" s="60" t="s">
        <v>30</v>
      </c>
      <c r="B53" s="86" t="s">
        <v>212</v>
      </c>
      <c r="C53" s="86"/>
      <c r="D53" s="86"/>
      <c r="E53" s="86"/>
      <c r="F53" s="86"/>
      <c r="G53" s="86"/>
      <c r="H53" s="19" t="s">
        <v>44</v>
      </c>
      <c r="I53" s="62">
        <v>0</v>
      </c>
    </row>
    <row r="54" spans="1:11" x14ac:dyDescent="0.2">
      <c r="A54" s="70" t="s">
        <v>118</v>
      </c>
      <c r="B54" s="70"/>
      <c r="C54" s="70"/>
      <c r="D54" s="70"/>
      <c r="E54" s="70"/>
      <c r="F54" s="70"/>
      <c r="G54" s="70"/>
      <c r="H54" s="70"/>
      <c r="I54" s="26">
        <f>SUM(I47:I53)</f>
        <v>248.98939999999996</v>
      </c>
    </row>
    <row r="55" spans="1:11" x14ac:dyDescent="0.2">
      <c r="A55" s="96"/>
      <c r="B55" s="96"/>
      <c r="C55" s="96"/>
      <c r="D55" s="96"/>
      <c r="E55" s="96"/>
      <c r="F55" s="96"/>
      <c r="G55" s="96"/>
      <c r="H55" s="96"/>
      <c r="I55" s="97"/>
    </row>
    <row r="56" spans="1:11" x14ac:dyDescent="0.2">
      <c r="A56" s="83" t="s">
        <v>119</v>
      </c>
      <c r="B56" s="83"/>
      <c r="C56" s="83"/>
      <c r="D56" s="83"/>
      <c r="E56" s="83"/>
      <c r="F56" s="83"/>
      <c r="G56" s="83"/>
      <c r="H56" s="83"/>
      <c r="I56" s="83"/>
    </row>
    <row r="57" spans="1:11" x14ac:dyDescent="0.2">
      <c r="A57" s="70" t="s">
        <v>120</v>
      </c>
      <c r="B57" s="70"/>
      <c r="C57" s="70"/>
      <c r="D57" s="70"/>
      <c r="E57" s="70"/>
      <c r="F57" s="70"/>
      <c r="G57" s="70"/>
      <c r="H57" s="70"/>
      <c r="I57" s="20" t="s">
        <v>95</v>
      </c>
    </row>
    <row r="58" spans="1:11" x14ac:dyDescent="0.2">
      <c r="A58" s="20" t="s">
        <v>32</v>
      </c>
      <c r="B58" s="69" t="s">
        <v>121</v>
      </c>
      <c r="C58" s="69"/>
      <c r="D58" s="69"/>
      <c r="E58" s="69"/>
      <c r="F58" s="69"/>
      <c r="G58" s="69"/>
      <c r="H58" s="69"/>
      <c r="I58" s="22">
        <f>I33</f>
        <v>464.98</v>
      </c>
    </row>
    <row r="59" spans="1:11" x14ac:dyDescent="0.2">
      <c r="A59" s="20" t="s">
        <v>33</v>
      </c>
      <c r="B59" s="69" t="s">
        <v>122</v>
      </c>
      <c r="C59" s="69"/>
      <c r="D59" s="69"/>
      <c r="E59" s="69"/>
      <c r="F59" s="69"/>
      <c r="G59" s="69"/>
      <c r="H59" s="69"/>
      <c r="I59" s="22">
        <f>I44</f>
        <v>1090.9100000000001</v>
      </c>
    </row>
    <row r="60" spans="1:11" x14ac:dyDescent="0.2">
      <c r="A60" s="20" t="s">
        <v>37</v>
      </c>
      <c r="B60" s="69" t="s">
        <v>38</v>
      </c>
      <c r="C60" s="69"/>
      <c r="D60" s="69"/>
      <c r="E60" s="69"/>
      <c r="F60" s="69"/>
      <c r="G60" s="69"/>
      <c r="H60" s="69"/>
      <c r="I60" s="22">
        <f>I54</f>
        <v>248.98939999999996</v>
      </c>
    </row>
    <row r="61" spans="1:11" x14ac:dyDescent="0.2">
      <c r="A61" s="70" t="s">
        <v>123</v>
      </c>
      <c r="B61" s="70"/>
      <c r="C61" s="70"/>
      <c r="D61" s="70"/>
      <c r="E61" s="70"/>
      <c r="F61" s="70"/>
      <c r="G61" s="70"/>
      <c r="H61" s="70"/>
      <c r="I61" s="26">
        <f>TRUNC(SUM(I58:I60),2)</f>
        <v>1804.87</v>
      </c>
    </row>
    <row r="62" spans="1:11" x14ac:dyDescent="0.2">
      <c r="A62" s="87"/>
      <c r="B62" s="88"/>
      <c r="C62" s="88"/>
      <c r="D62" s="88"/>
      <c r="E62" s="88"/>
      <c r="F62" s="88"/>
      <c r="G62" s="88"/>
      <c r="H62" s="88"/>
      <c r="I62" s="88"/>
    </row>
    <row r="63" spans="1:11" x14ac:dyDescent="0.2">
      <c r="A63" s="89" t="s">
        <v>124</v>
      </c>
      <c r="B63" s="89"/>
      <c r="C63" s="89"/>
      <c r="D63" s="89"/>
      <c r="E63" s="89"/>
      <c r="F63" s="89"/>
      <c r="G63" s="89"/>
      <c r="H63" s="89"/>
      <c r="I63" s="89"/>
    </row>
    <row r="64" spans="1:11" x14ac:dyDescent="0.2">
      <c r="A64" s="20">
        <v>3</v>
      </c>
      <c r="B64" s="70" t="s">
        <v>60</v>
      </c>
      <c r="C64" s="70"/>
      <c r="D64" s="70"/>
      <c r="E64" s="70"/>
      <c r="F64" s="70"/>
      <c r="G64" s="70"/>
      <c r="H64" s="20" t="s">
        <v>45</v>
      </c>
      <c r="I64" s="20" t="s">
        <v>95</v>
      </c>
    </row>
    <row r="65" spans="1:11" x14ac:dyDescent="0.2">
      <c r="A65" s="20" t="s">
        <v>23</v>
      </c>
      <c r="B65" s="68" t="s">
        <v>16</v>
      </c>
      <c r="C65" s="68"/>
      <c r="D65" s="68"/>
      <c r="E65" s="68"/>
      <c r="F65" s="68"/>
      <c r="G65" s="68"/>
      <c r="H65" s="28">
        <v>4.1999999999999997E-3</v>
      </c>
      <c r="I65" s="22">
        <f>H65*$I$27</f>
        <v>9.5592420000000011</v>
      </c>
    </row>
    <row r="66" spans="1:11" x14ac:dyDescent="0.2">
      <c r="A66" s="20" t="s">
        <v>24</v>
      </c>
      <c r="B66" s="68" t="s">
        <v>55</v>
      </c>
      <c r="C66" s="68"/>
      <c r="D66" s="68"/>
      <c r="E66" s="68"/>
      <c r="F66" s="68"/>
      <c r="G66" s="68"/>
      <c r="H66" s="28">
        <v>2.9999999999999997E-4</v>
      </c>
      <c r="I66" s="22">
        <f t="shared" ref="I66:I70" si="1">H66*$I$27</f>
        <v>0.68280300000000005</v>
      </c>
      <c r="K66" s="33"/>
    </row>
    <row r="67" spans="1:11" x14ac:dyDescent="0.2">
      <c r="A67" s="20" t="s">
        <v>25</v>
      </c>
      <c r="B67" s="68" t="s">
        <v>125</v>
      </c>
      <c r="C67" s="68"/>
      <c r="D67" s="68"/>
      <c r="E67" s="68"/>
      <c r="F67" s="68"/>
      <c r="G67" s="68"/>
      <c r="H67" s="28">
        <v>3.4700000000000002E-2</v>
      </c>
      <c r="I67" s="22">
        <f t="shared" si="1"/>
        <v>78.977547000000015</v>
      </c>
    </row>
    <row r="68" spans="1:11" x14ac:dyDescent="0.2">
      <c r="A68" s="20" t="s">
        <v>26</v>
      </c>
      <c r="B68" s="68" t="s">
        <v>126</v>
      </c>
      <c r="C68" s="68"/>
      <c r="D68" s="68"/>
      <c r="E68" s="68"/>
      <c r="F68" s="68"/>
      <c r="G68" s="68"/>
      <c r="H68" s="28">
        <v>1.9400000000000001E-2</v>
      </c>
      <c r="I68" s="22">
        <f t="shared" si="1"/>
        <v>44.154594000000003</v>
      </c>
    </row>
    <row r="69" spans="1:11" x14ac:dyDescent="0.2">
      <c r="A69" s="20" t="s">
        <v>28</v>
      </c>
      <c r="B69" s="68" t="s">
        <v>127</v>
      </c>
      <c r="C69" s="68"/>
      <c r="D69" s="68"/>
      <c r="E69" s="68"/>
      <c r="F69" s="68"/>
      <c r="G69" s="68"/>
      <c r="H69" s="28">
        <f>H44*H68</f>
        <v>7.7212000000000018E-3</v>
      </c>
      <c r="I69" s="22">
        <f t="shared" si="1"/>
        <v>17.573528412000005</v>
      </c>
    </row>
    <row r="70" spans="1:11" x14ac:dyDescent="0.2">
      <c r="A70" s="20" t="s">
        <v>35</v>
      </c>
      <c r="B70" s="68" t="s">
        <v>128</v>
      </c>
      <c r="C70" s="68"/>
      <c r="D70" s="68"/>
      <c r="E70" s="68"/>
      <c r="F70" s="68"/>
      <c r="G70" s="68"/>
      <c r="H70" s="61">
        <v>5.3E-3</v>
      </c>
      <c r="I70" s="22">
        <f t="shared" si="1"/>
        <v>12.062853</v>
      </c>
    </row>
    <row r="71" spans="1:11" x14ac:dyDescent="0.2">
      <c r="A71" s="70" t="s">
        <v>129</v>
      </c>
      <c r="B71" s="70"/>
      <c r="C71" s="70"/>
      <c r="D71" s="70"/>
      <c r="E71" s="70"/>
      <c r="F71" s="70"/>
      <c r="G71" s="70"/>
      <c r="H71" s="29">
        <f>TRUNC(SUM(H65:H70),4)</f>
        <v>7.1599999999999997E-2</v>
      </c>
      <c r="I71" s="26">
        <f>TRUNC(SUM(I65:I70),2)</f>
        <v>163.01</v>
      </c>
    </row>
    <row r="72" spans="1:11" x14ac:dyDescent="0.2">
      <c r="A72" s="94"/>
      <c r="B72" s="95"/>
      <c r="C72" s="95"/>
      <c r="D72" s="95"/>
      <c r="E72" s="95"/>
      <c r="F72" s="95"/>
      <c r="G72" s="95"/>
      <c r="H72" s="95"/>
      <c r="I72" s="95"/>
    </row>
    <row r="73" spans="1:11" x14ac:dyDescent="0.2">
      <c r="A73" s="89" t="s">
        <v>130</v>
      </c>
      <c r="B73" s="89"/>
      <c r="C73" s="89"/>
      <c r="D73" s="89"/>
      <c r="E73" s="89"/>
      <c r="F73" s="89"/>
      <c r="G73" s="89"/>
      <c r="H73" s="89"/>
      <c r="I73" s="89"/>
      <c r="J73" s="30"/>
      <c r="K73" s="31"/>
    </row>
    <row r="74" spans="1:11" x14ac:dyDescent="0.2">
      <c r="A74" s="70" t="s">
        <v>131</v>
      </c>
      <c r="B74" s="70"/>
      <c r="C74" s="70"/>
      <c r="D74" s="70"/>
      <c r="E74" s="70"/>
      <c r="F74" s="70"/>
      <c r="G74" s="70"/>
      <c r="H74" s="20" t="s">
        <v>45</v>
      </c>
      <c r="I74" s="20" t="s">
        <v>95</v>
      </c>
    </row>
    <row r="75" spans="1:11" x14ac:dyDescent="0.2">
      <c r="A75" s="20" t="s">
        <v>23</v>
      </c>
      <c r="B75" s="68" t="s">
        <v>132</v>
      </c>
      <c r="C75" s="68"/>
      <c r="D75" s="68"/>
      <c r="E75" s="68"/>
      <c r="F75" s="68"/>
      <c r="G75" s="68"/>
      <c r="H75" s="28">
        <v>1.6199999999999999E-2</v>
      </c>
      <c r="I75" s="22">
        <f>H75*$I$27</f>
        <v>36.871362000000005</v>
      </c>
    </row>
    <row r="76" spans="1:11" x14ac:dyDescent="0.2">
      <c r="A76" s="20" t="s">
        <v>24</v>
      </c>
      <c r="B76" s="68" t="s">
        <v>21</v>
      </c>
      <c r="C76" s="68"/>
      <c r="D76" s="68"/>
      <c r="E76" s="68"/>
      <c r="F76" s="68"/>
      <c r="G76" s="68"/>
      <c r="H76" s="28">
        <v>2.8E-3</v>
      </c>
      <c r="I76" s="22">
        <f t="shared" ref="I76:I80" si="2">H76*$I$27</f>
        <v>6.3728280000000002</v>
      </c>
    </row>
    <row r="77" spans="1:11" x14ac:dyDescent="0.2">
      <c r="A77" s="20" t="s">
        <v>25</v>
      </c>
      <c r="B77" s="68" t="s">
        <v>59</v>
      </c>
      <c r="C77" s="68"/>
      <c r="D77" s="68"/>
      <c r="E77" s="68"/>
      <c r="F77" s="68"/>
      <c r="G77" s="68"/>
      <c r="H77" s="28">
        <v>2.0000000000000001E-4</v>
      </c>
      <c r="I77" s="22">
        <f t="shared" si="2"/>
        <v>0.45520200000000005</v>
      </c>
    </row>
    <row r="78" spans="1:11" x14ac:dyDescent="0.2">
      <c r="A78" s="20" t="s">
        <v>26</v>
      </c>
      <c r="B78" s="68" t="s">
        <v>133</v>
      </c>
      <c r="C78" s="68"/>
      <c r="D78" s="68"/>
      <c r="E78" s="68"/>
      <c r="F78" s="68"/>
      <c r="G78" s="68"/>
      <c r="H78" s="28">
        <v>2.9999999999999997E-4</v>
      </c>
      <c r="I78" s="22">
        <f t="shared" si="2"/>
        <v>0.68280300000000005</v>
      </c>
    </row>
    <row r="79" spans="1:11" x14ac:dyDescent="0.2">
      <c r="A79" s="20" t="s">
        <v>28</v>
      </c>
      <c r="B79" s="68" t="s">
        <v>22</v>
      </c>
      <c r="C79" s="68"/>
      <c r="D79" s="68"/>
      <c r="E79" s="68"/>
      <c r="F79" s="68"/>
      <c r="G79" s="68"/>
      <c r="H79" s="28">
        <v>6.9999999999999999E-4</v>
      </c>
      <c r="I79" s="22">
        <f t="shared" si="2"/>
        <v>1.593207</v>
      </c>
      <c r="K79" s="24"/>
    </row>
    <row r="80" spans="1:11" x14ac:dyDescent="0.2">
      <c r="A80" s="20" t="s">
        <v>35</v>
      </c>
      <c r="B80" s="68" t="s">
        <v>134</v>
      </c>
      <c r="C80" s="68"/>
      <c r="D80" s="68"/>
      <c r="E80" s="68"/>
      <c r="F80" s="68"/>
      <c r="G80" s="68"/>
      <c r="H80" s="28">
        <v>1.3899999999999999E-2</v>
      </c>
      <c r="I80" s="22">
        <f t="shared" si="2"/>
        <v>31.636539000000003</v>
      </c>
      <c r="K80" s="34"/>
    </row>
    <row r="81" spans="1:11" x14ac:dyDescent="0.2">
      <c r="A81" s="70" t="s">
        <v>135</v>
      </c>
      <c r="B81" s="70"/>
      <c r="C81" s="70"/>
      <c r="D81" s="70"/>
      <c r="E81" s="70"/>
      <c r="F81" s="70"/>
      <c r="G81" s="70"/>
      <c r="H81" s="29">
        <f>TRUNC(SUM(H75:H80),4)</f>
        <v>3.4099999999999998E-2</v>
      </c>
      <c r="I81" s="26">
        <f>TRUNC(SUM(I75:I80),2)</f>
        <v>77.61</v>
      </c>
      <c r="K81" s="34"/>
    </row>
    <row r="82" spans="1:11" x14ac:dyDescent="0.2">
      <c r="A82" s="92"/>
      <c r="B82" s="93"/>
      <c r="C82" s="93"/>
      <c r="D82" s="93"/>
      <c r="E82" s="93"/>
      <c r="F82" s="93"/>
      <c r="G82" s="93"/>
      <c r="H82" s="93"/>
      <c r="I82" s="93"/>
    </row>
    <row r="83" spans="1:11" x14ac:dyDescent="0.2">
      <c r="A83" s="70" t="s">
        <v>136</v>
      </c>
      <c r="B83" s="70"/>
      <c r="C83" s="70"/>
      <c r="D83" s="70"/>
      <c r="E83" s="70"/>
      <c r="F83" s="70"/>
      <c r="G83" s="70"/>
      <c r="H83" s="20" t="s">
        <v>45</v>
      </c>
      <c r="I83" s="20" t="s">
        <v>95</v>
      </c>
    </row>
    <row r="84" spans="1:11" x14ac:dyDescent="0.2">
      <c r="A84" s="20" t="s">
        <v>23</v>
      </c>
      <c r="B84" s="68" t="s">
        <v>137</v>
      </c>
      <c r="C84" s="68"/>
      <c r="D84" s="68"/>
      <c r="E84" s="68"/>
      <c r="F84" s="68"/>
      <c r="G84" s="68"/>
      <c r="H84" s="28">
        <v>0</v>
      </c>
      <c r="I84" s="22">
        <v>0</v>
      </c>
    </row>
    <row r="85" spans="1:11" x14ac:dyDescent="0.2">
      <c r="A85" s="70" t="s">
        <v>138</v>
      </c>
      <c r="B85" s="70"/>
      <c r="C85" s="70"/>
      <c r="D85" s="70"/>
      <c r="E85" s="70"/>
      <c r="F85" s="70"/>
      <c r="G85" s="70"/>
      <c r="H85" s="29">
        <f>TRUNC(SUM(H84),4)</f>
        <v>0</v>
      </c>
      <c r="I85" s="26">
        <f>TRUNC(SUM(I84),2)</f>
        <v>0</v>
      </c>
    </row>
    <row r="86" spans="1:11" x14ac:dyDescent="0.2">
      <c r="A86" s="90"/>
      <c r="B86" s="91"/>
      <c r="C86" s="91"/>
      <c r="D86" s="91"/>
      <c r="E86" s="91"/>
      <c r="F86" s="91"/>
      <c r="G86" s="91"/>
      <c r="H86" s="91"/>
      <c r="I86" s="91"/>
    </row>
    <row r="87" spans="1:11" x14ac:dyDescent="0.2">
      <c r="A87" s="83" t="s">
        <v>139</v>
      </c>
      <c r="B87" s="83"/>
      <c r="C87" s="83"/>
      <c r="D87" s="83"/>
      <c r="E87" s="83"/>
      <c r="F87" s="83"/>
      <c r="G87" s="83"/>
      <c r="H87" s="83"/>
      <c r="I87" s="83"/>
    </row>
    <row r="88" spans="1:11" x14ac:dyDescent="0.2">
      <c r="A88" s="70" t="s">
        <v>39</v>
      </c>
      <c r="B88" s="70"/>
      <c r="C88" s="70"/>
      <c r="D88" s="70"/>
      <c r="E88" s="70"/>
      <c r="F88" s="70"/>
      <c r="G88" s="70"/>
      <c r="H88" s="70"/>
      <c r="I88" s="20" t="s">
        <v>95</v>
      </c>
    </row>
    <row r="89" spans="1:11" x14ac:dyDescent="0.2">
      <c r="A89" s="20" t="s">
        <v>40</v>
      </c>
      <c r="B89" s="69" t="s">
        <v>140</v>
      </c>
      <c r="C89" s="69"/>
      <c r="D89" s="69"/>
      <c r="E89" s="69"/>
      <c r="F89" s="69"/>
      <c r="G89" s="69"/>
      <c r="H89" s="69"/>
      <c r="I89" s="22">
        <f>I81</f>
        <v>77.61</v>
      </c>
    </row>
    <row r="90" spans="1:11" x14ac:dyDescent="0.2">
      <c r="A90" s="20" t="s">
        <v>41</v>
      </c>
      <c r="B90" s="69" t="s">
        <v>141</v>
      </c>
      <c r="C90" s="69"/>
      <c r="D90" s="69"/>
      <c r="E90" s="69"/>
      <c r="F90" s="69"/>
      <c r="G90" s="69"/>
      <c r="H90" s="69"/>
      <c r="I90" s="22">
        <f>I85</f>
        <v>0</v>
      </c>
    </row>
    <row r="91" spans="1:11" x14ac:dyDescent="0.2">
      <c r="A91" s="70" t="s">
        <v>142</v>
      </c>
      <c r="B91" s="70"/>
      <c r="C91" s="70"/>
      <c r="D91" s="70"/>
      <c r="E91" s="70"/>
      <c r="F91" s="70"/>
      <c r="G91" s="70"/>
      <c r="H91" s="70"/>
      <c r="I91" s="26">
        <f>TRUNC(SUM(I89:I90),2)</f>
        <v>77.61</v>
      </c>
    </row>
    <row r="92" spans="1:11" x14ac:dyDescent="0.2">
      <c r="A92" s="87"/>
      <c r="B92" s="88"/>
      <c r="C92" s="88"/>
      <c r="D92" s="88"/>
      <c r="E92" s="88"/>
      <c r="F92" s="88"/>
      <c r="G92" s="88"/>
      <c r="H92" s="88"/>
      <c r="I92" s="88"/>
    </row>
    <row r="93" spans="1:11" x14ac:dyDescent="0.2">
      <c r="A93" s="89" t="s">
        <v>143</v>
      </c>
      <c r="B93" s="89"/>
      <c r="C93" s="89"/>
      <c r="D93" s="89"/>
      <c r="E93" s="89"/>
      <c r="F93" s="89"/>
      <c r="G93" s="89"/>
      <c r="H93" s="89"/>
      <c r="I93" s="89"/>
    </row>
    <row r="94" spans="1:11" x14ac:dyDescent="0.2">
      <c r="A94" s="20">
        <v>5</v>
      </c>
      <c r="B94" s="70" t="s">
        <v>56</v>
      </c>
      <c r="C94" s="70"/>
      <c r="D94" s="70"/>
      <c r="E94" s="70"/>
      <c r="F94" s="70"/>
      <c r="G94" s="70"/>
      <c r="H94" s="20"/>
      <c r="I94" s="20" t="s">
        <v>95</v>
      </c>
    </row>
    <row r="95" spans="1:11" x14ac:dyDescent="0.2">
      <c r="A95" s="20" t="s">
        <v>23</v>
      </c>
      <c r="B95" s="86" t="s">
        <v>61</v>
      </c>
      <c r="C95" s="86"/>
      <c r="D95" s="86"/>
      <c r="E95" s="86"/>
      <c r="F95" s="86"/>
      <c r="G95" s="86"/>
      <c r="H95" s="19" t="s">
        <v>44</v>
      </c>
      <c r="I95" s="63">
        <f>424.96/12</f>
        <v>35.413333333333334</v>
      </c>
    </row>
    <row r="96" spans="1:11" x14ac:dyDescent="0.2">
      <c r="A96" s="20" t="s">
        <v>24</v>
      </c>
      <c r="B96" s="86" t="s">
        <v>0</v>
      </c>
      <c r="C96" s="86"/>
      <c r="D96" s="86"/>
      <c r="E96" s="86"/>
      <c r="F96" s="86"/>
      <c r="G96" s="86"/>
      <c r="H96" s="19" t="s">
        <v>44</v>
      </c>
      <c r="I96" s="63">
        <f>13293.98/12</f>
        <v>1107.8316666666667</v>
      </c>
    </row>
    <row r="97" spans="1:9" x14ac:dyDescent="0.2">
      <c r="A97" s="20" t="s">
        <v>25</v>
      </c>
      <c r="B97" s="86" t="s">
        <v>209</v>
      </c>
      <c r="C97" s="86"/>
      <c r="D97" s="86"/>
      <c r="E97" s="86"/>
      <c r="F97" s="86"/>
      <c r="G97" s="86"/>
      <c r="H97" s="19"/>
      <c r="I97" s="63">
        <f>1066.63/12</f>
        <v>88.885833333333338</v>
      </c>
    </row>
    <row r="98" spans="1:9" x14ac:dyDescent="0.2">
      <c r="A98" s="58" t="s">
        <v>26</v>
      </c>
      <c r="B98" s="86" t="s">
        <v>42</v>
      </c>
      <c r="C98" s="86"/>
      <c r="D98" s="86"/>
      <c r="E98" s="86"/>
      <c r="F98" s="86"/>
      <c r="G98" s="86"/>
      <c r="H98" s="19" t="s">
        <v>44</v>
      </c>
      <c r="I98" s="63">
        <v>38.94</v>
      </c>
    </row>
    <row r="99" spans="1:9" x14ac:dyDescent="0.2">
      <c r="A99" s="58" t="s">
        <v>28</v>
      </c>
      <c r="B99" s="86" t="s">
        <v>144</v>
      </c>
      <c r="C99" s="86"/>
      <c r="D99" s="86"/>
      <c r="E99" s="86"/>
      <c r="F99" s="86"/>
      <c r="G99" s="86"/>
      <c r="H99" s="19" t="s">
        <v>44</v>
      </c>
      <c r="I99" s="63">
        <f>846.9/12</f>
        <v>70.575000000000003</v>
      </c>
    </row>
    <row r="100" spans="1:9" x14ac:dyDescent="0.2">
      <c r="A100" s="70" t="s">
        <v>145</v>
      </c>
      <c r="B100" s="70"/>
      <c r="C100" s="70"/>
      <c r="D100" s="70"/>
      <c r="E100" s="70"/>
      <c r="F100" s="70"/>
      <c r="G100" s="70"/>
      <c r="H100" s="29" t="s">
        <v>44</v>
      </c>
      <c r="I100" s="26">
        <f>TRUNC(SUM(I95:I99),2)</f>
        <v>1341.64</v>
      </c>
    </row>
    <row r="101" spans="1:9" x14ac:dyDescent="0.2">
      <c r="A101" s="87"/>
      <c r="B101" s="88"/>
      <c r="C101" s="88"/>
      <c r="D101" s="88"/>
      <c r="E101" s="88"/>
      <c r="F101" s="88"/>
      <c r="G101" s="88"/>
      <c r="H101" s="88"/>
      <c r="I101" s="88"/>
    </row>
    <row r="102" spans="1:9" x14ac:dyDescent="0.2">
      <c r="A102" s="89" t="s">
        <v>146</v>
      </c>
      <c r="B102" s="89"/>
      <c r="C102" s="89"/>
      <c r="D102" s="89"/>
      <c r="E102" s="89"/>
      <c r="F102" s="89"/>
      <c r="G102" s="89"/>
      <c r="H102" s="89"/>
      <c r="I102" s="89"/>
    </row>
    <row r="103" spans="1:9" x14ac:dyDescent="0.2">
      <c r="A103" s="20">
        <v>6</v>
      </c>
      <c r="B103" s="70" t="s">
        <v>57</v>
      </c>
      <c r="C103" s="70"/>
      <c r="D103" s="70"/>
      <c r="E103" s="70"/>
      <c r="F103" s="70"/>
      <c r="G103" s="70"/>
      <c r="H103" s="20" t="s">
        <v>45</v>
      </c>
      <c r="I103" s="20" t="s">
        <v>95</v>
      </c>
    </row>
    <row r="104" spans="1:9" x14ac:dyDescent="0.2">
      <c r="A104" s="20" t="s">
        <v>23</v>
      </c>
      <c r="B104" s="68" t="s">
        <v>147</v>
      </c>
      <c r="C104" s="68"/>
      <c r="D104" s="68"/>
      <c r="E104" s="68"/>
      <c r="F104" s="68"/>
      <c r="G104" s="68"/>
      <c r="H104" s="35">
        <v>0.03</v>
      </c>
      <c r="I104" s="22">
        <f>TRUNC(H104*I128,2)</f>
        <v>169.89</v>
      </c>
    </row>
    <row r="105" spans="1:9" x14ac:dyDescent="0.2">
      <c r="A105" s="20" t="s">
        <v>24</v>
      </c>
      <c r="B105" s="68" t="s">
        <v>14</v>
      </c>
      <c r="C105" s="68"/>
      <c r="D105" s="68"/>
      <c r="E105" s="68"/>
      <c r="F105" s="68"/>
      <c r="G105" s="68"/>
      <c r="H105" s="35">
        <v>6.7900000000000002E-2</v>
      </c>
      <c r="I105" s="22">
        <f>TRUNC(H105*(I104+I128),2)</f>
        <v>396.06</v>
      </c>
    </row>
    <row r="106" spans="1:9" x14ac:dyDescent="0.2">
      <c r="A106" s="20" t="s">
        <v>25</v>
      </c>
      <c r="B106" s="76" t="s">
        <v>148</v>
      </c>
      <c r="C106" s="76"/>
      <c r="D106" s="76"/>
      <c r="E106" s="76"/>
      <c r="F106" s="76"/>
      <c r="G106" s="76"/>
      <c r="H106" s="23"/>
      <c r="I106" s="36"/>
    </row>
    <row r="107" spans="1:9" x14ac:dyDescent="0.2">
      <c r="A107" s="20" t="s">
        <v>149</v>
      </c>
      <c r="B107" s="68" t="s">
        <v>150</v>
      </c>
      <c r="C107" s="68"/>
      <c r="D107" s="68"/>
      <c r="E107" s="68"/>
      <c r="F107" s="68"/>
      <c r="G107" s="68"/>
      <c r="H107" s="37">
        <v>1.6500000000000001E-2</v>
      </c>
      <c r="I107" s="22">
        <f>H107*I117</f>
        <v>119.85996</v>
      </c>
    </row>
    <row r="108" spans="1:9" x14ac:dyDescent="0.2">
      <c r="A108" s="20" t="s">
        <v>151</v>
      </c>
      <c r="B108" s="68" t="s">
        <v>152</v>
      </c>
      <c r="C108" s="68"/>
      <c r="D108" s="68"/>
      <c r="E108" s="68"/>
      <c r="F108" s="68"/>
      <c r="G108" s="68"/>
      <c r="H108" s="38">
        <v>7.5999999999999998E-2</v>
      </c>
      <c r="I108" s="22">
        <f>H108*I117</f>
        <v>552.08223999999996</v>
      </c>
    </row>
    <row r="109" spans="1:9" x14ac:dyDescent="0.2">
      <c r="A109" s="20" t="s">
        <v>153</v>
      </c>
      <c r="B109" s="68" t="s">
        <v>154</v>
      </c>
      <c r="C109" s="68"/>
      <c r="D109" s="68"/>
      <c r="E109" s="68"/>
      <c r="F109" s="68"/>
      <c r="G109" s="68"/>
      <c r="H109" s="39">
        <v>0.05</v>
      </c>
      <c r="I109" s="22">
        <f>H109*I117</f>
        <v>363.21199999999999</v>
      </c>
    </row>
    <row r="110" spans="1:9" x14ac:dyDescent="0.2">
      <c r="A110" s="70" t="s">
        <v>155</v>
      </c>
      <c r="B110" s="70"/>
      <c r="C110" s="70"/>
      <c r="D110" s="70"/>
      <c r="E110" s="70"/>
      <c r="F110" s="70"/>
      <c r="G110" s="70"/>
      <c r="H110" s="37"/>
      <c r="I110" s="26">
        <f>TRUNC(SUM(I104:I109),2)</f>
        <v>1601.1</v>
      </c>
    </row>
    <row r="111" spans="1:9" x14ac:dyDescent="0.2">
      <c r="A111" s="15"/>
      <c r="B111" s="84"/>
      <c r="C111" s="84"/>
      <c r="D111" s="84"/>
      <c r="E111" s="84"/>
      <c r="F111" s="84"/>
      <c r="G111" s="84"/>
      <c r="H111" s="84"/>
      <c r="I111" s="84"/>
    </row>
    <row r="112" spans="1:9" x14ac:dyDescent="0.2">
      <c r="A112" s="40" t="s">
        <v>156</v>
      </c>
      <c r="B112" s="85" t="s">
        <v>157</v>
      </c>
      <c r="C112" s="85"/>
      <c r="D112" s="85"/>
      <c r="E112" s="85"/>
      <c r="F112" s="85"/>
      <c r="G112" s="85"/>
      <c r="H112" s="41">
        <f>TRUNC(H107+H108+H109,4)</f>
        <v>0.14249999999999999</v>
      </c>
      <c r="I112" s="42"/>
    </row>
    <row r="113" spans="1:11" x14ac:dyDescent="0.2">
      <c r="A113" s="43"/>
      <c r="B113" s="81">
        <v>100</v>
      </c>
      <c r="C113" s="81"/>
      <c r="D113" s="81"/>
      <c r="E113" s="81"/>
      <c r="F113" s="81"/>
      <c r="G113" s="81"/>
      <c r="H113" s="45"/>
      <c r="I113" s="46"/>
    </row>
    <row r="114" spans="1:11" x14ac:dyDescent="0.2">
      <c r="A114" s="47"/>
      <c r="B114" s="44"/>
      <c r="C114" s="44"/>
      <c r="D114" s="44"/>
      <c r="E114" s="44"/>
      <c r="F114" s="44"/>
      <c r="G114" s="44"/>
      <c r="H114" s="45"/>
      <c r="I114" s="46"/>
    </row>
    <row r="115" spans="1:11" x14ac:dyDescent="0.2">
      <c r="A115" s="43" t="s">
        <v>158</v>
      </c>
      <c r="B115" s="81" t="s">
        <v>159</v>
      </c>
      <c r="C115" s="81"/>
      <c r="D115" s="81"/>
      <c r="E115" s="81"/>
      <c r="F115" s="81"/>
      <c r="G115" s="81"/>
      <c r="H115" s="45"/>
      <c r="I115" s="46">
        <f>TRUNC(I128+I104+I105,2)</f>
        <v>6229.09</v>
      </c>
    </row>
    <row r="116" spans="1:11" x14ac:dyDescent="0.2">
      <c r="A116" s="43"/>
      <c r="B116" s="44"/>
      <c r="C116" s="44"/>
      <c r="D116" s="44"/>
      <c r="E116" s="44"/>
      <c r="F116" s="44"/>
      <c r="G116" s="44"/>
      <c r="H116" s="45"/>
      <c r="I116" s="46"/>
    </row>
    <row r="117" spans="1:11" x14ac:dyDescent="0.2">
      <c r="A117" s="43" t="s">
        <v>160</v>
      </c>
      <c r="B117" s="81" t="s">
        <v>161</v>
      </c>
      <c r="C117" s="81"/>
      <c r="D117" s="81"/>
      <c r="E117" s="81"/>
      <c r="F117" s="81"/>
      <c r="G117" s="81"/>
      <c r="H117" s="45"/>
      <c r="I117" s="46">
        <f>TRUNC(I115/(1-H112),2)</f>
        <v>7264.24</v>
      </c>
    </row>
    <row r="118" spans="1:11" x14ac:dyDescent="0.2">
      <c r="A118" s="43"/>
      <c r="B118" s="44"/>
      <c r="C118" s="44"/>
      <c r="D118" s="44"/>
      <c r="E118" s="44"/>
      <c r="F118" s="44"/>
      <c r="G118" s="44"/>
      <c r="H118" s="45"/>
      <c r="I118" s="46"/>
    </row>
    <row r="119" spans="1:11" x14ac:dyDescent="0.2">
      <c r="A119" s="48"/>
      <c r="B119" s="82" t="s">
        <v>162</v>
      </c>
      <c r="C119" s="82"/>
      <c r="D119" s="82"/>
      <c r="E119" s="82"/>
      <c r="F119" s="82"/>
      <c r="G119" s="82"/>
      <c r="H119" s="49"/>
      <c r="I119" s="50">
        <f>TRUNC(I117-I115,2)</f>
        <v>1035.1500000000001</v>
      </c>
      <c r="K119" s="24"/>
    </row>
    <row r="120" spans="1:11" x14ac:dyDescent="0.2">
      <c r="A120" s="15"/>
      <c r="B120" s="15"/>
      <c r="C120" s="15"/>
      <c r="D120" s="15"/>
      <c r="E120" s="15"/>
      <c r="F120" s="15"/>
      <c r="G120" s="15"/>
      <c r="H120" s="15"/>
      <c r="I120" s="27"/>
    </row>
    <row r="121" spans="1:11" x14ac:dyDescent="0.2">
      <c r="A121" s="83" t="s">
        <v>163</v>
      </c>
      <c r="B121" s="83"/>
      <c r="C121" s="83"/>
      <c r="D121" s="83"/>
      <c r="E121" s="83"/>
      <c r="F121" s="83"/>
      <c r="G121" s="83"/>
      <c r="H121" s="83"/>
      <c r="I121" s="83"/>
      <c r="K121" s="31"/>
    </row>
    <row r="122" spans="1:11" x14ac:dyDescent="0.2">
      <c r="A122" s="70" t="s">
        <v>164</v>
      </c>
      <c r="B122" s="70"/>
      <c r="C122" s="70"/>
      <c r="D122" s="70"/>
      <c r="E122" s="70"/>
      <c r="F122" s="70"/>
      <c r="G122" s="70"/>
      <c r="H122" s="70"/>
      <c r="I122" s="20" t="s">
        <v>95</v>
      </c>
    </row>
    <row r="123" spans="1:11" x14ac:dyDescent="0.2">
      <c r="A123" s="19" t="s">
        <v>23</v>
      </c>
      <c r="B123" s="68" t="str">
        <f>A19</f>
        <v>MÓDULO 1 - COMPOSIÇÃO DA REMUNERAÇÃO</v>
      </c>
      <c r="C123" s="68"/>
      <c r="D123" s="68"/>
      <c r="E123" s="68"/>
      <c r="F123" s="68"/>
      <c r="G123" s="68"/>
      <c r="H123" s="68"/>
      <c r="I123" s="22">
        <f>I27</f>
        <v>2276.0100000000002</v>
      </c>
    </row>
    <row r="124" spans="1:11" x14ac:dyDescent="0.2">
      <c r="A124" s="19" t="s">
        <v>24</v>
      </c>
      <c r="B124" s="68" t="str">
        <f>A29</f>
        <v>MÓDULO 2 – ENCARGOS E BENEFÍCIOS ANUAIS, MENSAIS E DIÁRIOS</v>
      </c>
      <c r="C124" s="68"/>
      <c r="D124" s="68"/>
      <c r="E124" s="68"/>
      <c r="F124" s="68"/>
      <c r="G124" s="68"/>
      <c r="H124" s="68"/>
      <c r="I124" s="22">
        <f>I61</f>
        <v>1804.87</v>
      </c>
    </row>
    <row r="125" spans="1:11" x14ac:dyDescent="0.2">
      <c r="A125" s="19" t="s">
        <v>25</v>
      </c>
      <c r="B125" s="68" t="str">
        <f>A63</f>
        <v>MÓDULO 3 – PROVISÃO PARA RESCISÃO</v>
      </c>
      <c r="C125" s="68"/>
      <c r="D125" s="68"/>
      <c r="E125" s="68"/>
      <c r="F125" s="68"/>
      <c r="G125" s="68"/>
      <c r="H125" s="68"/>
      <c r="I125" s="22">
        <f>I71</f>
        <v>163.01</v>
      </c>
      <c r="K125" s="31"/>
    </row>
    <row r="126" spans="1:11" x14ac:dyDescent="0.2">
      <c r="A126" s="19" t="s">
        <v>26</v>
      </c>
      <c r="B126" s="68" t="str">
        <f>A73</f>
        <v>MÓDULO 4 – CUSTO DE REPOSIÇÃO DO PROFISSIONAL AUSENTE</v>
      </c>
      <c r="C126" s="68"/>
      <c r="D126" s="68"/>
      <c r="E126" s="68"/>
      <c r="F126" s="68"/>
      <c r="G126" s="68"/>
      <c r="H126" s="68"/>
      <c r="I126" s="22">
        <f>I91</f>
        <v>77.61</v>
      </c>
      <c r="K126" s="31"/>
    </row>
    <row r="127" spans="1:11" x14ac:dyDescent="0.2">
      <c r="A127" s="19" t="s">
        <v>28</v>
      </c>
      <c r="B127" s="68" t="str">
        <f>A93</f>
        <v>MÓDULO 5 – INSUMOS DIVERSOS</v>
      </c>
      <c r="C127" s="68"/>
      <c r="D127" s="68"/>
      <c r="E127" s="68"/>
      <c r="F127" s="68"/>
      <c r="G127" s="68"/>
      <c r="H127" s="68"/>
      <c r="I127" s="22">
        <f>I100</f>
        <v>1341.64</v>
      </c>
    </row>
    <row r="128" spans="1:11" x14ac:dyDescent="0.2">
      <c r="A128" s="20"/>
      <c r="B128" s="70" t="s">
        <v>165</v>
      </c>
      <c r="C128" s="70"/>
      <c r="D128" s="70"/>
      <c r="E128" s="70"/>
      <c r="F128" s="70"/>
      <c r="G128" s="70"/>
      <c r="H128" s="70"/>
      <c r="I128" s="26">
        <f>TRUNC(SUM(I123:I127),2)</f>
        <v>5663.14</v>
      </c>
      <c r="K128" s="24"/>
    </row>
    <row r="129" spans="1:9" x14ac:dyDescent="0.2">
      <c r="A129" s="19" t="s">
        <v>35</v>
      </c>
      <c r="B129" s="68" t="str">
        <f>A102</f>
        <v>MÓDULO 6 – CUSTOS INDIRETOS, TRIBUTOS E LUCRO</v>
      </c>
      <c r="C129" s="68"/>
      <c r="D129" s="68"/>
      <c r="E129" s="68"/>
      <c r="F129" s="68"/>
      <c r="G129" s="68"/>
      <c r="H129" s="68"/>
      <c r="I129" s="22">
        <f>I110</f>
        <v>1601.1</v>
      </c>
    </row>
    <row r="130" spans="1:9" x14ac:dyDescent="0.2">
      <c r="A130" s="70" t="s">
        <v>166</v>
      </c>
      <c r="B130" s="70"/>
      <c r="C130" s="70"/>
      <c r="D130" s="70"/>
      <c r="E130" s="70"/>
      <c r="F130" s="70"/>
      <c r="G130" s="70"/>
      <c r="H130" s="70"/>
      <c r="I130" s="26">
        <f>TRUNC(SUM(I128:I129),2)</f>
        <v>7264.24</v>
      </c>
    </row>
    <row r="131" spans="1:9" x14ac:dyDescent="0.2">
      <c r="A131" s="70" t="s">
        <v>167</v>
      </c>
      <c r="B131" s="70"/>
      <c r="C131" s="70"/>
      <c r="D131" s="77">
        <v>1</v>
      </c>
      <c r="E131" s="78"/>
      <c r="F131" s="78"/>
      <c r="G131" s="78"/>
      <c r="H131" s="78"/>
      <c r="I131" s="79"/>
    </row>
    <row r="132" spans="1:9" ht="12.75" hidden="1" customHeight="1" x14ac:dyDescent="0.2">
      <c r="A132" s="19"/>
      <c r="B132" s="69" t="s">
        <v>168</v>
      </c>
      <c r="C132" s="69"/>
      <c r="D132" s="69"/>
      <c r="E132" s="69"/>
      <c r="F132" s="69"/>
      <c r="G132" s="69"/>
      <c r="H132" s="20"/>
      <c r="I132" s="20"/>
    </row>
    <row r="133" spans="1:9" ht="40.5" hidden="1" customHeight="1" x14ac:dyDescent="0.2">
      <c r="A133" s="80" t="s">
        <v>169</v>
      </c>
      <c r="B133" s="80"/>
      <c r="C133" s="80" t="s">
        <v>170</v>
      </c>
      <c r="D133" s="80"/>
      <c r="E133" s="80" t="s">
        <v>171</v>
      </c>
      <c r="F133" s="80"/>
      <c r="G133" s="51" t="s">
        <v>172</v>
      </c>
      <c r="H133" s="51" t="s">
        <v>173</v>
      </c>
      <c r="I133" s="20" t="s">
        <v>95</v>
      </c>
    </row>
    <row r="134" spans="1:9" ht="12.75" hidden="1" customHeight="1" x14ac:dyDescent="0.2">
      <c r="A134" s="69" t="s">
        <v>174</v>
      </c>
      <c r="B134" s="69"/>
      <c r="C134" s="68" t="s">
        <v>58</v>
      </c>
      <c r="D134" s="68"/>
      <c r="E134" s="69"/>
      <c r="F134" s="69"/>
      <c r="G134" s="21" t="s">
        <v>58</v>
      </c>
      <c r="H134" s="21"/>
      <c r="I134" s="22">
        <v>0</v>
      </c>
    </row>
    <row r="135" spans="1:9" ht="12.75" hidden="1" customHeight="1" x14ac:dyDescent="0.2">
      <c r="A135" s="69" t="s">
        <v>175</v>
      </c>
      <c r="B135" s="69"/>
      <c r="C135" s="68" t="s">
        <v>58</v>
      </c>
      <c r="D135" s="68"/>
      <c r="E135" s="69"/>
      <c r="F135" s="69"/>
      <c r="G135" s="21" t="s">
        <v>58</v>
      </c>
      <c r="H135" s="21"/>
      <c r="I135" s="22">
        <v>0</v>
      </c>
    </row>
    <row r="136" spans="1:9" ht="12.75" hidden="1" customHeight="1" x14ac:dyDescent="0.2">
      <c r="A136" s="69" t="s">
        <v>176</v>
      </c>
      <c r="B136" s="69"/>
      <c r="C136" s="68" t="s">
        <v>58</v>
      </c>
      <c r="D136" s="68"/>
      <c r="E136" s="69"/>
      <c r="F136" s="69"/>
      <c r="G136" s="21" t="s">
        <v>58</v>
      </c>
      <c r="H136" s="21"/>
      <c r="I136" s="22">
        <v>0</v>
      </c>
    </row>
    <row r="137" spans="1:9" ht="12.75" hidden="1" customHeight="1" x14ac:dyDescent="0.2">
      <c r="A137" s="69" t="s">
        <v>177</v>
      </c>
      <c r="B137" s="69"/>
      <c r="C137" s="68" t="s">
        <v>58</v>
      </c>
      <c r="D137" s="68"/>
      <c r="E137" s="69"/>
      <c r="F137" s="69"/>
      <c r="G137" s="21" t="s">
        <v>58</v>
      </c>
      <c r="H137" s="21"/>
      <c r="I137" s="22">
        <v>0</v>
      </c>
    </row>
    <row r="138" spans="1:9" ht="12.75" hidden="1" customHeight="1" x14ac:dyDescent="0.2">
      <c r="A138" s="70"/>
      <c r="B138" s="70"/>
      <c r="C138" s="69"/>
      <c r="D138" s="69"/>
      <c r="E138" s="69"/>
      <c r="F138" s="69"/>
      <c r="G138" s="52"/>
      <c r="H138" s="52"/>
      <c r="I138" s="22"/>
    </row>
    <row r="139" spans="1:9" ht="12.75" hidden="1" customHeight="1" x14ac:dyDescent="0.2">
      <c r="A139" s="70"/>
      <c r="B139" s="70"/>
      <c r="C139" s="69"/>
      <c r="D139" s="69"/>
      <c r="E139" s="69"/>
      <c r="F139" s="69"/>
      <c r="G139" s="21"/>
      <c r="H139" s="21"/>
      <c r="I139" s="22"/>
    </row>
    <row r="140" spans="1:9" ht="12.75" hidden="1" customHeight="1" x14ac:dyDescent="0.2">
      <c r="A140" s="70" t="s">
        <v>178</v>
      </c>
      <c r="B140" s="70"/>
      <c r="C140" s="70"/>
      <c r="D140" s="70"/>
      <c r="E140" s="70"/>
      <c r="F140" s="70"/>
      <c r="G140" s="70"/>
      <c r="H140" s="70"/>
      <c r="I140" s="26">
        <f>SUM(I138:I139)</f>
        <v>0</v>
      </c>
    </row>
    <row r="141" spans="1:9" ht="12.75" hidden="1" customHeight="1" x14ac:dyDescent="0.2">
      <c r="A141" s="21"/>
      <c r="B141" s="21"/>
      <c r="C141" s="21"/>
      <c r="D141" s="21"/>
      <c r="E141" s="21"/>
      <c r="F141" s="21"/>
      <c r="G141" s="21"/>
      <c r="H141" s="21"/>
      <c r="I141" s="21"/>
    </row>
    <row r="142" spans="1:9" ht="12.75" hidden="1" customHeight="1" x14ac:dyDescent="0.2">
      <c r="A142" s="19" t="s">
        <v>179</v>
      </c>
      <c r="B142" s="69" t="s">
        <v>180</v>
      </c>
      <c r="C142" s="69"/>
      <c r="D142" s="69"/>
      <c r="E142" s="69"/>
      <c r="F142" s="69"/>
      <c r="G142" s="69"/>
      <c r="H142" s="20"/>
      <c r="I142" s="20"/>
    </row>
    <row r="143" spans="1:9" ht="12.75" hidden="1" customHeight="1" x14ac:dyDescent="0.2">
      <c r="A143" s="70" t="s">
        <v>181</v>
      </c>
      <c r="B143" s="70"/>
      <c r="C143" s="70"/>
      <c r="D143" s="70"/>
      <c r="E143" s="70"/>
      <c r="F143" s="70"/>
      <c r="G143" s="70"/>
      <c r="H143" s="70"/>
      <c r="I143" s="70"/>
    </row>
    <row r="144" spans="1:9" ht="12.75" hidden="1" customHeight="1" x14ac:dyDescent="0.2">
      <c r="A144" s="19"/>
      <c r="B144" s="76" t="s">
        <v>46</v>
      </c>
      <c r="C144" s="76"/>
      <c r="D144" s="76"/>
      <c r="E144" s="76"/>
      <c r="F144" s="76"/>
      <c r="G144" s="76"/>
      <c r="H144" s="76"/>
      <c r="I144" s="20" t="s">
        <v>95</v>
      </c>
    </row>
    <row r="145" spans="1:9" ht="12.75" hidden="1" customHeight="1" x14ac:dyDescent="0.2">
      <c r="A145" s="19" t="s">
        <v>23</v>
      </c>
      <c r="B145" s="68" t="s">
        <v>182</v>
      </c>
      <c r="C145" s="68"/>
      <c r="D145" s="68"/>
      <c r="E145" s="68"/>
      <c r="F145" s="68"/>
      <c r="G145" s="68"/>
      <c r="H145" s="68"/>
      <c r="I145" s="22">
        <f>I107</f>
        <v>119.85996</v>
      </c>
    </row>
    <row r="146" spans="1:9" ht="12.75" hidden="1" customHeight="1" x14ac:dyDescent="0.2">
      <c r="A146" s="19" t="s">
        <v>24</v>
      </c>
      <c r="B146" s="68" t="s">
        <v>183</v>
      </c>
      <c r="C146" s="68"/>
      <c r="D146" s="68"/>
      <c r="E146" s="68"/>
      <c r="F146" s="68"/>
      <c r="G146" s="68"/>
      <c r="H146" s="68"/>
      <c r="I146" s="22" t="e">
        <f>#REF!</f>
        <v>#REF!</v>
      </c>
    </row>
    <row r="147" spans="1:9" ht="12.75" hidden="1" customHeight="1" x14ac:dyDescent="0.2">
      <c r="A147" s="19" t="s">
        <v>25</v>
      </c>
      <c r="B147" s="68" t="s">
        <v>184</v>
      </c>
      <c r="C147" s="68"/>
      <c r="D147" s="68"/>
      <c r="E147" s="68"/>
      <c r="F147" s="68"/>
      <c r="G147" s="68"/>
      <c r="H147" s="68"/>
      <c r="I147" s="22">
        <f>I110</f>
        <v>1601.1</v>
      </c>
    </row>
    <row r="148" spans="1:9" ht="12.75" hidden="1" customHeight="1" x14ac:dyDescent="0.2">
      <c r="A148" s="69" t="s">
        <v>185</v>
      </c>
      <c r="B148" s="69"/>
      <c r="C148" s="69"/>
      <c r="D148" s="69"/>
      <c r="E148" s="69"/>
      <c r="F148" s="69"/>
      <c r="G148" s="69"/>
      <c r="H148" s="69"/>
      <c r="I148" s="26" t="e">
        <f>SUM(I145:I147)</f>
        <v>#REF!</v>
      </c>
    </row>
    <row r="149" spans="1:9" ht="12.75" hidden="1" customHeight="1" x14ac:dyDescent="0.2">
      <c r="A149" s="19" t="s">
        <v>186</v>
      </c>
      <c r="B149" s="21" t="s">
        <v>187</v>
      </c>
      <c r="C149" s="21"/>
      <c r="D149" s="21"/>
      <c r="E149" s="21"/>
      <c r="F149" s="21"/>
      <c r="G149" s="21"/>
      <c r="H149" s="21"/>
      <c r="I149" s="21"/>
    </row>
    <row r="150" spans="1:9" ht="12.75" hidden="1" customHeight="1" x14ac:dyDescent="0.2">
      <c r="A150" s="21"/>
      <c r="B150" s="21"/>
      <c r="C150" s="21"/>
      <c r="D150" s="21"/>
      <c r="E150" s="21"/>
      <c r="F150" s="21"/>
      <c r="G150" s="21"/>
      <c r="H150" s="21"/>
      <c r="I150" s="21"/>
    </row>
    <row r="151" spans="1:9" ht="12.75" hidden="1" customHeight="1" x14ac:dyDescent="0.2">
      <c r="A151" s="21"/>
      <c r="B151" s="21"/>
      <c r="C151" s="21"/>
      <c r="D151" s="21"/>
      <c r="E151" s="21"/>
      <c r="F151" s="21"/>
      <c r="G151" s="21"/>
      <c r="H151" s="21"/>
      <c r="I151" s="21"/>
    </row>
    <row r="152" spans="1:9" x14ac:dyDescent="0.2">
      <c r="A152" s="70" t="s">
        <v>188</v>
      </c>
      <c r="B152" s="70"/>
      <c r="C152" s="70"/>
      <c r="D152" s="71">
        <f>D131*I130</f>
        <v>7264.24</v>
      </c>
      <c r="E152" s="71"/>
      <c r="F152" s="71"/>
      <c r="G152" s="71"/>
      <c r="H152" s="71"/>
      <c r="I152" s="71"/>
    </row>
    <row r="153" spans="1:9" x14ac:dyDescent="0.2">
      <c r="A153" s="17"/>
      <c r="B153" s="17"/>
      <c r="C153" s="17"/>
      <c r="D153" s="53"/>
      <c r="E153" s="53"/>
      <c r="F153" s="53"/>
      <c r="G153" s="53"/>
      <c r="H153" s="53"/>
      <c r="I153" s="53"/>
    </row>
    <row r="155" spans="1:9" ht="66" customHeight="1" x14ac:dyDescent="0.2">
      <c r="A155" s="72" t="s">
        <v>189</v>
      </c>
      <c r="B155" s="73"/>
      <c r="C155" s="73"/>
      <c r="D155" s="73"/>
      <c r="E155" s="73"/>
      <c r="F155" s="73"/>
      <c r="G155" s="73"/>
      <c r="H155" s="73"/>
      <c r="I155" s="73"/>
    </row>
    <row r="156" spans="1:9" ht="12.75" customHeight="1" x14ac:dyDescent="0.2">
      <c r="A156" s="54"/>
      <c r="B156" s="55"/>
      <c r="C156" s="55"/>
      <c r="D156" s="55"/>
      <c r="E156" s="55"/>
      <c r="F156" s="55"/>
      <c r="G156" s="55"/>
      <c r="H156" s="55"/>
      <c r="I156" s="55"/>
    </row>
    <row r="157" spans="1:9" ht="26.25" customHeight="1" x14ac:dyDescent="0.2">
      <c r="A157" s="74" t="s">
        <v>190</v>
      </c>
      <c r="B157" s="75"/>
      <c r="C157" s="75"/>
      <c r="D157" s="75"/>
      <c r="E157" s="75"/>
      <c r="F157" s="75"/>
      <c r="G157" s="75"/>
      <c r="H157" s="75"/>
      <c r="I157" s="75"/>
    </row>
    <row r="159" spans="1:9" ht="28.5" customHeight="1" x14ac:dyDescent="0.2">
      <c r="A159" s="67" t="s">
        <v>191</v>
      </c>
      <c r="B159" s="67"/>
      <c r="C159" s="67"/>
      <c r="D159" s="67"/>
      <c r="E159" s="67"/>
      <c r="F159" s="67"/>
      <c r="G159" s="67"/>
      <c r="H159" s="67"/>
    </row>
    <row r="162" spans="1:1" x14ac:dyDescent="0.2">
      <c r="A162" s="34"/>
    </row>
  </sheetData>
  <mergeCells count="173">
    <mergeCell ref="B5:G5"/>
    <mergeCell ref="H5:I5"/>
    <mergeCell ref="B6:G6"/>
    <mergeCell ref="H6:I6"/>
    <mergeCell ref="A8:I8"/>
    <mergeCell ref="A9:B9"/>
    <mergeCell ref="C9:D9"/>
    <mergeCell ref="E9:I9"/>
    <mergeCell ref="A1:I1"/>
    <mergeCell ref="A2:I2"/>
    <mergeCell ref="B3:G3"/>
    <mergeCell ref="H3:I3"/>
    <mergeCell ref="B4:G4"/>
    <mergeCell ref="H4:I4"/>
    <mergeCell ref="B14:G14"/>
    <mergeCell ref="H14:I14"/>
    <mergeCell ref="B15:G15"/>
    <mergeCell ref="H15:I15"/>
    <mergeCell ref="B16:G16"/>
    <mergeCell ref="H16:I16"/>
    <mergeCell ref="A10:B10"/>
    <mergeCell ref="C10:D10"/>
    <mergeCell ref="E10:I10"/>
    <mergeCell ref="A12:I12"/>
    <mergeCell ref="B13:G13"/>
    <mergeCell ref="H13:I13"/>
    <mergeCell ref="B22:G22"/>
    <mergeCell ref="B23:G23"/>
    <mergeCell ref="B24:G24"/>
    <mergeCell ref="B25:G25"/>
    <mergeCell ref="B26:G26"/>
    <mergeCell ref="A27:H27"/>
    <mergeCell ref="B17:G17"/>
    <mergeCell ref="H17:I17"/>
    <mergeCell ref="A18:I18"/>
    <mergeCell ref="A19:I19"/>
    <mergeCell ref="B20:G20"/>
    <mergeCell ref="B21:G21"/>
    <mergeCell ref="A35:G35"/>
    <mergeCell ref="B36:G36"/>
    <mergeCell ref="B37:G37"/>
    <mergeCell ref="B38:G38"/>
    <mergeCell ref="B39:G39"/>
    <mergeCell ref="B40:G40"/>
    <mergeCell ref="A29:I29"/>
    <mergeCell ref="A30:G30"/>
    <mergeCell ref="B31:G31"/>
    <mergeCell ref="B32:G32"/>
    <mergeCell ref="A33:G33"/>
    <mergeCell ref="A34:I34"/>
    <mergeCell ref="B47:G47"/>
    <mergeCell ref="B48:G48"/>
    <mergeCell ref="B49:G49"/>
    <mergeCell ref="B50:G50"/>
    <mergeCell ref="B52:G52"/>
    <mergeCell ref="B53:G53"/>
    <mergeCell ref="B41:G41"/>
    <mergeCell ref="B42:G42"/>
    <mergeCell ref="B43:G43"/>
    <mergeCell ref="A44:G44"/>
    <mergeCell ref="A45:I45"/>
    <mergeCell ref="A46:G46"/>
    <mergeCell ref="B51:G51"/>
    <mergeCell ref="B60:H60"/>
    <mergeCell ref="A61:H61"/>
    <mergeCell ref="A62:I62"/>
    <mergeCell ref="A63:I63"/>
    <mergeCell ref="B64:G64"/>
    <mergeCell ref="B65:G65"/>
    <mergeCell ref="A54:H54"/>
    <mergeCell ref="A55:I55"/>
    <mergeCell ref="A56:I56"/>
    <mergeCell ref="A57:H57"/>
    <mergeCell ref="B58:H58"/>
    <mergeCell ref="B59:H59"/>
    <mergeCell ref="A72:I72"/>
    <mergeCell ref="A73:I73"/>
    <mergeCell ref="A74:G74"/>
    <mergeCell ref="B75:G75"/>
    <mergeCell ref="B76:G76"/>
    <mergeCell ref="B77:G77"/>
    <mergeCell ref="B66:G66"/>
    <mergeCell ref="B67:G67"/>
    <mergeCell ref="B68:G68"/>
    <mergeCell ref="B69:G69"/>
    <mergeCell ref="B70:G70"/>
    <mergeCell ref="A71:G71"/>
    <mergeCell ref="B84:G84"/>
    <mergeCell ref="A85:G85"/>
    <mergeCell ref="A86:I86"/>
    <mergeCell ref="A87:I87"/>
    <mergeCell ref="A88:H88"/>
    <mergeCell ref="B89:H89"/>
    <mergeCell ref="B78:G78"/>
    <mergeCell ref="B79:G79"/>
    <mergeCell ref="B80:G80"/>
    <mergeCell ref="A81:G81"/>
    <mergeCell ref="A82:I82"/>
    <mergeCell ref="A83:G83"/>
    <mergeCell ref="B96:G96"/>
    <mergeCell ref="B98:G98"/>
    <mergeCell ref="B99:G99"/>
    <mergeCell ref="A100:G100"/>
    <mergeCell ref="A101:I101"/>
    <mergeCell ref="A102:I102"/>
    <mergeCell ref="B90:H90"/>
    <mergeCell ref="A91:H91"/>
    <mergeCell ref="A92:I92"/>
    <mergeCell ref="A93:I93"/>
    <mergeCell ref="B94:G94"/>
    <mergeCell ref="B95:G95"/>
    <mergeCell ref="B97:G97"/>
    <mergeCell ref="B109:G109"/>
    <mergeCell ref="A110:G110"/>
    <mergeCell ref="B111:I111"/>
    <mergeCell ref="B112:G112"/>
    <mergeCell ref="B113:G113"/>
    <mergeCell ref="B115:G115"/>
    <mergeCell ref="B103:G103"/>
    <mergeCell ref="B104:G104"/>
    <mergeCell ref="B105:G105"/>
    <mergeCell ref="B106:G106"/>
    <mergeCell ref="B107:G107"/>
    <mergeCell ref="B108:G108"/>
    <mergeCell ref="B125:H125"/>
    <mergeCell ref="B126:H126"/>
    <mergeCell ref="B127:H127"/>
    <mergeCell ref="B128:H128"/>
    <mergeCell ref="B129:H129"/>
    <mergeCell ref="A130:H130"/>
    <mergeCell ref="B117:G117"/>
    <mergeCell ref="B119:G119"/>
    <mergeCell ref="A121:I121"/>
    <mergeCell ref="A122:H122"/>
    <mergeCell ref="B123:H123"/>
    <mergeCell ref="B124:H124"/>
    <mergeCell ref="A134:B134"/>
    <mergeCell ref="C134:D134"/>
    <mergeCell ref="E134:F134"/>
    <mergeCell ref="A135:B135"/>
    <mergeCell ref="C135:D135"/>
    <mergeCell ref="E135:F135"/>
    <mergeCell ref="A131:C131"/>
    <mergeCell ref="D131:I131"/>
    <mergeCell ref="B132:G132"/>
    <mergeCell ref="A133:B133"/>
    <mergeCell ref="C133:D133"/>
    <mergeCell ref="E133:F133"/>
    <mergeCell ref="A138:B138"/>
    <mergeCell ref="C138:D138"/>
    <mergeCell ref="E138:F138"/>
    <mergeCell ref="A139:B139"/>
    <mergeCell ref="C139:D139"/>
    <mergeCell ref="E139:F139"/>
    <mergeCell ref="A136:B136"/>
    <mergeCell ref="C136:D136"/>
    <mergeCell ref="E136:F136"/>
    <mergeCell ref="A137:B137"/>
    <mergeCell ref="C137:D137"/>
    <mergeCell ref="E137:F137"/>
    <mergeCell ref="A159:H159"/>
    <mergeCell ref="B147:H147"/>
    <mergeCell ref="A148:H148"/>
    <mergeCell ref="A152:C152"/>
    <mergeCell ref="D152:I152"/>
    <mergeCell ref="A155:I155"/>
    <mergeCell ref="A157:I157"/>
    <mergeCell ref="A140:H140"/>
    <mergeCell ref="B142:G142"/>
    <mergeCell ref="A143:I143"/>
    <mergeCell ref="B144:H144"/>
    <mergeCell ref="B145:H145"/>
    <mergeCell ref="B146:H146"/>
  </mergeCells>
  <pageMargins left="0.511811024" right="0.511811024" top="0.78740157499999996" bottom="0.78740157499999996" header="0.31496062000000002" footer="0.31496062000000002"/>
  <pageSetup paperSize="9" scale="73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62"/>
  <sheetViews>
    <sheetView view="pageBreakPreview" zoomScaleNormal="100" zoomScaleSheetLayoutView="100" workbookViewId="0">
      <selection activeCell="I52" sqref="I52"/>
    </sheetView>
  </sheetViews>
  <sheetFormatPr defaultColWidth="9.140625" defaultRowHeight="12.75" x14ac:dyDescent="0.2"/>
  <cols>
    <col min="1" max="1" width="10" style="16" customWidth="1"/>
    <col min="2" max="2" width="11.42578125" style="16" customWidth="1"/>
    <col min="3" max="3" width="15" style="16" customWidth="1"/>
    <col min="4" max="4" width="14.140625" style="16" customWidth="1"/>
    <col min="5" max="5" width="17.5703125" style="16" customWidth="1"/>
    <col min="6" max="6" width="14.5703125" style="16" customWidth="1"/>
    <col min="7" max="7" width="19.140625" style="16" customWidth="1"/>
    <col min="8" max="8" width="11" style="16" bestFit="1" customWidth="1"/>
    <col min="9" max="9" width="13.42578125" style="16" customWidth="1"/>
    <col min="10" max="10" width="9.5703125" style="16" customWidth="1"/>
    <col min="11" max="11" width="14" style="16" customWidth="1"/>
    <col min="12" max="12" width="9.140625" style="16"/>
    <col min="13" max="13" width="9.5703125" style="16" customWidth="1"/>
    <col min="14" max="16384" width="9.140625" style="16"/>
  </cols>
  <sheetData>
    <row r="1" spans="1:9" x14ac:dyDescent="0.2">
      <c r="A1" s="108" t="s">
        <v>62</v>
      </c>
      <c r="B1" s="108"/>
      <c r="C1" s="108"/>
      <c r="D1" s="108"/>
      <c r="E1" s="108"/>
      <c r="F1" s="108"/>
      <c r="G1" s="108"/>
      <c r="H1" s="108"/>
      <c r="I1" s="108"/>
    </row>
    <row r="2" spans="1:9" x14ac:dyDescent="0.2">
      <c r="A2" s="107" t="s">
        <v>85</v>
      </c>
      <c r="B2" s="107"/>
      <c r="C2" s="107"/>
      <c r="D2" s="107"/>
      <c r="E2" s="107"/>
      <c r="F2" s="107"/>
      <c r="G2" s="107"/>
      <c r="H2" s="107"/>
      <c r="I2" s="107"/>
    </row>
    <row r="3" spans="1:9" x14ac:dyDescent="0.2">
      <c r="A3" s="19" t="s">
        <v>23</v>
      </c>
      <c r="B3" s="68" t="s">
        <v>86</v>
      </c>
      <c r="C3" s="68"/>
      <c r="D3" s="68"/>
      <c r="E3" s="68"/>
      <c r="F3" s="68"/>
      <c r="G3" s="68"/>
      <c r="H3" s="109" t="s">
        <v>44</v>
      </c>
      <c r="I3" s="69"/>
    </row>
    <row r="4" spans="1:9" x14ac:dyDescent="0.2">
      <c r="A4" s="19" t="s">
        <v>24</v>
      </c>
      <c r="B4" s="68" t="s">
        <v>87</v>
      </c>
      <c r="C4" s="68"/>
      <c r="D4" s="68"/>
      <c r="E4" s="68"/>
      <c r="F4" s="68"/>
      <c r="G4" s="68"/>
      <c r="H4" s="69" t="s">
        <v>193</v>
      </c>
      <c r="I4" s="69"/>
    </row>
    <row r="5" spans="1:9" x14ac:dyDescent="0.2">
      <c r="A5" s="19" t="s">
        <v>25</v>
      </c>
      <c r="B5" s="68" t="s">
        <v>88</v>
      </c>
      <c r="C5" s="68"/>
      <c r="D5" s="68"/>
      <c r="E5" s="68"/>
      <c r="F5" s="68"/>
      <c r="G5" s="68"/>
      <c r="H5" s="69">
        <v>2025</v>
      </c>
      <c r="I5" s="69"/>
    </row>
    <row r="6" spans="1:9" x14ac:dyDescent="0.2">
      <c r="A6" s="19" t="s">
        <v>26</v>
      </c>
      <c r="B6" s="68" t="s">
        <v>89</v>
      </c>
      <c r="C6" s="68"/>
      <c r="D6" s="68"/>
      <c r="E6" s="68"/>
      <c r="F6" s="68"/>
      <c r="G6" s="68"/>
      <c r="H6" s="69">
        <v>24</v>
      </c>
      <c r="I6" s="69"/>
    </row>
    <row r="7" spans="1:9" x14ac:dyDescent="0.2">
      <c r="A7" s="15"/>
      <c r="B7" s="18"/>
      <c r="C7" s="18"/>
      <c r="D7" s="18"/>
      <c r="E7" s="18"/>
      <c r="F7" s="18"/>
      <c r="G7" s="18"/>
      <c r="H7" s="15"/>
      <c r="I7" s="15"/>
    </row>
    <row r="8" spans="1:9" x14ac:dyDescent="0.2">
      <c r="A8" s="107" t="s">
        <v>90</v>
      </c>
      <c r="B8" s="107"/>
      <c r="C8" s="107"/>
      <c r="D8" s="107"/>
      <c r="E8" s="107"/>
      <c r="F8" s="107"/>
      <c r="G8" s="107"/>
      <c r="H8" s="107"/>
      <c r="I8" s="107"/>
    </row>
    <row r="9" spans="1:9" x14ac:dyDescent="0.2">
      <c r="A9" s="69" t="s">
        <v>47</v>
      </c>
      <c r="B9" s="69"/>
      <c r="C9" s="69" t="s">
        <v>48</v>
      </c>
      <c r="D9" s="69"/>
      <c r="E9" s="69" t="s">
        <v>91</v>
      </c>
      <c r="F9" s="69"/>
      <c r="G9" s="69"/>
      <c r="H9" s="69"/>
      <c r="I9" s="69"/>
    </row>
    <row r="10" spans="1:9" x14ac:dyDescent="0.2">
      <c r="A10" s="69" t="str">
        <f>H13</f>
        <v>Manutenção</v>
      </c>
      <c r="B10" s="69"/>
      <c r="C10" s="69" t="s">
        <v>72</v>
      </c>
      <c r="D10" s="69"/>
      <c r="E10" s="69">
        <v>1</v>
      </c>
      <c r="F10" s="69"/>
      <c r="G10" s="69"/>
      <c r="H10" s="69"/>
      <c r="I10" s="69"/>
    </row>
    <row r="11" spans="1:9" x14ac:dyDescent="0.2">
      <c r="A11" s="15"/>
      <c r="B11" s="18"/>
      <c r="C11" s="18"/>
      <c r="D11" s="18"/>
      <c r="E11" s="18"/>
      <c r="F11" s="18"/>
      <c r="G11" s="18"/>
      <c r="H11" s="15"/>
      <c r="I11" s="15"/>
    </row>
    <row r="12" spans="1:9" x14ac:dyDescent="0.2">
      <c r="A12" s="107" t="s">
        <v>92</v>
      </c>
      <c r="B12" s="107"/>
      <c r="C12" s="107"/>
      <c r="D12" s="107"/>
      <c r="E12" s="107"/>
      <c r="F12" s="107"/>
      <c r="G12" s="107"/>
      <c r="H12" s="107"/>
      <c r="I12" s="107"/>
    </row>
    <row r="13" spans="1:9" x14ac:dyDescent="0.2">
      <c r="A13" s="19">
        <v>1</v>
      </c>
      <c r="B13" s="68" t="s">
        <v>49</v>
      </c>
      <c r="C13" s="68"/>
      <c r="D13" s="68"/>
      <c r="E13" s="68"/>
      <c r="F13" s="68"/>
      <c r="G13" s="68"/>
      <c r="H13" s="104" t="s">
        <v>201</v>
      </c>
      <c r="I13" s="104"/>
    </row>
    <row r="14" spans="1:9" x14ac:dyDescent="0.2">
      <c r="A14" s="19">
        <v>2</v>
      </c>
      <c r="B14" s="68" t="s">
        <v>50</v>
      </c>
      <c r="C14" s="68"/>
      <c r="D14" s="68"/>
      <c r="E14" s="68"/>
      <c r="F14" s="68"/>
      <c r="G14" s="68"/>
      <c r="H14" s="104" t="s">
        <v>76</v>
      </c>
      <c r="I14" s="104"/>
    </row>
    <row r="15" spans="1:9" x14ac:dyDescent="0.2">
      <c r="A15" s="19">
        <v>3</v>
      </c>
      <c r="B15" s="68" t="s">
        <v>93</v>
      </c>
      <c r="C15" s="68"/>
      <c r="D15" s="68"/>
      <c r="E15" s="68"/>
      <c r="F15" s="68"/>
      <c r="G15" s="68"/>
      <c r="H15" s="106">
        <v>2276.0100000000002</v>
      </c>
      <c r="I15" s="104"/>
    </row>
    <row r="16" spans="1:9" x14ac:dyDescent="0.2">
      <c r="A16" s="19">
        <v>4</v>
      </c>
      <c r="B16" s="68" t="s">
        <v>51</v>
      </c>
      <c r="C16" s="68"/>
      <c r="D16" s="68"/>
      <c r="E16" s="68"/>
      <c r="F16" s="68"/>
      <c r="G16" s="68"/>
      <c r="H16" s="104" t="s">
        <v>75</v>
      </c>
      <c r="I16" s="104"/>
    </row>
    <row r="17" spans="1:11" x14ac:dyDescent="0.2">
      <c r="A17" s="19">
        <v>5</v>
      </c>
      <c r="B17" s="68" t="s">
        <v>52</v>
      </c>
      <c r="C17" s="68"/>
      <c r="D17" s="68"/>
      <c r="E17" s="68"/>
      <c r="F17" s="68"/>
      <c r="G17" s="68"/>
      <c r="H17" s="103">
        <v>45658</v>
      </c>
      <c r="I17" s="104"/>
    </row>
    <row r="18" spans="1:11" x14ac:dyDescent="0.2">
      <c r="A18" s="105"/>
      <c r="B18" s="105"/>
      <c r="C18" s="105"/>
      <c r="D18" s="105"/>
      <c r="E18" s="105"/>
      <c r="F18" s="105"/>
      <c r="G18" s="105"/>
      <c r="H18" s="105"/>
      <c r="I18" s="105"/>
    </row>
    <row r="19" spans="1:11" x14ac:dyDescent="0.2">
      <c r="A19" s="89" t="s">
        <v>94</v>
      </c>
      <c r="B19" s="89"/>
      <c r="C19" s="89"/>
      <c r="D19" s="89"/>
      <c r="E19" s="89"/>
      <c r="F19" s="89"/>
      <c r="G19" s="89"/>
      <c r="H19" s="89"/>
      <c r="I19" s="89"/>
    </row>
    <row r="20" spans="1:11" x14ac:dyDescent="0.2">
      <c r="A20" s="20">
        <v>1</v>
      </c>
      <c r="B20" s="70" t="s">
        <v>53</v>
      </c>
      <c r="C20" s="70"/>
      <c r="D20" s="70"/>
      <c r="E20" s="70"/>
      <c r="F20" s="70"/>
      <c r="G20" s="70"/>
      <c r="H20" s="20" t="s">
        <v>45</v>
      </c>
      <c r="I20" s="20" t="s">
        <v>95</v>
      </c>
    </row>
    <row r="21" spans="1:11" x14ac:dyDescent="0.2">
      <c r="A21" s="20" t="s">
        <v>23</v>
      </c>
      <c r="B21" s="68" t="s">
        <v>54</v>
      </c>
      <c r="C21" s="68"/>
      <c r="D21" s="68"/>
      <c r="E21" s="68"/>
      <c r="F21" s="68"/>
      <c r="G21" s="68"/>
      <c r="H21" s="21"/>
      <c r="I21" s="22">
        <f>H15</f>
        <v>2276.0100000000002</v>
      </c>
    </row>
    <row r="22" spans="1:11" x14ac:dyDescent="0.2">
      <c r="A22" s="20" t="s">
        <v>24</v>
      </c>
      <c r="B22" s="68" t="s">
        <v>216</v>
      </c>
      <c r="C22" s="68"/>
      <c r="D22" s="68"/>
      <c r="E22" s="68"/>
      <c r="F22" s="68"/>
      <c r="G22" s="68"/>
      <c r="H22" s="23">
        <v>0.3</v>
      </c>
      <c r="I22" s="22">
        <f>I21*H22</f>
        <v>682.803</v>
      </c>
      <c r="K22" s="24"/>
    </row>
    <row r="23" spans="1:11" x14ac:dyDescent="0.2">
      <c r="A23" s="20" t="s">
        <v>25</v>
      </c>
      <c r="B23" s="68" t="s">
        <v>97</v>
      </c>
      <c r="C23" s="68"/>
      <c r="D23" s="68"/>
      <c r="E23" s="68"/>
      <c r="F23" s="68"/>
      <c r="G23" s="68"/>
      <c r="H23" s="23">
        <v>0</v>
      </c>
      <c r="I23" s="22">
        <f>H23*I21</f>
        <v>0</v>
      </c>
    </row>
    <row r="24" spans="1:11" x14ac:dyDescent="0.2">
      <c r="A24" s="20" t="s">
        <v>26</v>
      </c>
      <c r="B24" s="68" t="s">
        <v>27</v>
      </c>
      <c r="C24" s="68"/>
      <c r="D24" s="68"/>
      <c r="E24" s="68"/>
      <c r="F24" s="68"/>
      <c r="G24" s="68"/>
      <c r="H24" s="23">
        <v>0</v>
      </c>
      <c r="I24" s="22">
        <f>(((I21+I22)/220)*H24*8*15)</f>
        <v>0</v>
      </c>
    </row>
    <row r="25" spans="1:11" x14ac:dyDescent="0.2">
      <c r="A25" s="20" t="s">
        <v>28</v>
      </c>
      <c r="B25" s="68" t="s">
        <v>29</v>
      </c>
      <c r="C25" s="68"/>
      <c r="D25" s="68"/>
      <c r="E25" s="68"/>
      <c r="F25" s="68"/>
      <c r="G25" s="68"/>
      <c r="H25" s="25"/>
      <c r="I25" s="22">
        <v>0</v>
      </c>
    </row>
    <row r="26" spans="1:11" x14ac:dyDescent="0.2">
      <c r="A26" s="20" t="s">
        <v>35</v>
      </c>
      <c r="B26" s="68" t="s">
        <v>31</v>
      </c>
      <c r="C26" s="68"/>
      <c r="D26" s="68"/>
      <c r="E26" s="68"/>
      <c r="F26" s="68"/>
      <c r="G26" s="68"/>
      <c r="H26" s="23"/>
      <c r="I26" s="22">
        <v>0</v>
      </c>
    </row>
    <row r="27" spans="1:11" x14ac:dyDescent="0.2">
      <c r="A27" s="70" t="s">
        <v>98</v>
      </c>
      <c r="B27" s="70"/>
      <c r="C27" s="70"/>
      <c r="D27" s="70"/>
      <c r="E27" s="70"/>
      <c r="F27" s="70"/>
      <c r="G27" s="70"/>
      <c r="H27" s="70"/>
      <c r="I27" s="26">
        <f>TRUNC(SUM(I21:I26),2)</f>
        <v>2958.81</v>
      </c>
    </row>
    <row r="28" spans="1:11" x14ac:dyDescent="0.2">
      <c r="A28" s="17"/>
      <c r="B28" s="17"/>
      <c r="C28" s="17"/>
      <c r="D28" s="17"/>
      <c r="E28" s="17"/>
      <c r="F28" s="17"/>
      <c r="G28" s="17"/>
      <c r="H28" s="17"/>
      <c r="I28" s="27"/>
    </row>
    <row r="29" spans="1:11" x14ac:dyDescent="0.2">
      <c r="A29" s="89" t="s">
        <v>99</v>
      </c>
      <c r="B29" s="89"/>
      <c r="C29" s="89"/>
      <c r="D29" s="89"/>
      <c r="E29" s="89"/>
      <c r="F29" s="89"/>
      <c r="G29" s="89"/>
      <c r="H29" s="89"/>
      <c r="I29" s="89"/>
    </row>
    <row r="30" spans="1:11" x14ac:dyDescent="0.2">
      <c r="A30" s="70" t="s">
        <v>100</v>
      </c>
      <c r="B30" s="70"/>
      <c r="C30" s="70"/>
      <c r="D30" s="70"/>
      <c r="E30" s="70"/>
      <c r="F30" s="70"/>
      <c r="G30" s="70"/>
      <c r="H30" s="20" t="s">
        <v>45</v>
      </c>
      <c r="I30" s="20" t="s">
        <v>95</v>
      </c>
    </row>
    <row r="31" spans="1:11" x14ac:dyDescent="0.2">
      <c r="A31" s="20" t="s">
        <v>23</v>
      </c>
      <c r="B31" s="68" t="s">
        <v>101</v>
      </c>
      <c r="C31" s="68"/>
      <c r="D31" s="68"/>
      <c r="E31" s="68"/>
      <c r="F31" s="68"/>
      <c r="G31" s="68"/>
      <c r="H31" s="28">
        <v>8.3299999999999999E-2</v>
      </c>
      <c r="I31" s="22">
        <f>TRUNC($I$27*H31,2)</f>
        <v>246.46</v>
      </c>
    </row>
    <row r="32" spans="1:11" x14ac:dyDescent="0.2">
      <c r="A32" s="20" t="s">
        <v>24</v>
      </c>
      <c r="B32" s="68" t="s">
        <v>102</v>
      </c>
      <c r="C32" s="68"/>
      <c r="D32" s="68"/>
      <c r="E32" s="68"/>
      <c r="F32" s="68"/>
      <c r="G32" s="68"/>
      <c r="H32" s="61">
        <v>0.121</v>
      </c>
      <c r="I32" s="22">
        <f>TRUNC(H32*I27,2)</f>
        <v>358.01</v>
      </c>
    </row>
    <row r="33" spans="1:11" x14ac:dyDescent="0.2">
      <c r="A33" s="70" t="s">
        <v>103</v>
      </c>
      <c r="B33" s="70"/>
      <c r="C33" s="70"/>
      <c r="D33" s="70"/>
      <c r="E33" s="70"/>
      <c r="F33" s="70"/>
      <c r="G33" s="70"/>
      <c r="H33" s="29">
        <f>TRUNC(SUM(H31:H32),4)</f>
        <v>0.20430000000000001</v>
      </c>
      <c r="I33" s="26">
        <f>TRUNC(SUM(I31:I32),2)</f>
        <v>604.47</v>
      </c>
    </row>
    <row r="34" spans="1:11" x14ac:dyDescent="0.2">
      <c r="A34" s="101"/>
      <c r="B34" s="102"/>
      <c r="C34" s="102"/>
      <c r="D34" s="102"/>
      <c r="E34" s="102"/>
      <c r="F34" s="102"/>
      <c r="G34" s="102"/>
      <c r="H34" s="102"/>
      <c r="I34" s="102"/>
      <c r="J34" s="30"/>
      <c r="K34" s="31"/>
    </row>
    <row r="35" spans="1:11" x14ac:dyDescent="0.2">
      <c r="A35" s="70" t="s">
        <v>104</v>
      </c>
      <c r="B35" s="70"/>
      <c r="C35" s="70"/>
      <c r="D35" s="70"/>
      <c r="E35" s="70"/>
      <c r="F35" s="70"/>
      <c r="G35" s="70"/>
      <c r="H35" s="20" t="s">
        <v>45</v>
      </c>
      <c r="I35" s="20" t="s">
        <v>95</v>
      </c>
    </row>
    <row r="36" spans="1:11" x14ac:dyDescent="0.2">
      <c r="A36" s="20" t="s">
        <v>23</v>
      </c>
      <c r="B36" s="68" t="s">
        <v>105</v>
      </c>
      <c r="C36" s="68"/>
      <c r="D36" s="68"/>
      <c r="E36" s="68"/>
      <c r="F36" s="68"/>
      <c r="G36" s="68"/>
      <c r="H36" s="28">
        <v>0.2</v>
      </c>
      <c r="I36" s="22">
        <f>H36*($I$27+$I$33)</f>
        <v>712.65599999999995</v>
      </c>
    </row>
    <row r="37" spans="1:11" x14ac:dyDescent="0.2">
      <c r="A37" s="20" t="s">
        <v>24</v>
      </c>
      <c r="B37" s="68" t="s">
        <v>106</v>
      </c>
      <c r="C37" s="68"/>
      <c r="D37" s="68"/>
      <c r="E37" s="68"/>
      <c r="F37" s="68"/>
      <c r="G37" s="68"/>
      <c r="H37" s="28">
        <v>2.5000000000000001E-2</v>
      </c>
      <c r="I37" s="22">
        <f t="shared" ref="I37:I43" si="0">H37*($I$27+$I$33)</f>
        <v>89.081999999999994</v>
      </c>
    </row>
    <row r="38" spans="1:11" x14ac:dyDescent="0.2">
      <c r="A38" s="20" t="s">
        <v>25</v>
      </c>
      <c r="B38" s="68" t="s">
        <v>211</v>
      </c>
      <c r="C38" s="68"/>
      <c r="D38" s="68"/>
      <c r="E38" s="68"/>
      <c r="F38" s="68"/>
      <c r="G38" s="68"/>
      <c r="H38" s="28">
        <v>0.06</v>
      </c>
      <c r="I38" s="22">
        <f t="shared" si="0"/>
        <v>213.79679999999999</v>
      </c>
    </row>
    <row r="39" spans="1:11" x14ac:dyDescent="0.2">
      <c r="A39" s="20" t="s">
        <v>26</v>
      </c>
      <c r="B39" s="68" t="s">
        <v>34</v>
      </c>
      <c r="C39" s="68"/>
      <c r="D39" s="68"/>
      <c r="E39" s="68"/>
      <c r="F39" s="68"/>
      <c r="G39" s="68"/>
      <c r="H39" s="28">
        <v>1.4999999999999999E-2</v>
      </c>
      <c r="I39" s="22">
        <f t="shared" si="0"/>
        <v>53.449199999999998</v>
      </c>
    </row>
    <row r="40" spans="1:11" x14ac:dyDescent="0.2">
      <c r="A40" s="20" t="s">
        <v>28</v>
      </c>
      <c r="B40" s="68" t="s">
        <v>107</v>
      </c>
      <c r="C40" s="68"/>
      <c r="D40" s="68"/>
      <c r="E40" s="68"/>
      <c r="F40" s="68"/>
      <c r="G40" s="68"/>
      <c r="H40" s="28">
        <v>0.01</v>
      </c>
      <c r="I40" s="22">
        <f t="shared" si="0"/>
        <v>35.632799999999996</v>
      </c>
    </row>
    <row r="41" spans="1:11" x14ac:dyDescent="0.2">
      <c r="A41" s="20" t="s">
        <v>35</v>
      </c>
      <c r="B41" s="68" t="s">
        <v>108</v>
      </c>
      <c r="C41" s="68"/>
      <c r="D41" s="68"/>
      <c r="E41" s="68"/>
      <c r="F41" s="68"/>
      <c r="G41" s="68"/>
      <c r="H41" s="28">
        <v>6.0000000000000001E-3</v>
      </c>
      <c r="I41" s="22">
        <f t="shared" si="0"/>
        <v>21.37968</v>
      </c>
    </row>
    <row r="42" spans="1:11" x14ac:dyDescent="0.2">
      <c r="A42" s="20" t="s">
        <v>30</v>
      </c>
      <c r="B42" s="68" t="s">
        <v>109</v>
      </c>
      <c r="C42" s="68"/>
      <c r="D42" s="68"/>
      <c r="E42" s="68"/>
      <c r="F42" s="68"/>
      <c r="G42" s="68"/>
      <c r="H42" s="28">
        <v>2E-3</v>
      </c>
      <c r="I42" s="22">
        <f t="shared" si="0"/>
        <v>7.1265599999999996</v>
      </c>
    </row>
    <row r="43" spans="1:11" x14ac:dyDescent="0.2">
      <c r="A43" s="20" t="s">
        <v>36</v>
      </c>
      <c r="B43" s="68" t="s">
        <v>110</v>
      </c>
      <c r="C43" s="68"/>
      <c r="D43" s="68"/>
      <c r="E43" s="68"/>
      <c r="F43" s="68"/>
      <c r="G43" s="68"/>
      <c r="H43" s="28">
        <v>0.08</v>
      </c>
      <c r="I43" s="22">
        <f t="shared" si="0"/>
        <v>285.06239999999997</v>
      </c>
    </row>
    <row r="44" spans="1:11" x14ac:dyDescent="0.2">
      <c r="A44" s="70" t="s">
        <v>111</v>
      </c>
      <c r="B44" s="70"/>
      <c r="C44" s="70"/>
      <c r="D44" s="70"/>
      <c r="E44" s="70"/>
      <c r="F44" s="70"/>
      <c r="G44" s="70"/>
      <c r="H44" s="29">
        <f>SUM(H36:H43)</f>
        <v>0.39800000000000008</v>
      </c>
      <c r="I44" s="26">
        <f>TRUNC(SUM(I36:I43),2)</f>
        <v>1418.18</v>
      </c>
    </row>
    <row r="45" spans="1:11" x14ac:dyDescent="0.2">
      <c r="A45" s="96"/>
      <c r="B45" s="96"/>
      <c r="C45" s="96"/>
      <c r="D45" s="96"/>
      <c r="E45" s="96"/>
      <c r="F45" s="96"/>
      <c r="G45" s="96"/>
      <c r="H45" s="96"/>
      <c r="I45" s="97"/>
    </row>
    <row r="46" spans="1:11" x14ac:dyDescent="0.2">
      <c r="A46" s="70" t="s">
        <v>112</v>
      </c>
      <c r="B46" s="70"/>
      <c r="C46" s="70"/>
      <c r="D46" s="70"/>
      <c r="E46" s="70"/>
      <c r="F46" s="70"/>
      <c r="G46" s="70"/>
      <c r="H46" s="29"/>
      <c r="I46" s="20" t="s">
        <v>95</v>
      </c>
    </row>
    <row r="47" spans="1:11" x14ac:dyDescent="0.2">
      <c r="A47" s="20" t="s">
        <v>23</v>
      </c>
      <c r="B47" s="86" t="s">
        <v>113</v>
      </c>
      <c r="C47" s="86"/>
      <c r="D47" s="86"/>
      <c r="E47" s="86"/>
      <c r="F47" s="86"/>
      <c r="G47" s="86"/>
      <c r="H47" s="19" t="s">
        <v>44</v>
      </c>
      <c r="I47" s="62">
        <f>46*4.9-(I21*0.06)</f>
        <v>88.839399999999983</v>
      </c>
    </row>
    <row r="48" spans="1:11" x14ac:dyDescent="0.2">
      <c r="A48" s="20" t="s">
        <v>24</v>
      </c>
      <c r="B48" s="86" t="s">
        <v>114</v>
      </c>
      <c r="C48" s="86"/>
      <c r="D48" s="86"/>
      <c r="E48" s="86"/>
      <c r="F48" s="86"/>
      <c r="G48" s="86"/>
      <c r="H48" s="19" t="s">
        <v>44</v>
      </c>
      <c r="I48" s="62">
        <v>0</v>
      </c>
      <c r="K48" s="24"/>
    </row>
    <row r="49" spans="1:11" x14ac:dyDescent="0.2">
      <c r="A49" s="20" t="s">
        <v>25</v>
      </c>
      <c r="B49" s="86" t="s">
        <v>115</v>
      </c>
      <c r="C49" s="86"/>
      <c r="D49" s="86"/>
      <c r="E49" s="86"/>
      <c r="F49" s="86"/>
      <c r="G49" s="86"/>
      <c r="H49" s="19" t="s">
        <v>44</v>
      </c>
      <c r="I49" s="62">
        <v>16.13</v>
      </c>
      <c r="K49" s="24"/>
    </row>
    <row r="50" spans="1:11" x14ac:dyDescent="0.2">
      <c r="A50" s="20" t="s">
        <v>26</v>
      </c>
      <c r="B50" s="98" t="s">
        <v>116</v>
      </c>
      <c r="C50" s="99"/>
      <c r="D50" s="99"/>
      <c r="E50" s="99"/>
      <c r="F50" s="99"/>
      <c r="G50" s="100"/>
      <c r="H50" s="19" t="s">
        <v>44</v>
      </c>
      <c r="I50" s="62">
        <v>137.97999999999999</v>
      </c>
      <c r="K50" s="24"/>
    </row>
    <row r="51" spans="1:11" x14ac:dyDescent="0.2">
      <c r="A51" s="60" t="s">
        <v>28</v>
      </c>
      <c r="B51" s="98" t="s">
        <v>213</v>
      </c>
      <c r="C51" s="99"/>
      <c r="D51" s="99"/>
      <c r="E51" s="99"/>
      <c r="F51" s="99"/>
      <c r="G51" s="100"/>
      <c r="H51" s="59"/>
      <c r="I51" s="62">
        <v>5.6</v>
      </c>
      <c r="K51" s="24"/>
    </row>
    <row r="52" spans="1:11" x14ac:dyDescent="0.2">
      <c r="A52" s="60" t="s">
        <v>35</v>
      </c>
      <c r="B52" s="98" t="s">
        <v>117</v>
      </c>
      <c r="C52" s="99"/>
      <c r="D52" s="99"/>
      <c r="E52" s="99"/>
      <c r="F52" s="99"/>
      <c r="G52" s="100"/>
      <c r="H52" s="19" t="s">
        <v>44</v>
      </c>
      <c r="I52" s="62">
        <v>0.44</v>
      </c>
    </row>
    <row r="53" spans="1:11" x14ac:dyDescent="0.2">
      <c r="A53" s="60" t="s">
        <v>30</v>
      </c>
      <c r="B53" s="86" t="s">
        <v>212</v>
      </c>
      <c r="C53" s="86"/>
      <c r="D53" s="86"/>
      <c r="E53" s="86"/>
      <c r="F53" s="86"/>
      <c r="G53" s="86"/>
      <c r="H53" s="19" t="s">
        <v>44</v>
      </c>
      <c r="I53" s="62">
        <v>0</v>
      </c>
    </row>
    <row r="54" spans="1:11" x14ac:dyDescent="0.2">
      <c r="A54" s="70" t="s">
        <v>118</v>
      </c>
      <c r="B54" s="70"/>
      <c r="C54" s="70"/>
      <c r="D54" s="70"/>
      <c r="E54" s="70"/>
      <c r="F54" s="70"/>
      <c r="G54" s="70"/>
      <c r="H54" s="70"/>
      <c r="I54" s="26">
        <f>SUM(I47:I53)</f>
        <v>248.98939999999996</v>
      </c>
    </row>
    <row r="55" spans="1:11" x14ac:dyDescent="0.2">
      <c r="A55" s="96"/>
      <c r="B55" s="96"/>
      <c r="C55" s="96"/>
      <c r="D55" s="96"/>
      <c r="E55" s="96"/>
      <c r="F55" s="96"/>
      <c r="G55" s="96"/>
      <c r="H55" s="96"/>
      <c r="I55" s="97"/>
    </row>
    <row r="56" spans="1:11" x14ac:dyDescent="0.2">
      <c r="A56" s="83" t="s">
        <v>119</v>
      </c>
      <c r="B56" s="83"/>
      <c r="C56" s="83"/>
      <c r="D56" s="83"/>
      <c r="E56" s="83"/>
      <c r="F56" s="83"/>
      <c r="G56" s="83"/>
      <c r="H56" s="83"/>
      <c r="I56" s="83"/>
    </row>
    <row r="57" spans="1:11" x14ac:dyDescent="0.2">
      <c r="A57" s="70" t="s">
        <v>120</v>
      </c>
      <c r="B57" s="70"/>
      <c r="C57" s="70"/>
      <c r="D57" s="70"/>
      <c r="E57" s="70"/>
      <c r="F57" s="70"/>
      <c r="G57" s="70"/>
      <c r="H57" s="70"/>
      <c r="I57" s="20" t="s">
        <v>95</v>
      </c>
    </row>
    <row r="58" spans="1:11" x14ac:dyDescent="0.2">
      <c r="A58" s="20" t="s">
        <v>32</v>
      </c>
      <c r="B58" s="69" t="s">
        <v>121</v>
      </c>
      <c r="C58" s="69"/>
      <c r="D58" s="69"/>
      <c r="E58" s="69"/>
      <c r="F58" s="69"/>
      <c r="G58" s="69"/>
      <c r="H58" s="69"/>
      <c r="I58" s="22">
        <f>I33</f>
        <v>604.47</v>
      </c>
    </row>
    <row r="59" spans="1:11" x14ac:dyDescent="0.2">
      <c r="A59" s="20" t="s">
        <v>33</v>
      </c>
      <c r="B59" s="69" t="s">
        <v>122</v>
      </c>
      <c r="C59" s="69"/>
      <c r="D59" s="69"/>
      <c r="E59" s="69"/>
      <c r="F59" s="69"/>
      <c r="G59" s="69"/>
      <c r="H59" s="69"/>
      <c r="I59" s="22">
        <f>I44</f>
        <v>1418.18</v>
      </c>
    </row>
    <row r="60" spans="1:11" x14ac:dyDescent="0.2">
      <c r="A60" s="20" t="s">
        <v>37</v>
      </c>
      <c r="B60" s="69" t="s">
        <v>38</v>
      </c>
      <c r="C60" s="69"/>
      <c r="D60" s="69"/>
      <c r="E60" s="69"/>
      <c r="F60" s="69"/>
      <c r="G60" s="69"/>
      <c r="H60" s="69"/>
      <c r="I60" s="22">
        <f>I54</f>
        <v>248.98939999999996</v>
      </c>
    </row>
    <row r="61" spans="1:11" x14ac:dyDescent="0.2">
      <c r="A61" s="70" t="s">
        <v>123</v>
      </c>
      <c r="B61" s="70"/>
      <c r="C61" s="70"/>
      <c r="D61" s="70"/>
      <c r="E61" s="70"/>
      <c r="F61" s="70"/>
      <c r="G61" s="70"/>
      <c r="H61" s="70"/>
      <c r="I61" s="26">
        <f>TRUNC(SUM(I58:I60),2)</f>
        <v>2271.63</v>
      </c>
    </row>
    <row r="62" spans="1:11" x14ac:dyDescent="0.2">
      <c r="A62" s="87"/>
      <c r="B62" s="88"/>
      <c r="C62" s="88"/>
      <c r="D62" s="88"/>
      <c r="E62" s="88"/>
      <c r="F62" s="88"/>
      <c r="G62" s="88"/>
      <c r="H62" s="88"/>
      <c r="I62" s="88"/>
    </row>
    <row r="63" spans="1:11" x14ac:dyDescent="0.2">
      <c r="A63" s="89" t="s">
        <v>124</v>
      </c>
      <c r="B63" s="89"/>
      <c r="C63" s="89"/>
      <c r="D63" s="89"/>
      <c r="E63" s="89"/>
      <c r="F63" s="89"/>
      <c r="G63" s="89"/>
      <c r="H63" s="89"/>
      <c r="I63" s="89"/>
    </row>
    <row r="64" spans="1:11" x14ac:dyDescent="0.2">
      <c r="A64" s="20">
        <v>3</v>
      </c>
      <c r="B64" s="70" t="s">
        <v>60</v>
      </c>
      <c r="C64" s="70"/>
      <c r="D64" s="70"/>
      <c r="E64" s="70"/>
      <c r="F64" s="70"/>
      <c r="G64" s="70"/>
      <c r="H64" s="20" t="s">
        <v>45</v>
      </c>
      <c r="I64" s="20" t="s">
        <v>95</v>
      </c>
    </row>
    <row r="65" spans="1:11" x14ac:dyDescent="0.2">
      <c r="A65" s="20" t="s">
        <v>23</v>
      </c>
      <c r="B65" s="68" t="s">
        <v>16</v>
      </c>
      <c r="C65" s="68"/>
      <c r="D65" s="68"/>
      <c r="E65" s="68"/>
      <c r="F65" s="68"/>
      <c r="G65" s="68"/>
      <c r="H65" s="28">
        <v>4.1999999999999997E-3</v>
      </c>
      <c r="I65" s="22">
        <f>H65*$I$27</f>
        <v>12.427002</v>
      </c>
    </row>
    <row r="66" spans="1:11" x14ac:dyDescent="0.2">
      <c r="A66" s="20" t="s">
        <v>24</v>
      </c>
      <c r="B66" s="68" t="s">
        <v>55</v>
      </c>
      <c r="C66" s="68"/>
      <c r="D66" s="68"/>
      <c r="E66" s="68"/>
      <c r="F66" s="68"/>
      <c r="G66" s="68"/>
      <c r="H66" s="28">
        <v>2.9999999999999997E-4</v>
      </c>
      <c r="I66" s="22">
        <f t="shared" ref="I66:I70" si="1">H66*$I$27</f>
        <v>0.88764299999999996</v>
      </c>
      <c r="K66" s="33"/>
    </row>
    <row r="67" spans="1:11" x14ac:dyDescent="0.2">
      <c r="A67" s="20" t="s">
        <v>25</v>
      </c>
      <c r="B67" s="68" t="s">
        <v>125</v>
      </c>
      <c r="C67" s="68"/>
      <c r="D67" s="68"/>
      <c r="E67" s="68"/>
      <c r="F67" s="68"/>
      <c r="G67" s="68"/>
      <c r="H67" s="28">
        <v>3.4700000000000002E-2</v>
      </c>
      <c r="I67" s="22">
        <f t="shared" si="1"/>
        <v>102.67070700000001</v>
      </c>
    </row>
    <row r="68" spans="1:11" x14ac:dyDescent="0.2">
      <c r="A68" s="20" t="s">
        <v>26</v>
      </c>
      <c r="B68" s="68" t="s">
        <v>126</v>
      </c>
      <c r="C68" s="68"/>
      <c r="D68" s="68"/>
      <c r="E68" s="68"/>
      <c r="F68" s="68"/>
      <c r="G68" s="68"/>
      <c r="H68" s="28">
        <v>1.9400000000000001E-2</v>
      </c>
      <c r="I68" s="22">
        <f t="shared" si="1"/>
        <v>57.400914</v>
      </c>
    </row>
    <row r="69" spans="1:11" x14ac:dyDescent="0.2">
      <c r="A69" s="20" t="s">
        <v>28</v>
      </c>
      <c r="B69" s="68" t="s">
        <v>127</v>
      </c>
      <c r="C69" s="68"/>
      <c r="D69" s="68"/>
      <c r="E69" s="68"/>
      <c r="F69" s="68"/>
      <c r="G69" s="68"/>
      <c r="H69" s="28">
        <f>H44*H68</f>
        <v>7.7212000000000018E-3</v>
      </c>
      <c r="I69" s="22">
        <f t="shared" si="1"/>
        <v>22.845563772000006</v>
      </c>
    </row>
    <row r="70" spans="1:11" x14ac:dyDescent="0.2">
      <c r="A70" s="20" t="s">
        <v>35</v>
      </c>
      <c r="B70" s="68" t="s">
        <v>128</v>
      </c>
      <c r="C70" s="68"/>
      <c r="D70" s="68"/>
      <c r="E70" s="68"/>
      <c r="F70" s="68"/>
      <c r="G70" s="68"/>
      <c r="H70" s="28">
        <v>5.3E-3</v>
      </c>
      <c r="I70" s="22">
        <f t="shared" si="1"/>
        <v>15.681692999999999</v>
      </c>
    </row>
    <row r="71" spans="1:11" x14ac:dyDescent="0.2">
      <c r="A71" s="70" t="s">
        <v>129</v>
      </c>
      <c r="B71" s="70"/>
      <c r="C71" s="70"/>
      <c r="D71" s="70"/>
      <c r="E71" s="70"/>
      <c r="F71" s="70"/>
      <c r="G71" s="70"/>
      <c r="H71" s="29">
        <f>TRUNC(SUM(H65:H70),4)</f>
        <v>7.1599999999999997E-2</v>
      </c>
      <c r="I71" s="26">
        <f>TRUNC(SUM(I65:I70),2)</f>
        <v>211.91</v>
      </c>
    </row>
    <row r="72" spans="1:11" x14ac:dyDescent="0.2">
      <c r="A72" s="94"/>
      <c r="B72" s="95"/>
      <c r="C72" s="95"/>
      <c r="D72" s="95"/>
      <c r="E72" s="95"/>
      <c r="F72" s="95"/>
      <c r="G72" s="95"/>
      <c r="H72" s="95"/>
      <c r="I72" s="95"/>
    </row>
    <row r="73" spans="1:11" x14ac:dyDescent="0.2">
      <c r="A73" s="89" t="s">
        <v>130</v>
      </c>
      <c r="B73" s="89"/>
      <c r="C73" s="89"/>
      <c r="D73" s="89"/>
      <c r="E73" s="89"/>
      <c r="F73" s="89"/>
      <c r="G73" s="89"/>
      <c r="H73" s="89"/>
      <c r="I73" s="89"/>
      <c r="J73" s="30"/>
      <c r="K73" s="31"/>
    </row>
    <row r="74" spans="1:11" x14ac:dyDescent="0.2">
      <c r="A74" s="70" t="s">
        <v>131</v>
      </c>
      <c r="B74" s="70"/>
      <c r="C74" s="70"/>
      <c r="D74" s="70"/>
      <c r="E74" s="70"/>
      <c r="F74" s="70"/>
      <c r="G74" s="70"/>
      <c r="H74" s="20" t="s">
        <v>45</v>
      </c>
      <c r="I74" s="20" t="s">
        <v>95</v>
      </c>
    </row>
    <row r="75" spans="1:11" x14ac:dyDescent="0.2">
      <c r="A75" s="20" t="s">
        <v>23</v>
      </c>
      <c r="B75" s="68" t="s">
        <v>132</v>
      </c>
      <c r="C75" s="68"/>
      <c r="D75" s="68"/>
      <c r="E75" s="68"/>
      <c r="F75" s="68"/>
      <c r="G75" s="68"/>
      <c r="H75" s="28">
        <v>1.6199999999999999E-2</v>
      </c>
      <c r="I75" s="22">
        <f>H75*$I$27</f>
        <v>47.932721999999998</v>
      </c>
    </row>
    <row r="76" spans="1:11" x14ac:dyDescent="0.2">
      <c r="A76" s="20" t="s">
        <v>24</v>
      </c>
      <c r="B76" s="68" t="s">
        <v>21</v>
      </c>
      <c r="C76" s="68"/>
      <c r="D76" s="68"/>
      <c r="E76" s="68"/>
      <c r="F76" s="68"/>
      <c r="G76" s="68"/>
      <c r="H76" s="28">
        <v>2.8E-3</v>
      </c>
      <c r="I76" s="22">
        <f t="shared" ref="I76:I80" si="2">H76*$I$27</f>
        <v>8.2846679999999999</v>
      </c>
    </row>
    <row r="77" spans="1:11" x14ac:dyDescent="0.2">
      <c r="A77" s="20" t="s">
        <v>25</v>
      </c>
      <c r="B77" s="68" t="s">
        <v>59</v>
      </c>
      <c r="C77" s="68"/>
      <c r="D77" s="68"/>
      <c r="E77" s="68"/>
      <c r="F77" s="68"/>
      <c r="G77" s="68"/>
      <c r="H77" s="28">
        <v>2.0000000000000001E-4</v>
      </c>
      <c r="I77" s="22">
        <f t="shared" si="2"/>
        <v>0.59176200000000001</v>
      </c>
    </row>
    <row r="78" spans="1:11" x14ac:dyDescent="0.2">
      <c r="A78" s="20" t="s">
        <v>26</v>
      </c>
      <c r="B78" s="68" t="s">
        <v>133</v>
      </c>
      <c r="C78" s="68"/>
      <c r="D78" s="68"/>
      <c r="E78" s="68"/>
      <c r="F78" s="68"/>
      <c r="G78" s="68"/>
      <c r="H78" s="28">
        <v>2.9999999999999997E-4</v>
      </c>
      <c r="I78" s="22">
        <f t="shared" si="2"/>
        <v>0.88764299999999996</v>
      </c>
    </row>
    <row r="79" spans="1:11" x14ac:dyDescent="0.2">
      <c r="A79" s="20" t="s">
        <v>28</v>
      </c>
      <c r="B79" s="68" t="s">
        <v>22</v>
      </c>
      <c r="C79" s="68"/>
      <c r="D79" s="68"/>
      <c r="E79" s="68"/>
      <c r="F79" s="68"/>
      <c r="G79" s="68"/>
      <c r="H79" s="28">
        <v>6.9999999999999999E-4</v>
      </c>
      <c r="I79" s="22">
        <f t="shared" si="2"/>
        <v>2.071167</v>
      </c>
      <c r="K79" s="24"/>
    </row>
    <row r="80" spans="1:11" x14ac:dyDescent="0.2">
      <c r="A80" s="20" t="s">
        <v>35</v>
      </c>
      <c r="B80" s="68" t="s">
        <v>134</v>
      </c>
      <c r="C80" s="68"/>
      <c r="D80" s="68"/>
      <c r="E80" s="68"/>
      <c r="F80" s="68"/>
      <c r="G80" s="68"/>
      <c r="H80" s="28">
        <v>1.3899999999999999E-2</v>
      </c>
      <c r="I80" s="22">
        <f t="shared" si="2"/>
        <v>41.127458999999995</v>
      </c>
      <c r="K80" s="34"/>
    </row>
    <row r="81" spans="1:11" x14ac:dyDescent="0.2">
      <c r="A81" s="70" t="s">
        <v>135</v>
      </c>
      <c r="B81" s="70"/>
      <c r="C81" s="70"/>
      <c r="D81" s="70"/>
      <c r="E81" s="70"/>
      <c r="F81" s="70"/>
      <c r="G81" s="70"/>
      <c r="H81" s="29">
        <f>TRUNC(SUM(H75:H80),4)</f>
        <v>3.4099999999999998E-2</v>
      </c>
      <c r="I81" s="26">
        <f>TRUNC(SUM(I75:I80),2)</f>
        <v>100.89</v>
      </c>
      <c r="K81" s="34"/>
    </row>
    <row r="82" spans="1:11" x14ac:dyDescent="0.2">
      <c r="A82" s="92"/>
      <c r="B82" s="93"/>
      <c r="C82" s="93"/>
      <c r="D82" s="93"/>
      <c r="E82" s="93"/>
      <c r="F82" s="93"/>
      <c r="G82" s="93"/>
      <c r="H82" s="93"/>
      <c r="I82" s="93"/>
    </row>
    <row r="83" spans="1:11" x14ac:dyDescent="0.2">
      <c r="A83" s="70" t="s">
        <v>136</v>
      </c>
      <c r="B83" s="70"/>
      <c r="C83" s="70"/>
      <c r="D83" s="70"/>
      <c r="E83" s="70"/>
      <c r="F83" s="70"/>
      <c r="G83" s="70"/>
      <c r="H83" s="20" t="s">
        <v>45</v>
      </c>
      <c r="I83" s="20" t="s">
        <v>95</v>
      </c>
    </row>
    <row r="84" spans="1:11" x14ac:dyDescent="0.2">
      <c r="A84" s="20" t="s">
        <v>23</v>
      </c>
      <c r="B84" s="68" t="s">
        <v>137</v>
      </c>
      <c r="C84" s="68"/>
      <c r="D84" s="68"/>
      <c r="E84" s="68"/>
      <c r="F84" s="68"/>
      <c r="G84" s="68"/>
      <c r="H84" s="28">
        <v>0</v>
      </c>
      <c r="I84" s="22">
        <v>0</v>
      </c>
    </row>
    <row r="85" spans="1:11" x14ac:dyDescent="0.2">
      <c r="A85" s="70" t="s">
        <v>138</v>
      </c>
      <c r="B85" s="70"/>
      <c r="C85" s="70"/>
      <c r="D85" s="70"/>
      <c r="E85" s="70"/>
      <c r="F85" s="70"/>
      <c r="G85" s="70"/>
      <c r="H85" s="29">
        <f>TRUNC(SUM(H84),4)</f>
        <v>0</v>
      </c>
      <c r="I85" s="26">
        <f>TRUNC(SUM(I84),2)</f>
        <v>0</v>
      </c>
    </row>
    <row r="86" spans="1:11" x14ac:dyDescent="0.2">
      <c r="A86" s="90"/>
      <c r="B86" s="91"/>
      <c r="C86" s="91"/>
      <c r="D86" s="91"/>
      <c r="E86" s="91"/>
      <c r="F86" s="91"/>
      <c r="G86" s="91"/>
      <c r="H86" s="91"/>
      <c r="I86" s="91"/>
    </row>
    <row r="87" spans="1:11" x14ac:dyDescent="0.2">
      <c r="A87" s="83" t="s">
        <v>139</v>
      </c>
      <c r="B87" s="83"/>
      <c r="C87" s="83"/>
      <c r="D87" s="83"/>
      <c r="E87" s="83"/>
      <c r="F87" s="83"/>
      <c r="G87" s="83"/>
      <c r="H87" s="83"/>
      <c r="I87" s="83"/>
    </row>
    <row r="88" spans="1:11" x14ac:dyDescent="0.2">
      <c r="A88" s="70" t="s">
        <v>39</v>
      </c>
      <c r="B88" s="70"/>
      <c r="C88" s="70"/>
      <c r="D88" s="70"/>
      <c r="E88" s="70"/>
      <c r="F88" s="70"/>
      <c r="G88" s="70"/>
      <c r="H88" s="70"/>
      <c r="I88" s="20" t="s">
        <v>95</v>
      </c>
    </row>
    <row r="89" spans="1:11" x14ac:dyDescent="0.2">
      <c r="A89" s="20" t="s">
        <v>40</v>
      </c>
      <c r="B89" s="69" t="s">
        <v>140</v>
      </c>
      <c r="C89" s="69"/>
      <c r="D89" s="69"/>
      <c r="E89" s="69"/>
      <c r="F89" s="69"/>
      <c r="G89" s="69"/>
      <c r="H89" s="69"/>
      <c r="I89" s="22">
        <f>I81</f>
        <v>100.89</v>
      </c>
    </row>
    <row r="90" spans="1:11" x14ac:dyDescent="0.2">
      <c r="A90" s="20" t="s">
        <v>41</v>
      </c>
      <c r="B90" s="69" t="s">
        <v>141</v>
      </c>
      <c r="C90" s="69"/>
      <c r="D90" s="69"/>
      <c r="E90" s="69"/>
      <c r="F90" s="69"/>
      <c r="G90" s="69"/>
      <c r="H90" s="69"/>
      <c r="I90" s="22">
        <f>I85</f>
        <v>0</v>
      </c>
    </row>
    <row r="91" spans="1:11" x14ac:dyDescent="0.2">
      <c r="A91" s="70" t="s">
        <v>142</v>
      </c>
      <c r="B91" s="70"/>
      <c r="C91" s="70"/>
      <c r="D91" s="70"/>
      <c r="E91" s="70"/>
      <c r="F91" s="70"/>
      <c r="G91" s="70"/>
      <c r="H91" s="70"/>
      <c r="I91" s="26">
        <f>TRUNC(SUM(I89:I90),2)</f>
        <v>100.89</v>
      </c>
    </row>
    <row r="92" spans="1:11" x14ac:dyDescent="0.2">
      <c r="A92" s="87"/>
      <c r="B92" s="88"/>
      <c r="C92" s="88"/>
      <c r="D92" s="88"/>
      <c r="E92" s="88"/>
      <c r="F92" s="88"/>
      <c r="G92" s="88"/>
      <c r="H92" s="88"/>
      <c r="I92" s="88"/>
    </row>
    <row r="93" spans="1:11" x14ac:dyDescent="0.2">
      <c r="A93" s="89" t="s">
        <v>143</v>
      </c>
      <c r="B93" s="89"/>
      <c r="C93" s="89"/>
      <c r="D93" s="89"/>
      <c r="E93" s="89"/>
      <c r="F93" s="89"/>
      <c r="G93" s="89"/>
      <c r="H93" s="89"/>
      <c r="I93" s="89"/>
    </row>
    <row r="94" spans="1:11" x14ac:dyDescent="0.2">
      <c r="A94" s="20">
        <v>5</v>
      </c>
      <c r="B94" s="70" t="s">
        <v>56</v>
      </c>
      <c r="C94" s="70"/>
      <c r="D94" s="70"/>
      <c r="E94" s="70"/>
      <c r="F94" s="70"/>
      <c r="G94" s="70"/>
      <c r="H94" s="20"/>
      <c r="I94" s="20" t="s">
        <v>95</v>
      </c>
    </row>
    <row r="95" spans="1:11" x14ac:dyDescent="0.2">
      <c r="A95" s="20" t="s">
        <v>23</v>
      </c>
      <c r="B95" s="86" t="s">
        <v>61</v>
      </c>
      <c r="C95" s="86"/>
      <c r="D95" s="86"/>
      <c r="E95" s="86"/>
      <c r="F95" s="86"/>
      <c r="G95" s="86"/>
      <c r="H95" s="19" t="s">
        <v>44</v>
      </c>
      <c r="I95" s="63">
        <f>727/12</f>
        <v>60.583333333333336</v>
      </c>
    </row>
    <row r="96" spans="1:11" x14ac:dyDescent="0.2">
      <c r="A96" s="20" t="s">
        <v>24</v>
      </c>
      <c r="B96" s="86" t="s">
        <v>0</v>
      </c>
      <c r="C96" s="86"/>
      <c r="D96" s="86"/>
      <c r="E96" s="86"/>
      <c r="F96" s="86"/>
      <c r="G96" s="86"/>
      <c r="H96" s="19" t="s">
        <v>44</v>
      </c>
      <c r="I96" s="63">
        <f>4190.55/12</f>
        <v>349.21250000000003</v>
      </c>
    </row>
    <row r="97" spans="1:9" x14ac:dyDescent="0.2">
      <c r="A97" s="20" t="s">
        <v>25</v>
      </c>
      <c r="B97" s="86" t="s">
        <v>209</v>
      </c>
      <c r="C97" s="86"/>
      <c r="D97" s="86"/>
      <c r="E97" s="86"/>
      <c r="F97" s="86"/>
      <c r="G97" s="86"/>
      <c r="H97" s="19"/>
      <c r="I97" s="63">
        <f>897.29/12</f>
        <v>74.774166666666659</v>
      </c>
    </row>
    <row r="98" spans="1:9" x14ac:dyDescent="0.2">
      <c r="A98" s="58" t="s">
        <v>26</v>
      </c>
      <c r="B98" s="86" t="s">
        <v>42</v>
      </c>
      <c r="C98" s="86"/>
      <c r="D98" s="86"/>
      <c r="E98" s="86"/>
      <c r="F98" s="86"/>
      <c r="G98" s="86"/>
      <c r="H98" s="19" t="s">
        <v>44</v>
      </c>
      <c r="I98" s="63">
        <v>22.13</v>
      </c>
    </row>
    <row r="99" spans="1:9" x14ac:dyDescent="0.2">
      <c r="A99" s="58" t="s">
        <v>28</v>
      </c>
      <c r="B99" s="86" t="s">
        <v>144</v>
      </c>
      <c r="C99" s="86"/>
      <c r="D99" s="86"/>
      <c r="E99" s="86"/>
      <c r="F99" s="86"/>
      <c r="G99" s="86"/>
      <c r="H99" s="19" t="s">
        <v>44</v>
      </c>
      <c r="I99" s="63">
        <f>793.94/12</f>
        <v>66.161666666666676</v>
      </c>
    </row>
    <row r="100" spans="1:9" x14ac:dyDescent="0.2">
      <c r="A100" s="70" t="s">
        <v>145</v>
      </c>
      <c r="B100" s="70"/>
      <c r="C100" s="70"/>
      <c r="D100" s="70"/>
      <c r="E100" s="70"/>
      <c r="F100" s="70"/>
      <c r="G100" s="70"/>
      <c r="H100" s="29" t="s">
        <v>44</v>
      </c>
      <c r="I100" s="26">
        <f>TRUNC(SUM(I95:I99),2)</f>
        <v>572.86</v>
      </c>
    </row>
    <row r="101" spans="1:9" x14ac:dyDescent="0.2">
      <c r="A101" s="87"/>
      <c r="B101" s="88"/>
      <c r="C101" s="88"/>
      <c r="D101" s="88"/>
      <c r="E101" s="88"/>
      <c r="F101" s="88"/>
      <c r="G101" s="88"/>
      <c r="H101" s="88"/>
      <c r="I101" s="88"/>
    </row>
    <row r="102" spans="1:9" x14ac:dyDescent="0.2">
      <c r="A102" s="89" t="s">
        <v>146</v>
      </c>
      <c r="B102" s="89"/>
      <c r="C102" s="89"/>
      <c r="D102" s="89"/>
      <c r="E102" s="89"/>
      <c r="F102" s="89"/>
      <c r="G102" s="89"/>
      <c r="H102" s="89"/>
      <c r="I102" s="89"/>
    </row>
    <row r="103" spans="1:9" x14ac:dyDescent="0.2">
      <c r="A103" s="20">
        <v>6</v>
      </c>
      <c r="B103" s="70" t="s">
        <v>57</v>
      </c>
      <c r="C103" s="70"/>
      <c r="D103" s="70"/>
      <c r="E103" s="70"/>
      <c r="F103" s="70"/>
      <c r="G103" s="70"/>
      <c r="H103" s="20" t="s">
        <v>45</v>
      </c>
      <c r="I103" s="20" t="s">
        <v>95</v>
      </c>
    </row>
    <row r="104" spans="1:9" x14ac:dyDescent="0.2">
      <c r="A104" s="20" t="s">
        <v>23</v>
      </c>
      <c r="B104" s="68" t="s">
        <v>147</v>
      </c>
      <c r="C104" s="68"/>
      <c r="D104" s="68"/>
      <c r="E104" s="68"/>
      <c r="F104" s="68"/>
      <c r="G104" s="68"/>
      <c r="H104" s="35">
        <v>0.03</v>
      </c>
      <c r="I104" s="22">
        <f>TRUNC(H104*I128,2)</f>
        <v>183.48</v>
      </c>
    </row>
    <row r="105" spans="1:9" x14ac:dyDescent="0.2">
      <c r="A105" s="20" t="s">
        <v>24</v>
      </c>
      <c r="B105" s="68" t="s">
        <v>14</v>
      </c>
      <c r="C105" s="68"/>
      <c r="D105" s="68"/>
      <c r="E105" s="68"/>
      <c r="F105" s="68"/>
      <c r="G105" s="68"/>
      <c r="H105" s="35">
        <v>6.7900000000000002E-2</v>
      </c>
      <c r="I105" s="22">
        <f>TRUNC(H105*(I104+I128),2)</f>
        <v>427.74</v>
      </c>
    </row>
    <row r="106" spans="1:9" x14ac:dyDescent="0.2">
      <c r="A106" s="20" t="s">
        <v>25</v>
      </c>
      <c r="B106" s="76" t="s">
        <v>148</v>
      </c>
      <c r="C106" s="76"/>
      <c r="D106" s="76"/>
      <c r="E106" s="76"/>
      <c r="F106" s="76"/>
      <c r="G106" s="76"/>
      <c r="H106" s="23"/>
      <c r="I106" s="36"/>
    </row>
    <row r="107" spans="1:9" x14ac:dyDescent="0.2">
      <c r="A107" s="20" t="s">
        <v>149</v>
      </c>
      <c r="B107" s="68" t="s">
        <v>150</v>
      </c>
      <c r="C107" s="68"/>
      <c r="D107" s="68"/>
      <c r="E107" s="68"/>
      <c r="F107" s="68"/>
      <c r="G107" s="68"/>
      <c r="H107" s="37">
        <v>1.6500000000000001E-2</v>
      </c>
      <c r="I107" s="22">
        <f>H107*I117</f>
        <v>129.446955</v>
      </c>
    </row>
    <row r="108" spans="1:9" x14ac:dyDescent="0.2">
      <c r="A108" s="20" t="s">
        <v>151</v>
      </c>
      <c r="B108" s="68" t="s">
        <v>152</v>
      </c>
      <c r="C108" s="68"/>
      <c r="D108" s="68"/>
      <c r="E108" s="68"/>
      <c r="F108" s="68"/>
      <c r="G108" s="68"/>
      <c r="H108" s="38">
        <v>7.5999999999999998E-2</v>
      </c>
      <c r="I108" s="22">
        <f>H108*I117</f>
        <v>596.24052000000006</v>
      </c>
    </row>
    <row r="109" spans="1:9" x14ac:dyDescent="0.2">
      <c r="A109" s="20" t="s">
        <v>153</v>
      </c>
      <c r="B109" s="68" t="s">
        <v>154</v>
      </c>
      <c r="C109" s="68"/>
      <c r="D109" s="68"/>
      <c r="E109" s="68"/>
      <c r="F109" s="68"/>
      <c r="G109" s="68"/>
      <c r="H109" s="39">
        <v>0.05</v>
      </c>
      <c r="I109" s="22">
        <f>H109*I117</f>
        <v>392.26350000000002</v>
      </c>
    </row>
    <row r="110" spans="1:9" x14ac:dyDescent="0.2">
      <c r="A110" s="70" t="s">
        <v>155</v>
      </c>
      <c r="B110" s="70"/>
      <c r="C110" s="70"/>
      <c r="D110" s="70"/>
      <c r="E110" s="70"/>
      <c r="F110" s="70"/>
      <c r="G110" s="70"/>
      <c r="H110" s="37"/>
      <c r="I110" s="26">
        <f>TRUNC(SUM(I104:I109),2)</f>
        <v>1729.17</v>
      </c>
    </row>
    <row r="111" spans="1:9" x14ac:dyDescent="0.2">
      <c r="A111" s="15"/>
      <c r="B111" s="84"/>
      <c r="C111" s="84"/>
      <c r="D111" s="84"/>
      <c r="E111" s="84"/>
      <c r="F111" s="84"/>
      <c r="G111" s="84"/>
      <c r="H111" s="84"/>
      <c r="I111" s="84"/>
    </row>
    <row r="112" spans="1:9" x14ac:dyDescent="0.2">
      <c r="A112" s="40" t="s">
        <v>156</v>
      </c>
      <c r="B112" s="85" t="s">
        <v>157</v>
      </c>
      <c r="C112" s="85"/>
      <c r="D112" s="85"/>
      <c r="E112" s="85"/>
      <c r="F112" s="85"/>
      <c r="G112" s="85"/>
      <c r="H112" s="41">
        <f>TRUNC(H107+H108+H109,4)</f>
        <v>0.14249999999999999</v>
      </c>
      <c r="I112" s="42"/>
    </row>
    <row r="113" spans="1:11" x14ac:dyDescent="0.2">
      <c r="A113" s="43"/>
      <c r="B113" s="81">
        <v>100</v>
      </c>
      <c r="C113" s="81"/>
      <c r="D113" s="81"/>
      <c r="E113" s="81"/>
      <c r="F113" s="81"/>
      <c r="G113" s="81"/>
      <c r="H113" s="45"/>
      <c r="I113" s="46"/>
    </row>
    <row r="114" spans="1:11" x14ac:dyDescent="0.2">
      <c r="A114" s="47"/>
      <c r="B114" s="44"/>
      <c r="C114" s="44"/>
      <c r="D114" s="44"/>
      <c r="E114" s="44"/>
      <c r="F114" s="44"/>
      <c r="G114" s="44"/>
      <c r="H114" s="45"/>
      <c r="I114" s="46"/>
    </row>
    <row r="115" spans="1:11" x14ac:dyDescent="0.2">
      <c r="A115" s="43" t="s">
        <v>158</v>
      </c>
      <c r="B115" s="81" t="s">
        <v>159</v>
      </c>
      <c r="C115" s="81"/>
      <c r="D115" s="81"/>
      <c r="E115" s="81"/>
      <c r="F115" s="81"/>
      <c r="G115" s="81"/>
      <c r="H115" s="45"/>
      <c r="I115" s="46">
        <f>TRUNC(I128+I104+I105,2)</f>
        <v>6727.32</v>
      </c>
    </row>
    <row r="116" spans="1:11" x14ac:dyDescent="0.2">
      <c r="A116" s="43"/>
      <c r="B116" s="44"/>
      <c r="C116" s="44"/>
      <c r="D116" s="44"/>
      <c r="E116" s="44"/>
      <c r="F116" s="44"/>
      <c r="G116" s="44"/>
      <c r="H116" s="45"/>
      <c r="I116" s="46"/>
    </row>
    <row r="117" spans="1:11" x14ac:dyDescent="0.2">
      <c r="A117" s="43" t="s">
        <v>160</v>
      </c>
      <c r="B117" s="81" t="s">
        <v>161</v>
      </c>
      <c r="C117" s="81"/>
      <c r="D117" s="81"/>
      <c r="E117" s="81"/>
      <c r="F117" s="81"/>
      <c r="G117" s="81"/>
      <c r="H117" s="45"/>
      <c r="I117" s="46">
        <f>TRUNC(I115/(1-H112),2)</f>
        <v>7845.27</v>
      </c>
    </row>
    <row r="118" spans="1:11" x14ac:dyDescent="0.2">
      <c r="A118" s="43"/>
      <c r="B118" s="44"/>
      <c r="C118" s="44"/>
      <c r="D118" s="44"/>
      <c r="E118" s="44"/>
      <c r="F118" s="44"/>
      <c r="G118" s="44"/>
      <c r="H118" s="45"/>
      <c r="I118" s="46"/>
    </row>
    <row r="119" spans="1:11" x14ac:dyDescent="0.2">
      <c r="A119" s="48"/>
      <c r="B119" s="82" t="s">
        <v>162</v>
      </c>
      <c r="C119" s="82"/>
      <c r="D119" s="82"/>
      <c r="E119" s="82"/>
      <c r="F119" s="82"/>
      <c r="G119" s="82"/>
      <c r="H119" s="49"/>
      <c r="I119" s="50">
        <f>TRUNC(I117-I115,2)</f>
        <v>1117.95</v>
      </c>
      <c r="K119" s="24"/>
    </row>
    <row r="120" spans="1:11" x14ac:dyDescent="0.2">
      <c r="A120" s="15"/>
      <c r="B120" s="15"/>
      <c r="C120" s="15"/>
      <c r="D120" s="15"/>
      <c r="E120" s="15"/>
      <c r="F120" s="15"/>
      <c r="G120" s="15"/>
      <c r="H120" s="15"/>
      <c r="I120" s="27"/>
    </row>
    <row r="121" spans="1:11" x14ac:dyDescent="0.2">
      <c r="A121" s="83" t="s">
        <v>163</v>
      </c>
      <c r="B121" s="83"/>
      <c r="C121" s="83"/>
      <c r="D121" s="83"/>
      <c r="E121" s="83"/>
      <c r="F121" s="83"/>
      <c r="G121" s="83"/>
      <c r="H121" s="83"/>
      <c r="I121" s="83"/>
      <c r="K121" s="31"/>
    </row>
    <row r="122" spans="1:11" x14ac:dyDescent="0.2">
      <c r="A122" s="70" t="s">
        <v>164</v>
      </c>
      <c r="B122" s="70"/>
      <c r="C122" s="70"/>
      <c r="D122" s="70"/>
      <c r="E122" s="70"/>
      <c r="F122" s="70"/>
      <c r="G122" s="70"/>
      <c r="H122" s="70"/>
      <c r="I122" s="20" t="s">
        <v>95</v>
      </c>
    </row>
    <row r="123" spans="1:11" x14ac:dyDescent="0.2">
      <c r="A123" s="19" t="s">
        <v>23</v>
      </c>
      <c r="B123" s="68" t="str">
        <f>A19</f>
        <v>MÓDULO 1 - COMPOSIÇÃO DA REMUNERAÇÃO</v>
      </c>
      <c r="C123" s="68"/>
      <c r="D123" s="68"/>
      <c r="E123" s="68"/>
      <c r="F123" s="68"/>
      <c r="G123" s="68"/>
      <c r="H123" s="68"/>
      <c r="I123" s="22">
        <f>I27</f>
        <v>2958.81</v>
      </c>
    </row>
    <row r="124" spans="1:11" x14ac:dyDescent="0.2">
      <c r="A124" s="19" t="s">
        <v>24</v>
      </c>
      <c r="B124" s="68" t="str">
        <f>A29</f>
        <v>MÓDULO 2 – ENCARGOS E BENEFÍCIOS ANUAIS, MENSAIS E DIÁRIOS</v>
      </c>
      <c r="C124" s="68"/>
      <c r="D124" s="68"/>
      <c r="E124" s="68"/>
      <c r="F124" s="68"/>
      <c r="G124" s="68"/>
      <c r="H124" s="68"/>
      <c r="I124" s="22">
        <f>I61</f>
        <v>2271.63</v>
      </c>
    </row>
    <row r="125" spans="1:11" x14ac:dyDescent="0.2">
      <c r="A125" s="19" t="s">
        <v>25</v>
      </c>
      <c r="B125" s="68" t="str">
        <f>A63</f>
        <v>MÓDULO 3 – PROVISÃO PARA RESCISÃO</v>
      </c>
      <c r="C125" s="68"/>
      <c r="D125" s="68"/>
      <c r="E125" s="68"/>
      <c r="F125" s="68"/>
      <c r="G125" s="68"/>
      <c r="H125" s="68"/>
      <c r="I125" s="22">
        <f>I71</f>
        <v>211.91</v>
      </c>
      <c r="K125" s="31"/>
    </row>
    <row r="126" spans="1:11" x14ac:dyDescent="0.2">
      <c r="A126" s="19" t="s">
        <v>26</v>
      </c>
      <c r="B126" s="68" t="str">
        <f>A73</f>
        <v>MÓDULO 4 – CUSTO DE REPOSIÇÃO DO PROFISSIONAL AUSENTE</v>
      </c>
      <c r="C126" s="68"/>
      <c r="D126" s="68"/>
      <c r="E126" s="68"/>
      <c r="F126" s="68"/>
      <c r="G126" s="68"/>
      <c r="H126" s="68"/>
      <c r="I126" s="22">
        <f>I91</f>
        <v>100.89</v>
      </c>
      <c r="K126" s="31"/>
    </row>
    <row r="127" spans="1:11" x14ac:dyDescent="0.2">
      <c r="A127" s="19" t="s">
        <v>28</v>
      </c>
      <c r="B127" s="68" t="str">
        <f>A93</f>
        <v>MÓDULO 5 – INSUMOS DIVERSOS</v>
      </c>
      <c r="C127" s="68"/>
      <c r="D127" s="68"/>
      <c r="E127" s="68"/>
      <c r="F127" s="68"/>
      <c r="G127" s="68"/>
      <c r="H127" s="68"/>
      <c r="I127" s="22">
        <f>I100</f>
        <v>572.86</v>
      </c>
    </row>
    <row r="128" spans="1:11" x14ac:dyDescent="0.2">
      <c r="A128" s="20"/>
      <c r="B128" s="70" t="s">
        <v>165</v>
      </c>
      <c r="C128" s="70"/>
      <c r="D128" s="70"/>
      <c r="E128" s="70"/>
      <c r="F128" s="70"/>
      <c r="G128" s="70"/>
      <c r="H128" s="70"/>
      <c r="I128" s="26">
        <f>TRUNC(SUM(I123:I127),2)</f>
        <v>6116.1</v>
      </c>
      <c r="K128" s="24"/>
    </row>
    <row r="129" spans="1:9" x14ac:dyDescent="0.2">
      <c r="A129" s="19" t="s">
        <v>35</v>
      </c>
      <c r="B129" s="68" t="str">
        <f>A102</f>
        <v>MÓDULO 6 – CUSTOS INDIRETOS, TRIBUTOS E LUCRO</v>
      </c>
      <c r="C129" s="68"/>
      <c r="D129" s="68"/>
      <c r="E129" s="68"/>
      <c r="F129" s="68"/>
      <c r="G129" s="68"/>
      <c r="H129" s="68"/>
      <c r="I129" s="22">
        <f>I110</f>
        <v>1729.17</v>
      </c>
    </row>
    <row r="130" spans="1:9" x14ac:dyDescent="0.2">
      <c r="A130" s="70" t="s">
        <v>166</v>
      </c>
      <c r="B130" s="70"/>
      <c r="C130" s="70"/>
      <c r="D130" s="70"/>
      <c r="E130" s="70"/>
      <c r="F130" s="70"/>
      <c r="G130" s="70"/>
      <c r="H130" s="70"/>
      <c r="I130" s="26">
        <f>TRUNC(SUM(I128:I129),2)</f>
        <v>7845.27</v>
      </c>
    </row>
    <row r="131" spans="1:9" x14ac:dyDescent="0.2">
      <c r="A131" s="70" t="s">
        <v>167</v>
      </c>
      <c r="B131" s="70"/>
      <c r="C131" s="70"/>
      <c r="D131" s="77">
        <v>1</v>
      </c>
      <c r="E131" s="78"/>
      <c r="F131" s="78"/>
      <c r="G131" s="78"/>
      <c r="H131" s="78"/>
      <c r="I131" s="79"/>
    </row>
    <row r="132" spans="1:9" ht="12.75" hidden="1" customHeight="1" x14ac:dyDescent="0.2">
      <c r="A132" s="19"/>
      <c r="B132" s="69" t="s">
        <v>168</v>
      </c>
      <c r="C132" s="69"/>
      <c r="D132" s="69"/>
      <c r="E132" s="69"/>
      <c r="F132" s="69"/>
      <c r="G132" s="69"/>
      <c r="H132" s="20"/>
      <c r="I132" s="20"/>
    </row>
    <row r="133" spans="1:9" ht="40.5" hidden="1" customHeight="1" x14ac:dyDescent="0.2">
      <c r="A133" s="80" t="s">
        <v>169</v>
      </c>
      <c r="B133" s="80"/>
      <c r="C133" s="80" t="s">
        <v>170</v>
      </c>
      <c r="D133" s="80"/>
      <c r="E133" s="80" t="s">
        <v>171</v>
      </c>
      <c r="F133" s="80"/>
      <c r="G133" s="51" t="s">
        <v>172</v>
      </c>
      <c r="H133" s="51" t="s">
        <v>173</v>
      </c>
      <c r="I133" s="20" t="s">
        <v>95</v>
      </c>
    </row>
    <row r="134" spans="1:9" ht="12.75" hidden="1" customHeight="1" x14ac:dyDescent="0.2">
      <c r="A134" s="69" t="s">
        <v>174</v>
      </c>
      <c r="B134" s="69"/>
      <c r="C134" s="68" t="s">
        <v>58</v>
      </c>
      <c r="D134" s="68"/>
      <c r="E134" s="69"/>
      <c r="F134" s="69"/>
      <c r="G134" s="21" t="s">
        <v>58</v>
      </c>
      <c r="H134" s="21"/>
      <c r="I134" s="22">
        <v>0</v>
      </c>
    </row>
    <row r="135" spans="1:9" ht="12.75" hidden="1" customHeight="1" x14ac:dyDescent="0.2">
      <c r="A135" s="69" t="s">
        <v>175</v>
      </c>
      <c r="B135" s="69"/>
      <c r="C135" s="68" t="s">
        <v>58</v>
      </c>
      <c r="D135" s="68"/>
      <c r="E135" s="69"/>
      <c r="F135" s="69"/>
      <c r="G135" s="21" t="s">
        <v>58</v>
      </c>
      <c r="H135" s="21"/>
      <c r="I135" s="22">
        <v>0</v>
      </c>
    </row>
    <row r="136" spans="1:9" ht="12.75" hidden="1" customHeight="1" x14ac:dyDescent="0.2">
      <c r="A136" s="69" t="s">
        <v>176</v>
      </c>
      <c r="B136" s="69"/>
      <c r="C136" s="68" t="s">
        <v>58</v>
      </c>
      <c r="D136" s="68"/>
      <c r="E136" s="69"/>
      <c r="F136" s="69"/>
      <c r="G136" s="21" t="s">
        <v>58</v>
      </c>
      <c r="H136" s="21"/>
      <c r="I136" s="22">
        <v>0</v>
      </c>
    </row>
    <row r="137" spans="1:9" ht="12.75" hidden="1" customHeight="1" x14ac:dyDescent="0.2">
      <c r="A137" s="69" t="s">
        <v>177</v>
      </c>
      <c r="B137" s="69"/>
      <c r="C137" s="68" t="s">
        <v>58</v>
      </c>
      <c r="D137" s="68"/>
      <c r="E137" s="69"/>
      <c r="F137" s="69"/>
      <c r="G137" s="21" t="s">
        <v>58</v>
      </c>
      <c r="H137" s="21"/>
      <c r="I137" s="22">
        <v>0</v>
      </c>
    </row>
    <row r="138" spans="1:9" ht="12.75" hidden="1" customHeight="1" x14ac:dyDescent="0.2">
      <c r="A138" s="70"/>
      <c r="B138" s="70"/>
      <c r="C138" s="69"/>
      <c r="D138" s="69"/>
      <c r="E138" s="69"/>
      <c r="F138" s="69"/>
      <c r="G138" s="52"/>
      <c r="H138" s="52"/>
      <c r="I138" s="22"/>
    </row>
    <row r="139" spans="1:9" ht="12.75" hidden="1" customHeight="1" x14ac:dyDescent="0.2">
      <c r="A139" s="70"/>
      <c r="B139" s="70"/>
      <c r="C139" s="69"/>
      <c r="D139" s="69"/>
      <c r="E139" s="69"/>
      <c r="F139" s="69"/>
      <c r="G139" s="21"/>
      <c r="H139" s="21"/>
      <c r="I139" s="22"/>
    </row>
    <row r="140" spans="1:9" ht="12.75" hidden="1" customHeight="1" x14ac:dyDescent="0.2">
      <c r="A140" s="70" t="s">
        <v>178</v>
      </c>
      <c r="B140" s="70"/>
      <c r="C140" s="70"/>
      <c r="D140" s="70"/>
      <c r="E140" s="70"/>
      <c r="F140" s="70"/>
      <c r="G140" s="70"/>
      <c r="H140" s="70"/>
      <c r="I140" s="26">
        <f>SUM(I138:I139)</f>
        <v>0</v>
      </c>
    </row>
    <row r="141" spans="1:9" ht="12.75" hidden="1" customHeight="1" x14ac:dyDescent="0.2">
      <c r="A141" s="21"/>
      <c r="B141" s="21"/>
      <c r="C141" s="21"/>
      <c r="D141" s="21"/>
      <c r="E141" s="21"/>
      <c r="F141" s="21"/>
      <c r="G141" s="21"/>
      <c r="H141" s="21"/>
      <c r="I141" s="21"/>
    </row>
    <row r="142" spans="1:9" ht="12.75" hidden="1" customHeight="1" x14ac:dyDescent="0.2">
      <c r="A142" s="19" t="s">
        <v>179</v>
      </c>
      <c r="B142" s="69" t="s">
        <v>180</v>
      </c>
      <c r="C142" s="69"/>
      <c r="D142" s="69"/>
      <c r="E142" s="69"/>
      <c r="F142" s="69"/>
      <c r="G142" s="69"/>
      <c r="H142" s="20"/>
      <c r="I142" s="20"/>
    </row>
    <row r="143" spans="1:9" ht="12.75" hidden="1" customHeight="1" x14ac:dyDescent="0.2">
      <c r="A143" s="70" t="s">
        <v>181</v>
      </c>
      <c r="B143" s="70"/>
      <c r="C143" s="70"/>
      <c r="D143" s="70"/>
      <c r="E143" s="70"/>
      <c r="F143" s="70"/>
      <c r="G143" s="70"/>
      <c r="H143" s="70"/>
      <c r="I143" s="70"/>
    </row>
    <row r="144" spans="1:9" ht="12.75" hidden="1" customHeight="1" x14ac:dyDescent="0.2">
      <c r="A144" s="19"/>
      <c r="B144" s="76" t="s">
        <v>46</v>
      </c>
      <c r="C144" s="76"/>
      <c r="D144" s="76"/>
      <c r="E144" s="76"/>
      <c r="F144" s="76"/>
      <c r="G144" s="76"/>
      <c r="H144" s="76"/>
      <c r="I144" s="20" t="s">
        <v>95</v>
      </c>
    </row>
    <row r="145" spans="1:9" ht="12.75" hidden="1" customHeight="1" x14ac:dyDescent="0.2">
      <c r="A145" s="19" t="s">
        <v>23</v>
      </c>
      <c r="B145" s="68" t="s">
        <v>182</v>
      </c>
      <c r="C145" s="68"/>
      <c r="D145" s="68"/>
      <c r="E145" s="68"/>
      <c r="F145" s="68"/>
      <c r="G145" s="68"/>
      <c r="H145" s="68"/>
      <c r="I145" s="22">
        <f>I107</f>
        <v>129.446955</v>
      </c>
    </row>
    <row r="146" spans="1:9" ht="12.75" hidden="1" customHeight="1" x14ac:dyDescent="0.2">
      <c r="A146" s="19" t="s">
        <v>24</v>
      </c>
      <c r="B146" s="68" t="s">
        <v>183</v>
      </c>
      <c r="C146" s="68"/>
      <c r="D146" s="68"/>
      <c r="E146" s="68"/>
      <c r="F146" s="68"/>
      <c r="G146" s="68"/>
      <c r="H146" s="68"/>
      <c r="I146" s="22" t="e">
        <f>#REF!</f>
        <v>#REF!</v>
      </c>
    </row>
    <row r="147" spans="1:9" ht="12.75" hidden="1" customHeight="1" x14ac:dyDescent="0.2">
      <c r="A147" s="19" t="s">
        <v>25</v>
      </c>
      <c r="B147" s="68" t="s">
        <v>184</v>
      </c>
      <c r="C147" s="68"/>
      <c r="D147" s="68"/>
      <c r="E147" s="68"/>
      <c r="F147" s="68"/>
      <c r="G147" s="68"/>
      <c r="H147" s="68"/>
      <c r="I147" s="22">
        <f>I110</f>
        <v>1729.17</v>
      </c>
    </row>
    <row r="148" spans="1:9" ht="12.75" hidden="1" customHeight="1" x14ac:dyDescent="0.2">
      <c r="A148" s="69" t="s">
        <v>185</v>
      </c>
      <c r="B148" s="69"/>
      <c r="C148" s="69"/>
      <c r="D148" s="69"/>
      <c r="E148" s="69"/>
      <c r="F148" s="69"/>
      <c r="G148" s="69"/>
      <c r="H148" s="69"/>
      <c r="I148" s="26" t="e">
        <f>SUM(I145:I147)</f>
        <v>#REF!</v>
      </c>
    </row>
    <row r="149" spans="1:9" ht="12.75" hidden="1" customHeight="1" x14ac:dyDescent="0.2">
      <c r="A149" s="19" t="s">
        <v>186</v>
      </c>
      <c r="B149" s="21" t="s">
        <v>187</v>
      </c>
      <c r="C149" s="21"/>
      <c r="D149" s="21"/>
      <c r="E149" s="21"/>
      <c r="F149" s="21"/>
      <c r="G149" s="21"/>
      <c r="H149" s="21"/>
      <c r="I149" s="21"/>
    </row>
    <row r="150" spans="1:9" ht="12.75" hidden="1" customHeight="1" x14ac:dyDescent="0.2">
      <c r="A150" s="21"/>
      <c r="B150" s="21"/>
      <c r="C150" s="21"/>
      <c r="D150" s="21"/>
      <c r="E150" s="21"/>
      <c r="F150" s="21"/>
      <c r="G150" s="21"/>
      <c r="H150" s="21"/>
      <c r="I150" s="21"/>
    </row>
    <row r="151" spans="1:9" ht="12.75" hidden="1" customHeight="1" x14ac:dyDescent="0.2">
      <c r="A151" s="21"/>
      <c r="B151" s="21"/>
      <c r="C151" s="21"/>
      <c r="D151" s="21"/>
      <c r="E151" s="21"/>
      <c r="F151" s="21"/>
      <c r="G151" s="21"/>
      <c r="H151" s="21"/>
      <c r="I151" s="21"/>
    </row>
    <row r="152" spans="1:9" x14ac:dyDescent="0.2">
      <c r="A152" s="70" t="s">
        <v>188</v>
      </c>
      <c r="B152" s="70"/>
      <c r="C152" s="70"/>
      <c r="D152" s="71">
        <f>D131*I130</f>
        <v>7845.27</v>
      </c>
      <c r="E152" s="71"/>
      <c r="F152" s="71"/>
      <c r="G152" s="71"/>
      <c r="H152" s="71"/>
      <c r="I152" s="71"/>
    </row>
    <row r="153" spans="1:9" x14ac:dyDescent="0.2">
      <c r="A153" s="17"/>
      <c r="B153" s="17"/>
      <c r="C153" s="17"/>
      <c r="D153" s="53"/>
      <c r="E153" s="53"/>
      <c r="F153" s="53"/>
      <c r="G153" s="53"/>
      <c r="H153" s="53"/>
      <c r="I153" s="53"/>
    </row>
    <row r="155" spans="1:9" ht="66" customHeight="1" x14ac:dyDescent="0.2">
      <c r="A155" s="72" t="s">
        <v>189</v>
      </c>
      <c r="B155" s="73"/>
      <c r="C155" s="73"/>
      <c r="D155" s="73"/>
      <c r="E155" s="73"/>
      <c r="F155" s="73"/>
      <c r="G155" s="73"/>
      <c r="H155" s="73"/>
      <c r="I155" s="73"/>
    </row>
    <row r="156" spans="1:9" ht="12.75" customHeight="1" x14ac:dyDescent="0.2">
      <c r="A156" s="54"/>
      <c r="B156" s="55"/>
      <c r="C156" s="55"/>
      <c r="D156" s="55"/>
      <c r="E156" s="55"/>
      <c r="F156" s="55"/>
      <c r="G156" s="55"/>
      <c r="H156" s="55"/>
      <c r="I156" s="55"/>
    </row>
    <row r="157" spans="1:9" ht="26.25" customHeight="1" x14ac:dyDescent="0.2">
      <c r="A157" s="74" t="s">
        <v>190</v>
      </c>
      <c r="B157" s="75"/>
      <c r="C157" s="75"/>
      <c r="D157" s="75"/>
      <c r="E157" s="75"/>
      <c r="F157" s="75"/>
      <c r="G157" s="75"/>
      <c r="H157" s="75"/>
      <c r="I157" s="75"/>
    </row>
    <row r="159" spans="1:9" ht="28.5" customHeight="1" x14ac:dyDescent="0.2">
      <c r="A159" s="67" t="s">
        <v>191</v>
      </c>
      <c r="B159" s="67"/>
      <c r="C159" s="67"/>
      <c r="D159" s="67"/>
      <c r="E159" s="67"/>
      <c r="F159" s="67"/>
      <c r="G159" s="67"/>
      <c r="H159" s="67"/>
    </row>
    <row r="162" spans="1:1" x14ac:dyDescent="0.2">
      <c r="A162" s="34"/>
    </row>
  </sheetData>
  <mergeCells count="173">
    <mergeCell ref="B5:G5"/>
    <mergeCell ref="H5:I5"/>
    <mergeCell ref="B6:G6"/>
    <mergeCell ref="H6:I6"/>
    <mergeCell ref="A8:I8"/>
    <mergeCell ref="A9:B9"/>
    <mergeCell ref="C9:D9"/>
    <mergeCell ref="E9:I9"/>
    <mergeCell ref="A1:I1"/>
    <mergeCell ref="A2:I2"/>
    <mergeCell ref="B3:G3"/>
    <mergeCell ref="H3:I3"/>
    <mergeCell ref="B4:G4"/>
    <mergeCell ref="H4:I4"/>
    <mergeCell ref="B14:G14"/>
    <mergeCell ref="H14:I14"/>
    <mergeCell ref="B15:G15"/>
    <mergeCell ref="H15:I15"/>
    <mergeCell ref="B16:G16"/>
    <mergeCell ref="H16:I16"/>
    <mergeCell ref="A10:B10"/>
    <mergeCell ref="C10:D10"/>
    <mergeCell ref="E10:I10"/>
    <mergeCell ref="A12:I12"/>
    <mergeCell ref="B13:G13"/>
    <mergeCell ref="H13:I13"/>
    <mergeCell ref="B22:G22"/>
    <mergeCell ref="B23:G23"/>
    <mergeCell ref="B24:G24"/>
    <mergeCell ref="B25:G25"/>
    <mergeCell ref="B26:G26"/>
    <mergeCell ref="A27:H27"/>
    <mergeCell ref="B17:G17"/>
    <mergeCell ref="H17:I17"/>
    <mergeCell ref="A18:I18"/>
    <mergeCell ref="A19:I19"/>
    <mergeCell ref="B20:G20"/>
    <mergeCell ref="B21:G21"/>
    <mergeCell ref="A35:G35"/>
    <mergeCell ref="B36:G36"/>
    <mergeCell ref="B37:G37"/>
    <mergeCell ref="B38:G38"/>
    <mergeCell ref="B39:G39"/>
    <mergeCell ref="B40:G40"/>
    <mergeCell ref="A29:I29"/>
    <mergeCell ref="A30:G30"/>
    <mergeCell ref="B31:G31"/>
    <mergeCell ref="B32:G32"/>
    <mergeCell ref="A33:G33"/>
    <mergeCell ref="A34:I34"/>
    <mergeCell ref="B47:G47"/>
    <mergeCell ref="B48:G48"/>
    <mergeCell ref="B49:G49"/>
    <mergeCell ref="B50:G50"/>
    <mergeCell ref="B52:G52"/>
    <mergeCell ref="B53:G53"/>
    <mergeCell ref="B41:G41"/>
    <mergeCell ref="B42:G42"/>
    <mergeCell ref="B43:G43"/>
    <mergeCell ref="A44:G44"/>
    <mergeCell ref="A45:I45"/>
    <mergeCell ref="A46:G46"/>
    <mergeCell ref="B51:G51"/>
    <mergeCell ref="B60:H60"/>
    <mergeCell ref="A61:H61"/>
    <mergeCell ref="A62:I62"/>
    <mergeCell ref="A63:I63"/>
    <mergeCell ref="B64:G64"/>
    <mergeCell ref="B65:G65"/>
    <mergeCell ref="A54:H54"/>
    <mergeCell ref="A55:I55"/>
    <mergeCell ref="A56:I56"/>
    <mergeCell ref="A57:H57"/>
    <mergeCell ref="B58:H58"/>
    <mergeCell ref="B59:H59"/>
    <mergeCell ref="A72:I72"/>
    <mergeCell ref="A73:I73"/>
    <mergeCell ref="A74:G74"/>
    <mergeCell ref="B75:G75"/>
    <mergeCell ref="B76:G76"/>
    <mergeCell ref="B77:G77"/>
    <mergeCell ref="B66:G66"/>
    <mergeCell ref="B67:G67"/>
    <mergeCell ref="B68:G68"/>
    <mergeCell ref="B69:G69"/>
    <mergeCell ref="B70:G70"/>
    <mergeCell ref="A71:G71"/>
    <mergeCell ref="B84:G84"/>
    <mergeCell ref="A85:G85"/>
    <mergeCell ref="A86:I86"/>
    <mergeCell ref="A87:I87"/>
    <mergeCell ref="A88:H88"/>
    <mergeCell ref="B89:H89"/>
    <mergeCell ref="B78:G78"/>
    <mergeCell ref="B79:G79"/>
    <mergeCell ref="B80:G80"/>
    <mergeCell ref="A81:G81"/>
    <mergeCell ref="A82:I82"/>
    <mergeCell ref="A83:G83"/>
    <mergeCell ref="B96:G96"/>
    <mergeCell ref="B98:G98"/>
    <mergeCell ref="B99:G99"/>
    <mergeCell ref="A100:G100"/>
    <mergeCell ref="A101:I101"/>
    <mergeCell ref="A102:I102"/>
    <mergeCell ref="B90:H90"/>
    <mergeCell ref="A91:H91"/>
    <mergeCell ref="A92:I92"/>
    <mergeCell ref="A93:I93"/>
    <mergeCell ref="B94:G94"/>
    <mergeCell ref="B95:G95"/>
    <mergeCell ref="B97:G97"/>
    <mergeCell ref="B109:G109"/>
    <mergeCell ref="A110:G110"/>
    <mergeCell ref="B111:I111"/>
    <mergeCell ref="B112:G112"/>
    <mergeCell ref="B113:G113"/>
    <mergeCell ref="B115:G115"/>
    <mergeCell ref="B103:G103"/>
    <mergeCell ref="B104:G104"/>
    <mergeCell ref="B105:G105"/>
    <mergeCell ref="B106:G106"/>
    <mergeCell ref="B107:G107"/>
    <mergeCell ref="B108:G108"/>
    <mergeCell ref="B125:H125"/>
    <mergeCell ref="B126:H126"/>
    <mergeCell ref="B127:H127"/>
    <mergeCell ref="B128:H128"/>
    <mergeCell ref="B129:H129"/>
    <mergeCell ref="A130:H130"/>
    <mergeCell ref="B117:G117"/>
    <mergeCell ref="B119:G119"/>
    <mergeCell ref="A121:I121"/>
    <mergeCell ref="A122:H122"/>
    <mergeCell ref="B123:H123"/>
    <mergeCell ref="B124:H124"/>
    <mergeCell ref="A134:B134"/>
    <mergeCell ref="C134:D134"/>
    <mergeCell ref="E134:F134"/>
    <mergeCell ref="A135:B135"/>
    <mergeCell ref="C135:D135"/>
    <mergeCell ref="E135:F135"/>
    <mergeCell ref="A131:C131"/>
    <mergeCell ref="D131:I131"/>
    <mergeCell ref="B132:G132"/>
    <mergeCell ref="A133:B133"/>
    <mergeCell ref="C133:D133"/>
    <mergeCell ref="E133:F133"/>
    <mergeCell ref="A138:B138"/>
    <mergeCell ref="C138:D138"/>
    <mergeCell ref="E138:F138"/>
    <mergeCell ref="A139:B139"/>
    <mergeCell ref="C139:D139"/>
    <mergeCell ref="E139:F139"/>
    <mergeCell ref="A136:B136"/>
    <mergeCell ref="C136:D136"/>
    <mergeCell ref="E136:F136"/>
    <mergeCell ref="A137:B137"/>
    <mergeCell ref="C137:D137"/>
    <mergeCell ref="E137:F137"/>
    <mergeCell ref="A159:H159"/>
    <mergeCell ref="B147:H147"/>
    <mergeCell ref="A148:H148"/>
    <mergeCell ref="A152:C152"/>
    <mergeCell ref="D152:I152"/>
    <mergeCell ref="A155:I155"/>
    <mergeCell ref="A157:I157"/>
    <mergeCell ref="A140:H140"/>
    <mergeCell ref="B142:G142"/>
    <mergeCell ref="A143:I143"/>
    <mergeCell ref="B144:H144"/>
    <mergeCell ref="B145:H145"/>
    <mergeCell ref="B146:H146"/>
  </mergeCells>
  <pageMargins left="0.511811024" right="0.511811024" top="0.78740157499999996" bottom="0.78740157499999996" header="0.31496062000000002" footer="0.31496062000000002"/>
  <pageSetup paperSize="9" scale="73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62"/>
  <sheetViews>
    <sheetView view="pageBreakPreview" zoomScaleNormal="100" zoomScaleSheetLayoutView="100" workbookViewId="0">
      <selection activeCell="I52" sqref="I52"/>
    </sheetView>
  </sheetViews>
  <sheetFormatPr defaultColWidth="9.140625" defaultRowHeight="12.75" x14ac:dyDescent="0.2"/>
  <cols>
    <col min="1" max="1" width="10" style="16" customWidth="1"/>
    <col min="2" max="2" width="11.42578125" style="16" customWidth="1"/>
    <col min="3" max="3" width="15" style="16" customWidth="1"/>
    <col min="4" max="4" width="14.140625" style="16" customWidth="1"/>
    <col min="5" max="5" width="17.5703125" style="16" customWidth="1"/>
    <col min="6" max="6" width="14.5703125" style="16" customWidth="1"/>
    <col min="7" max="7" width="19.140625" style="16" customWidth="1"/>
    <col min="8" max="8" width="11" style="16" bestFit="1" customWidth="1"/>
    <col min="9" max="9" width="13.42578125" style="16" customWidth="1"/>
    <col min="10" max="10" width="9.5703125" style="16" customWidth="1"/>
    <col min="11" max="11" width="14" style="16" customWidth="1"/>
    <col min="12" max="12" width="9.140625" style="16"/>
    <col min="13" max="13" width="9.5703125" style="16" customWidth="1"/>
    <col min="14" max="16384" width="9.140625" style="16"/>
  </cols>
  <sheetData>
    <row r="1" spans="1:9" x14ac:dyDescent="0.2">
      <c r="A1" s="108" t="s">
        <v>62</v>
      </c>
      <c r="B1" s="108"/>
      <c r="C1" s="108"/>
      <c r="D1" s="108"/>
      <c r="E1" s="108"/>
      <c r="F1" s="108"/>
      <c r="G1" s="108"/>
      <c r="H1" s="108"/>
      <c r="I1" s="108"/>
    </row>
    <row r="2" spans="1:9" x14ac:dyDescent="0.2">
      <c r="A2" s="107" t="s">
        <v>85</v>
      </c>
      <c r="B2" s="107"/>
      <c r="C2" s="107"/>
      <c r="D2" s="107"/>
      <c r="E2" s="107"/>
      <c r="F2" s="107"/>
      <c r="G2" s="107"/>
      <c r="H2" s="107"/>
      <c r="I2" s="107"/>
    </row>
    <row r="3" spans="1:9" x14ac:dyDescent="0.2">
      <c r="A3" s="19" t="s">
        <v>23</v>
      </c>
      <c r="B3" s="68" t="s">
        <v>86</v>
      </c>
      <c r="C3" s="68"/>
      <c r="D3" s="68"/>
      <c r="E3" s="68"/>
      <c r="F3" s="68"/>
      <c r="G3" s="68"/>
      <c r="H3" s="109" t="s">
        <v>44</v>
      </c>
      <c r="I3" s="69"/>
    </row>
    <row r="4" spans="1:9" x14ac:dyDescent="0.2">
      <c r="A4" s="19" t="s">
        <v>24</v>
      </c>
      <c r="B4" s="68" t="s">
        <v>87</v>
      </c>
      <c r="C4" s="68"/>
      <c r="D4" s="68"/>
      <c r="E4" s="68"/>
      <c r="F4" s="68"/>
      <c r="G4" s="68"/>
      <c r="H4" s="69" t="s">
        <v>193</v>
      </c>
      <c r="I4" s="69"/>
    </row>
    <row r="5" spans="1:9" x14ac:dyDescent="0.2">
      <c r="A5" s="19" t="s">
        <v>25</v>
      </c>
      <c r="B5" s="68" t="s">
        <v>88</v>
      </c>
      <c r="C5" s="68"/>
      <c r="D5" s="68"/>
      <c r="E5" s="68"/>
      <c r="F5" s="68"/>
      <c r="G5" s="68"/>
      <c r="H5" s="69">
        <v>2025</v>
      </c>
      <c r="I5" s="69"/>
    </row>
    <row r="6" spans="1:9" x14ac:dyDescent="0.2">
      <c r="A6" s="19" t="s">
        <v>26</v>
      </c>
      <c r="B6" s="68" t="s">
        <v>89</v>
      </c>
      <c r="C6" s="68"/>
      <c r="D6" s="68"/>
      <c r="E6" s="68"/>
      <c r="F6" s="68"/>
      <c r="G6" s="68"/>
      <c r="H6" s="69">
        <v>24</v>
      </c>
      <c r="I6" s="69"/>
    </row>
    <row r="7" spans="1:9" x14ac:dyDescent="0.2">
      <c r="A7" s="15"/>
      <c r="B7" s="18"/>
      <c r="C7" s="18"/>
      <c r="D7" s="18"/>
      <c r="E7" s="18"/>
      <c r="F7" s="18"/>
      <c r="G7" s="18"/>
      <c r="H7" s="15"/>
      <c r="I7" s="15"/>
    </row>
    <row r="8" spans="1:9" x14ac:dyDescent="0.2">
      <c r="A8" s="107" t="s">
        <v>90</v>
      </c>
      <c r="B8" s="107"/>
      <c r="C8" s="107"/>
      <c r="D8" s="107"/>
      <c r="E8" s="107"/>
      <c r="F8" s="107"/>
      <c r="G8" s="107"/>
      <c r="H8" s="107"/>
      <c r="I8" s="107"/>
    </row>
    <row r="9" spans="1:9" x14ac:dyDescent="0.2">
      <c r="A9" s="69" t="s">
        <v>47</v>
      </c>
      <c r="B9" s="69"/>
      <c r="C9" s="69" t="s">
        <v>48</v>
      </c>
      <c r="D9" s="69"/>
      <c r="E9" s="69" t="s">
        <v>91</v>
      </c>
      <c r="F9" s="69"/>
      <c r="G9" s="69"/>
      <c r="H9" s="69"/>
      <c r="I9" s="69"/>
    </row>
    <row r="10" spans="1:9" x14ac:dyDescent="0.2">
      <c r="A10" s="69" t="str">
        <f>H13</f>
        <v>Manutenção</v>
      </c>
      <c r="B10" s="69"/>
      <c r="C10" s="69" t="s">
        <v>72</v>
      </c>
      <c r="D10" s="69"/>
      <c r="E10" s="69">
        <v>1</v>
      </c>
      <c r="F10" s="69"/>
      <c r="G10" s="69"/>
      <c r="H10" s="69"/>
      <c r="I10" s="69"/>
    </row>
    <row r="11" spans="1:9" x14ac:dyDescent="0.2">
      <c r="A11" s="15"/>
      <c r="B11" s="18"/>
      <c r="C11" s="18"/>
      <c r="D11" s="18"/>
      <c r="E11" s="18"/>
      <c r="F11" s="18"/>
      <c r="G11" s="18"/>
      <c r="H11" s="15"/>
      <c r="I11" s="15"/>
    </row>
    <row r="12" spans="1:9" x14ac:dyDescent="0.2">
      <c r="A12" s="107" t="s">
        <v>92</v>
      </c>
      <c r="B12" s="107"/>
      <c r="C12" s="107"/>
      <c r="D12" s="107"/>
      <c r="E12" s="107"/>
      <c r="F12" s="107"/>
      <c r="G12" s="107"/>
      <c r="H12" s="107"/>
      <c r="I12" s="107"/>
    </row>
    <row r="13" spans="1:9" x14ac:dyDescent="0.2">
      <c r="A13" s="19">
        <v>1</v>
      </c>
      <c r="B13" s="68" t="s">
        <v>49</v>
      </c>
      <c r="C13" s="68"/>
      <c r="D13" s="68"/>
      <c r="E13" s="68"/>
      <c r="F13" s="68"/>
      <c r="G13" s="68"/>
      <c r="H13" s="104" t="s">
        <v>201</v>
      </c>
      <c r="I13" s="104"/>
    </row>
    <row r="14" spans="1:9" x14ac:dyDescent="0.2">
      <c r="A14" s="19">
        <v>2</v>
      </c>
      <c r="B14" s="68" t="s">
        <v>50</v>
      </c>
      <c r="C14" s="68"/>
      <c r="D14" s="68"/>
      <c r="E14" s="68"/>
      <c r="F14" s="68"/>
      <c r="G14" s="68"/>
      <c r="H14" s="104" t="s">
        <v>78</v>
      </c>
      <c r="I14" s="104"/>
    </row>
    <row r="15" spans="1:9" x14ac:dyDescent="0.2">
      <c r="A15" s="19">
        <v>3</v>
      </c>
      <c r="B15" s="68" t="s">
        <v>93</v>
      </c>
      <c r="C15" s="68"/>
      <c r="D15" s="68"/>
      <c r="E15" s="68"/>
      <c r="F15" s="68"/>
      <c r="G15" s="68"/>
      <c r="H15" s="106">
        <v>1809.58</v>
      </c>
      <c r="I15" s="104"/>
    </row>
    <row r="16" spans="1:9" x14ac:dyDescent="0.2">
      <c r="A16" s="19">
        <v>4</v>
      </c>
      <c r="B16" s="68" t="s">
        <v>51</v>
      </c>
      <c r="C16" s="68"/>
      <c r="D16" s="68"/>
      <c r="E16" s="68"/>
      <c r="F16" s="68"/>
      <c r="G16" s="68"/>
      <c r="H16" s="104" t="s">
        <v>77</v>
      </c>
      <c r="I16" s="104"/>
    </row>
    <row r="17" spans="1:11" x14ac:dyDescent="0.2">
      <c r="A17" s="19">
        <v>5</v>
      </c>
      <c r="B17" s="68" t="s">
        <v>52</v>
      </c>
      <c r="C17" s="68"/>
      <c r="D17" s="68"/>
      <c r="E17" s="68"/>
      <c r="F17" s="68"/>
      <c r="G17" s="68"/>
      <c r="H17" s="103">
        <v>45658</v>
      </c>
      <c r="I17" s="104"/>
    </row>
    <row r="18" spans="1:11" x14ac:dyDescent="0.2">
      <c r="A18" s="105"/>
      <c r="B18" s="105"/>
      <c r="C18" s="105"/>
      <c r="D18" s="105"/>
      <c r="E18" s="105"/>
      <c r="F18" s="105"/>
      <c r="G18" s="105"/>
      <c r="H18" s="105"/>
      <c r="I18" s="105"/>
    </row>
    <row r="19" spans="1:11" x14ac:dyDescent="0.2">
      <c r="A19" s="89" t="s">
        <v>94</v>
      </c>
      <c r="B19" s="89"/>
      <c r="C19" s="89"/>
      <c r="D19" s="89"/>
      <c r="E19" s="89"/>
      <c r="F19" s="89"/>
      <c r="G19" s="89"/>
      <c r="H19" s="89"/>
      <c r="I19" s="89"/>
    </row>
    <row r="20" spans="1:11" x14ac:dyDescent="0.2">
      <c r="A20" s="20">
        <v>1</v>
      </c>
      <c r="B20" s="70" t="s">
        <v>53</v>
      </c>
      <c r="C20" s="70"/>
      <c r="D20" s="70"/>
      <c r="E20" s="70"/>
      <c r="F20" s="70"/>
      <c r="G20" s="70"/>
      <c r="H20" s="20" t="s">
        <v>45</v>
      </c>
      <c r="I20" s="20" t="s">
        <v>95</v>
      </c>
    </row>
    <row r="21" spans="1:11" x14ac:dyDescent="0.2">
      <c r="A21" s="20" t="s">
        <v>23</v>
      </c>
      <c r="B21" s="68" t="s">
        <v>54</v>
      </c>
      <c r="C21" s="68"/>
      <c r="D21" s="68"/>
      <c r="E21" s="68"/>
      <c r="F21" s="68"/>
      <c r="G21" s="68"/>
      <c r="H21" s="21"/>
      <c r="I21" s="22">
        <f>H15</f>
        <v>1809.58</v>
      </c>
    </row>
    <row r="22" spans="1:11" x14ac:dyDescent="0.2">
      <c r="A22" s="20" t="s">
        <v>24</v>
      </c>
      <c r="B22" s="68" t="s">
        <v>96</v>
      </c>
      <c r="C22" s="68"/>
      <c r="D22" s="68"/>
      <c r="E22" s="68"/>
      <c r="F22" s="68"/>
      <c r="G22" s="68"/>
      <c r="H22" s="23">
        <v>0</v>
      </c>
      <c r="I22" s="22">
        <f>I21*H22</f>
        <v>0</v>
      </c>
      <c r="K22" s="24"/>
    </row>
    <row r="23" spans="1:11" x14ac:dyDescent="0.2">
      <c r="A23" s="20" t="s">
        <v>25</v>
      </c>
      <c r="B23" s="68" t="s">
        <v>97</v>
      </c>
      <c r="C23" s="68"/>
      <c r="D23" s="68"/>
      <c r="E23" s="68"/>
      <c r="F23" s="68"/>
      <c r="G23" s="68"/>
      <c r="H23" s="23">
        <v>0</v>
      </c>
      <c r="I23" s="22">
        <f>H23*I21</f>
        <v>0</v>
      </c>
    </row>
    <row r="24" spans="1:11" x14ac:dyDescent="0.2">
      <c r="A24" s="20" t="s">
        <v>26</v>
      </c>
      <c r="B24" s="68" t="s">
        <v>27</v>
      </c>
      <c r="C24" s="68"/>
      <c r="D24" s="68"/>
      <c r="E24" s="68"/>
      <c r="F24" s="68"/>
      <c r="G24" s="68"/>
      <c r="H24" s="23">
        <v>0</v>
      </c>
      <c r="I24" s="22">
        <f>(((I21+I22)/220)*H24*8*15)</f>
        <v>0</v>
      </c>
    </row>
    <row r="25" spans="1:11" x14ac:dyDescent="0.2">
      <c r="A25" s="20" t="s">
        <v>28</v>
      </c>
      <c r="B25" s="68" t="s">
        <v>29</v>
      </c>
      <c r="C25" s="68"/>
      <c r="D25" s="68"/>
      <c r="E25" s="68"/>
      <c r="F25" s="68"/>
      <c r="G25" s="68"/>
      <c r="H25" s="25"/>
      <c r="I25" s="22">
        <v>0</v>
      </c>
    </row>
    <row r="26" spans="1:11" x14ac:dyDescent="0.2">
      <c r="A26" s="20" t="s">
        <v>35</v>
      </c>
      <c r="B26" s="68" t="s">
        <v>31</v>
      </c>
      <c r="C26" s="68"/>
      <c r="D26" s="68"/>
      <c r="E26" s="68"/>
      <c r="F26" s="68"/>
      <c r="G26" s="68"/>
      <c r="H26" s="23"/>
      <c r="I26" s="22">
        <v>0</v>
      </c>
    </row>
    <row r="27" spans="1:11" x14ac:dyDescent="0.2">
      <c r="A27" s="70" t="s">
        <v>98</v>
      </c>
      <c r="B27" s="70"/>
      <c r="C27" s="70"/>
      <c r="D27" s="70"/>
      <c r="E27" s="70"/>
      <c r="F27" s="70"/>
      <c r="G27" s="70"/>
      <c r="H27" s="70"/>
      <c r="I27" s="26">
        <f>TRUNC(SUM(I21:I26),2)</f>
        <v>1809.58</v>
      </c>
    </row>
    <row r="28" spans="1:11" x14ac:dyDescent="0.2">
      <c r="A28" s="17"/>
      <c r="B28" s="17"/>
      <c r="C28" s="17"/>
      <c r="D28" s="17"/>
      <c r="E28" s="17"/>
      <c r="F28" s="17"/>
      <c r="G28" s="17"/>
      <c r="H28" s="17"/>
      <c r="I28" s="27"/>
    </row>
    <row r="29" spans="1:11" x14ac:dyDescent="0.2">
      <c r="A29" s="89" t="s">
        <v>99</v>
      </c>
      <c r="B29" s="89"/>
      <c r="C29" s="89"/>
      <c r="D29" s="89"/>
      <c r="E29" s="89"/>
      <c r="F29" s="89"/>
      <c r="G29" s="89"/>
      <c r="H29" s="89"/>
      <c r="I29" s="89"/>
    </row>
    <row r="30" spans="1:11" x14ac:dyDescent="0.2">
      <c r="A30" s="70" t="s">
        <v>100</v>
      </c>
      <c r="B30" s="70"/>
      <c r="C30" s="70"/>
      <c r="D30" s="70"/>
      <c r="E30" s="70"/>
      <c r="F30" s="70"/>
      <c r="G30" s="70"/>
      <c r="H30" s="20" t="s">
        <v>45</v>
      </c>
      <c r="I30" s="20" t="s">
        <v>95</v>
      </c>
    </row>
    <row r="31" spans="1:11" x14ac:dyDescent="0.2">
      <c r="A31" s="20" t="s">
        <v>23</v>
      </c>
      <c r="B31" s="68" t="s">
        <v>101</v>
      </c>
      <c r="C31" s="68"/>
      <c r="D31" s="68"/>
      <c r="E31" s="68"/>
      <c r="F31" s="68"/>
      <c r="G31" s="68"/>
      <c r="H31" s="28">
        <v>8.3299999999999999E-2</v>
      </c>
      <c r="I31" s="22">
        <f>TRUNC($I$27*H31,2)</f>
        <v>150.72999999999999</v>
      </c>
    </row>
    <row r="32" spans="1:11" x14ac:dyDescent="0.2">
      <c r="A32" s="20" t="s">
        <v>24</v>
      </c>
      <c r="B32" s="68" t="s">
        <v>102</v>
      </c>
      <c r="C32" s="68"/>
      <c r="D32" s="68"/>
      <c r="E32" s="68"/>
      <c r="F32" s="68"/>
      <c r="G32" s="68"/>
      <c r="H32" s="61">
        <v>0.121</v>
      </c>
      <c r="I32" s="22">
        <f>TRUNC(H32*I27,2)</f>
        <v>218.95</v>
      </c>
    </row>
    <row r="33" spans="1:11" x14ac:dyDescent="0.2">
      <c r="A33" s="70" t="s">
        <v>103</v>
      </c>
      <c r="B33" s="70"/>
      <c r="C33" s="70"/>
      <c r="D33" s="70"/>
      <c r="E33" s="70"/>
      <c r="F33" s="70"/>
      <c r="G33" s="70"/>
      <c r="H33" s="29">
        <f>TRUNC(SUM(H31:H32),4)</f>
        <v>0.20430000000000001</v>
      </c>
      <c r="I33" s="26">
        <f>TRUNC(SUM(I31:I32),2)</f>
        <v>369.68</v>
      </c>
    </row>
    <row r="34" spans="1:11" x14ac:dyDescent="0.2">
      <c r="A34" s="101"/>
      <c r="B34" s="102"/>
      <c r="C34" s="102"/>
      <c r="D34" s="102"/>
      <c r="E34" s="102"/>
      <c r="F34" s="102"/>
      <c r="G34" s="102"/>
      <c r="H34" s="102"/>
      <c r="I34" s="102"/>
      <c r="J34" s="30"/>
      <c r="K34" s="31"/>
    </row>
    <row r="35" spans="1:11" x14ac:dyDescent="0.2">
      <c r="A35" s="70" t="s">
        <v>104</v>
      </c>
      <c r="B35" s="70"/>
      <c r="C35" s="70"/>
      <c r="D35" s="70"/>
      <c r="E35" s="70"/>
      <c r="F35" s="70"/>
      <c r="G35" s="70"/>
      <c r="H35" s="20" t="s">
        <v>45</v>
      </c>
      <c r="I35" s="20" t="s">
        <v>95</v>
      </c>
    </row>
    <row r="36" spans="1:11" x14ac:dyDescent="0.2">
      <c r="A36" s="20" t="s">
        <v>23</v>
      </c>
      <c r="B36" s="68" t="s">
        <v>105</v>
      </c>
      <c r="C36" s="68"/>
      <c r="D36" s="68"/>
      <c r="E36" s="68"/>
      <c r="F36" s="68"/>
      <c r="G36" s="68"/>
      <c r="H36" s="28">
        <v>0.2</v>
      </c>
      <c r="I36" s="22">
        <f>H36*($I$27+$I$33)</f>
        <v>435.85199999999998</v>
      </c>
    </row>
    <row r="37" spans="1:11" x14ac:dyDescent="0.2">
      <c r="A37" s="20" t="s">
        <v>24</v>
      </c>
      <c r="B37" s="68" t="s">
        <v>106</v>
      </c>
      <c r="C37" s="68"/>
      <c r="D37" s="68"/>
      <c r="E37" s="68"/>
      <c r="F37" s="68"/>
      <c r="G37" s="68"/>
      <c r="H37" s="28">
        <v>2.5000000000000001E-2</v>
      </c>
      <c r="I37" s="22">
        <f t="shared" ref="I37:I43" si="0">H37*($I$27+$I$33)</f>
        <v>54.481499999999997</v>
      </c>
    </row>
    <row r="38" spans="1:11" x14ac:dyDescent="0.2">
      <c r="A38" s="20" t="s">
        <v>25</v>
      </c>
      <c r="B38" s="68" t="s">
        <v>211</v>
      </c>
      <c r="C38" s="68"/>
      <c r="D38" s="68"/>
      <c r="E38" s="68"/>
      <c r="F38" s="68"/>
      <c r="G38" s="68"/>
      <c r="H38" s="28">
        <v>0.06</v>
      </c>
      <c r="I38" s="22">
        <f t="shared" si="0"/>
        <v>130.75559999999999</v>
      </c>
    </row>
    <row r="39" spans="1:11" x14ac:dyDescent="0.2">
      <c r="A39" s="20" t="s">
        <v>26</v>
      </c>
      <c r="B39" s="68" t="s">
        <v>34</v>
      </c>
      <c r="C39" s="68"/>
      <c r="D39" s="68"/>
      <c r="E39" s="68"/>
      <c r="F39" s="68"/>
      <c r="G39" s="68"/>
      <c r="H39" s="28">
        <v>1.4999999999999999E-2</v>
      </c>
      <c r="I39" s="22">
        <f t="shared" si="0"/>
        <v>32.688899999999997</v>
      </c>
    </row>
    <row r="40" spans="1:11" x14ac:dyDescent="0.2">
      <c r="A40" s="20" t="s">
        <v>28</v>
      </c>
      <c r="B40" s="68" t="s">
        <v>107</v>
      </c>
      <c r="C40" s="68"/>
      <c r="D40" s="68"/>
      <c r="E40" s="68"/>
      <c r="F40" s="68"/>
      <c r="G40" s="68"/>
      <c r="H40" s="28">
        <v>0.01</v>
      </c>
      <c r="I40" s="22">
        <f t="shared" si="0"/>
        <v>21.792599999999997</v>
      </c>
    </row>
    <row r="41" spans="1:11" x14ac:dyDescent="0.2">
      <c r="A41" s="20" t="s">
        <v>35</v>
      </c>
      <c r="B41" s="68" t="s">
        <v>108</v>
      </c>
      <c r="C41" s="68"/>
      <c r="D41" s="68"/>
      <c r="E41" s="68"/>
      <c r="F41" s="68"/>
      <c r="G41" s="68"/>
      <c r="H41" s="28">
        <v>6.0000000000000001E-3</v>
      </c>
      <c r="I41" s="22">
        <f t="shared" si="0"/>
        <v>13.075559999999999</v>
      </c>
    </row>
    <row r="42" spans="1:11" x14ac:dyDescent="0.2">
      <c r="A42" s="20" t="s">
        <v>30</v>
      </c>
      <c r="B42" s="68" t="s">
        <v>109</v>
      </c>
      <c r="C42" s="68"/>
      <c r="D42" s="68"/>
      <c r="E42" s="68"/>
      <c r="F42" s="68"/>
      <c r="G42" s="68"/>
      <c r="H42" s="28">
        <v>2E-3</v>
      </c>
      <c r="I42" s="22">
        <f t="shared" si="0"/>
        <v>4.3585199999999995</v>
      </c>
    </row>
    <row r="43" spans="1:11" x14ac:dyDescent="0.2">
      <c r="A43" s="20" t="s">
        <v>36</v>
      </c>
      <c r="B43" s="68" t="s">
        <v>110</v>
      </c>
      <c r="C43" s="68"/>
      <c r="D43" s="68"/>
      <c r="E43" s="68"/>
      <c r="F43" s="68"/>
      <c r="G43" s="68"/>
      <c r="H43" s="28">
        <v>0.08</v>
      </c>
      <c r="I43" s="22">
        <f t="shared" si="0"/>
        <v>174.34079999999997</v>
      </c>
    </row>
    <row r="44" spans="1:11" x14ac:dyDescent="0.2">
      <c r="A44" s="70" t="s">
        <v>111</v>
      </c>
      <c r="B44" s="70"/>
      <c r="C44" s="70"/>
      <c r="D44" s="70"/>
      <c r="E44" s="70"/>
      <c r="F44" s="70"/>
      <c r="G44" s="70"/>
      <c r="H44" s="29">
        <f>SUM(H36:H43)</f>
        <v>0.39800000000000008</v>
      </c>
      <c r="I44" s="26">
        <f>TRUNC(SUM(I36:I43),2)</f>
        <v>867.34</v>
      </c>
    </row>
    <row r="45" spans="1:11" x14ac:dyDescent="0.2">
      <c r="A45" s="96"/>
      <c r="B45" s="96"/>
      <c r="C45" s="96"/>
      <c r="D45" s="96"/>
      <c r="E45" s="96"/>
      <c r="F45" s="96"/>
      <c r="G45" s="96"/>
      <c r="H45" s="96"/>
      <c r="I45" s="97"/>
    </row>
    <row r="46" spans="1:11" x14ac:dyDescent="0.2">
      <c r="A46" s="70" t="s">
        <v>112</v>
      </c>
      <c r="B46" s="70"/>
      <c r="C46" s="70"/>
      <c r="D46" s="70"/>
      <c r="E46" s="70"/>
      <c r="F46" s="70"/>
      <c r="G46" s="70"/>
      <c r="H46" s="29"/>
      <c r="I46" s="20" t="s">
        <v>95</v>
      </c>
    </row>
    <row r="47" spans="1:11" x14ac:dyDescent="0.2">
      <c r="A47" s="20" t="s">
        <v>23</v>
      </c>
      <c r="B47" s="86" t="s">
        <v>113</v>
      </c>
      <c r="C47" s="86"/>
      <c r="D47" s="86"/>
      <c r="E47" s="86"/>
      <c r="F47" s="86"/>
      <c r="G47" s="86"/>
      <c r="H47" s="19" t="s">
        <v>44</v>
      </c>
      <c r="I47" s="62">
        <f>46*4.9-(I21*0.06)</f>
        <v>116.82520000000001</v>
      </c>
    </row>
    <row r="48" spans="1:11" x14ac:dyDescent="0.2">
      <c r="A48" s="20" t="s">
        <v>24</v>
      </c>
      <c r="B48" s="86" t="s">
        <v>114</v>
      </c>
      <c r="C48" s="86"/>
      <c r="D48" s="86"/>
      <c r="E48" s="86"/>
      <c r="F48" s="86"/>
      <c r="G48" s="86"/>
      <c r="H48" s="19" t="s">
        <v>44</v>
      </c>
      <c r="I48" s="62">
        <f>250*0.8</f>
        <v>200</v>
      </c>
      <c r="K48" s="24"/>
    </row>
    <row r="49" spans="1:11" x14ac:dyDescent="0.2">
      <c r="A49" s="20" t="s">
        <v>25</v>
      </c>
      <c r="B49" s="86" t="s">
        <v>115</v>
      </c>
      <c r="C49" s="86"/>
      <c r="D49" s="86"/>
      <c r="E49" s="86"/>
      <c r="F49" s="86"/>
      <c r="G49" s="86"/>
      <c r="H49" s="19" t="s">
        <v>44</v>
      </c>
      <c r="I49" s="62">
        <v>16.13</v>
      </c>
      <c r="K49" s="24"/>
    </row>
    <row r="50" spans="1:11" x14ac:dyDescent="0.2">
      <c r="A50" s="20" t="s">
        <v>26</v>
      </c>
      <c r="B50" s="98" t="s">
        <v>116</v>
      </c>
      <c r="C50" s="99"/>
      <c r="D50" s="99"/>
      <c r="E50" s="99"/>
      <c r="F50" s="99"/>
      <c r="G50" s="100"/>
      <c r="H50" s="19" t="s">
        <v>44</v>
      </c>
      <c r="I50" s="62">
        <v>137.97999999999999</v>
      </c>
      <c r="K50" s="24"/>
    </row>
    <row r="51" spans="1:11" x14ac:dyDescent="0.2">
      <c r="A51" s="60" t="s">
        <v>28</v>
      </c>
      <c r="B51" s="98" t="s">
        <v>213</v>
      </c>
      <c r="C51" s="99"/>
      <c r="D51" s="99"/>
      <c r="E51" s="99"/>
      <c r="F51" s="99"/>
      <c r="G51" s="100"/>
      <c r="H51" s="59"/>
      <c r="I51" s="62">
        <v>5.6</v>
      </c>
      <c r="K51" s="24"/>
    </row>
    <row r="52" spans="1:11" x14ac:dyDescent="0.2">
      <c r="A52" s="60" t="s">
        <v>35</v>
      </c>
      <c r="B52" s="98" t="s">
        <v>117</v>
      </c>
      <c r="C52" s="99"/>
      <c r="D52" s="99"/>
      <c r="E52" s="99"/>
      <c r="F52" s="99"/>
      <c r="G52" s="100"/>
      <c r="H52" s="19" t="s">
        <v>44</v>
      </c>
      <c r="I52" s="62">
        <v>0.44</v>
      </c>
    </row>
    <row r="53" spans="1:11" x14ac:dyDescent="0.2">
      <c r="A53" s="60" t="s">
        <v>30</v>
      </c>
      <c r="B53" s="86" t="s">
        <v>212</v>
      </c>
      <c r="C53" s="86"/>
      <c r="D53" s="86"/>
      <c r="E53" s="86"/>
      <c r="F53" s="86"/>
      <c r="G53" s="86"/>
      <c r="H53" s="19" t="s">
        <v>44</v>
      </c>
      <c r="I53" s="62">
        <v>0</v>
      </c>
    </row>
    <row r="54" spans="1:11" x14ac:dyDescent="0.2">
      <c r="A54" s="70" t="s">
        <v>118</v>
      </c>
      <c r="B54" s="70"/>
      <c r="C54" s="70"/>
      <c r="D54" s="70"/>
      <c r="E54" s="70"/>
      <c r="F54" s="70"/>
      <c r="G54" s="70"/>
      <c r="H54" s="70"/>
      <c r="I54" s="26">
        <f>SUM(I47:I53)</f>
        <v>476.97520000000003</v>
      </c>
    </row>
    <row r="55" spans="1:11" x14ac:dyDescent="0.2">
      <c r="A55" s="96"/>
      <c r="B55" s="96"/>
      <c r="C55" s="96"/>
      <c r="D55" s="96"/>
      <c r="E55" s="96"/>
      <c r="F55" s="96"/>
      <c r="G55" s="96"/>
      <c r="H55" s="96"/>
      <c r="I55" s="97"/>
    </row>
    <row r="56" spans="1:11" x14ac:dyDescent="0.2">
      <c r="A56" s="83" t="s">
        <v>119</v>
      </c>
      <c r="B56" s="83"/>
      <c r="C56" s="83"/>
      <c r="D56" s="83"/>
      <c r="E56" s="83"/>
      <c r="F56" s="83"/>
      <c r="G56" s="83"/>
      <c r="H56" s="83"/>
      <c r="I56" s="83"/>
    </row>
    <row r="57" spans="1:11" x14ac:dyDescent="0.2">
      <c r="A57" s="70" t="s">
        <v>120</v>
      </c>
      <c r="B57" s="70"/>
      <c r="C57" s="70"/>
      <c r="D57" s="70"/>
      <c r="E57" s="70"/>
      <c r="F57" s="70"/>
      <c r="G57" s="70"/>
      <c r="H57" s="70"/>
      <c r="I57" s="20" t="s">
        <v>95</v>
      </c>
    </row>
    <row r="58" spans="1:11" x14ac:dyDescent="0.2">
      <c r="A58" s="20" t="s">
        <v>32</v>
      </c>
      <c r="B58" s="69" t="s">
        <v>121</v>
      </c>
      <c r="C58" s="69"/>
      <c r="D58" s="69"/>
      <c r="E58" s="69"/>
      <c r="F58" s="69"/>
      <c r="G58" s="69"/>
      <c r="H58" s="69"/>
      <c r="I58" s="22">
        <f>I33</f>
        <v>369.68</v>
      </c>
    </row>
    <row r="59" spans="1:11" x14ac:dyDescent="0.2">
      <c r="A59" s="20" t="s">
        <v>33</v>
      </c>
      <c r="B59" s="69" t="s">
        <v>122</v>
      </c>
      <c r="C59" s="69"/>
      <c r="D59" s="69"/>
      <c r="E59" s="69"/>
      <c r="F59" s="69"/>
      <c r="G59" s="69"/>
      <c r="H59" s="69"/>
      <c r="I59" s="22">
        <f>I44</f>
        <v>867.34</v>
      </c>
    </row>
    <row r="60" spans="1:11" x14ac:dyDescent="0.2">
      <c r="A60" s="20" t="s">
        <v>37</v>
      </c>
      <c r="B60" s="69" t="s">
        <v>38</v>
      </c>
      <c r="C60" s="69"/>
      <c r="D60" s="69"/>
      <c r="E60" s="69"/>
      <c r="F60" s="69"/>
      <c r="G60" s="69"/>
      <c r="H60" s="69"/>
      <c r="I60" s="22">
        <f>I54</f>
        <v>476.97520000000003</v>
      </c>
    </row>
    <row r="61" spans="1:11" x14ac:dyDescent="0.2">
      <c r="A61" s="70" t="s">
        <v>123</v>
      </c>
      <c r="B61" s="70"/>
      <c r="C61" s="70"/>
      <c r="D61" s="70"/>
      <c r="E61" s="70"/>
      <c r="F61" s="70"/>
      <c r="G61" s="70"/>
      <c r="H61" s="70"/>
      <c r="I61" s="26">
        <f>TRUNC(SUM(I58:I60),2)</f>
        <v>1713.99</v>
      </c>
    </row>
    <row r="62" spans="1:11" x14ac:dyDescent="0.2">
      <c r="A62" s="87"/>
      <c r="B62" s="88"/>
      <c r="C62" s="88"/>
      <c r="D62" s="88"/>
      <c r="E62" s="88"/>
      <c r="F62" s="88"/>
      <c r="G62" s="88"/>
      <c r="H62" s="88"/>
      <c r="I62" s="88"/>
    </row>
    <row r="63" spans="1:11" x14ac:dyDescent="0.2">
      <c r="A63" s="89" t="s">
        <v>124</v>
      </c>
      <c r="B63" s="89"/>
      <c r="C63" s="89"/>
      <c r="D63" s="89"/>
      <c r="E63" s="89"/>
      <c r="F63" s="89"/>
      <c r="G63" s="89"/>
      <c r="H63" s="89"/>
      <c r="I63" s="89"/>
    </row>
    <row r="64" spans="1:11" x14ac:dyDescent="0.2">
      <c r="A64" s="20">
        <v>3</v>
      </c>
      <c r="B64" s="70" t="s">
        <v>60</v>
      </c>
      <c r="C64" s="70"/>
      <c r="D64" s="70"/>
      <c r="E64" s="70"/>
      <c r="F64" s="70"/>
      <c r="G64" s="70"/>
      <c r="H64" s="20" t="s">
        <v>45</v>
      </c>
      <c r="I64" s="20" t="s">
        <v>95</v>
      </c>
    </row>
    <row r="65" spans="1:11" x14ac:dyDescent="0.2">
      <c r="A65" s="20" t="s">
        <v>23</v>
      </c>
      <c r="B65" s="68" t="s">
        <v>16</v>
      </c>
      <c r="C65" s="68"/>
      <c r="D65" s="68"/>
      <c r="E65" s="68"/>
      <c r="F65" s="68"/>
      <c r="G65" s="68"/>
      <c r="H65" s="28">
        <v>4.1999999999999997E-3</v>
      </c>
      <c r="I65" s="22">
        <f>H65*$I$27</f>
        <v>7.6002359999999989</v>
      </c>
    </row>
    <row r="66" spans="1:11" x14ac:dyDescent="0.2">
      <c r="A66" s="20" t="s">
        <v>24</v>
      </c>
      <c r="B66" s="68" t="s">
        <v>55</v>
      </c>
      <c r="C66" s="68"/>
      <c r="D66" s="68"/>
      <c r="E66" s="68"/>
      <c r="F66" s="68"/>
      <c r="G66" s="68"/>
      <c r="H66" s="28">
        <v>2.9999999999999997E-4</v>
      </c>
      <c r="I66" s="22">
        <f t="shared" ref="I66:I70" si="1">H66*$I$27</f>
        <v>0.54287399999999997</v>
      </c>
      <c r="K66" s="33"/>
    </row>
    <row r="67" spans="1:11" x14ac:dyDescent="0.2">
      <c r="A67" s="20" t="s">
        <v>25</v>
      </c>
      <c r="B67" s="68" t="s">
        <v>125</v>
      </c>
      <c r="C67" s="68"/>
      <c r="D67" s="68"/>
      <c r="E67" s="68"/>
      <c r="F67" s="68"/>
      <c r="G67" s="68"/>
      <c r="H67" s="28">
        <v>3.4700000000000002E-2</v>
      </c>
      <c r="I67" s="22">
        <f t="shared" si="1"/>
        <v>62.792425999999999</v>
      </c>
    </row>
    <row r="68" spans="1:11" x14ac:dyDescent="0.2">
      <c r="A68" s="20" t="s">
        <v>26</v>
      </c>
      <c r="B68" s="68" t="s">
        <v>126</v>
      </c>
      <c r="C68" s="68"/>
      <c r="D68" s="68"/>
      <c r="E68" s="68"/>
      <c r="F68" s="68"/>
      <c r="G68" s="68"/>
      <c r="H68" s="28">
        <v>1.9400000000000001E-2</v>
      </c>
      <c r="I68" s="22">
        <f t="shared" si="1"/>
        <v>35.105851999999999</v>
      </c>
    </row>
    <row r="69" spans="1:11" x14ac:dyDescent="0.2">
      <c r="A69" s="20" t="s">
        <v>28</v>
      </c>
      <c r="B69" s="68" t="s">
        <v>127</v>
      </c>
      <c r="C69" s="68"/>
      <c r="D69" s="68"/>
      <c r="E69" s="68"/>
      <c r="F69" s="68"/>
      <c r="G69" s="68"/>
      <c r="H69" s="28">
        <f>H44*H68</f>
        <v>7.7212000000000018E-3</v>
      </c>
      <c r="I69" s="22">
        <f t="shared" si="1"/>
        <v>13.972129096000003</v>
      </c>
    </row>
    <row r="70" spans="1:11" x14ac:dyDescent="0.2">
      <c r="A70" s="20" t="s">
        <v>35</v>
      </c>
      <c r="B70" s="68" t="s">
        <v>128</v>
      </c>
      <c r="C70" s="68"/>
      <c r="D70" s="68"/>
      <c r="E70" s="68"/>
      <c r="F70" s="68"/>
      <c r="G70" s="68"/>
      <c r="H70" s="28">
        <v>5.3E-3</v>
      </c>
      <c r="I70" s="22">
        <f t="shared" si="1"/>
        <v>9.5907739999999997</v>
      </c>
    </row>
    <row r="71" spans="1:11" x14ac:dyDescent="0.2">
      <c r="A71" s="70" t="s">
        <v>129</v>
      </c>
      <c r="B71" s="70"/>
      <c r="C71" s="70"/>
      <c r="D71" s="70"/>
      <c r="E71" s="70"/>
      <c r="F71" s="70"/>
      <c r="G71" s="70"/>
      <c r="H71" s="29">
        <f>TRUNC(SUM(H65:H70),4)</f>
        <v>7.1599999999999997E-2</v>
      </c>
      <c r="I71" s="26">
        <f>TRUNC(SUM(I65:I70),2)</f>
        <v>129.6</v>
      </c>
    </row>
    <row r="72" spans="1:11" x14ac:dyDescent="0.2">
      <c r="A72" s="94"/>
      <c r="B72" s="95"/>
      <c r="C72" s="95"/>
      <c r="D72" s="95"/>
      <c r="E72" s="95"/>
      <c r="F72" s="95"/>
      <c r="G72" s="95"/>
      <c r="H72" s="95"/>
      <c r="I72" s="95"/>
    </row>
    <row r="73" spans="1:11" x14ac:dyDescent="0.2">
      <c r="A73" s="89" t="s">
        <v>130</v>
      </c>
      <c r="B73" s="89"/>
      <c r="C73" s="89"/>
      <c r="D73" s="89"/>
      <c r="E73" s="89"/>
      <c r="F73" s="89"/>
      <c r="G73" s="89"/>
      <c r="H73" s="89"/>
      <c r="I73" s="89"/>
      <c r="J73" s="30"/>
      <c r="K73" s="31"/>
    </row>
    <row r="74" spans="1:11" x14ac:dyDescent="0.2">
      <c r="A74" s="70" t="s">
        <v>131</v>
      </c>
      <c r="B74" s="70"/>
      <c r="C74" s="70"/>
      <c r="D74" s="70"/>
      <c r="E74" s="70"/>
      <c r="F74" s="70"/>
      <c r="G74" s="70"/>
      <c r="H74" s="20" t="s">
        <v>45</v>
      </c>
      <c r="I74" s="20" t="s">
        <v>95</v>
      </c>
    </row>
    <row r="75" spans="1:11" x14ac:dyDescent="0.2">
      <c r="A75" s="20" t="s">
        <v>23</v>
      </c>
      <c r="B75" s="68" t="s">
        <v>132</v>
      </c>
      <c r="C75" s="68"/>
      <c r="D75" s="68"/>
      <c r="E75" s="68"/>
      <c r="F75" s="68"/>
      <c r="G75" s="68"/>
      <c r="H75" s="28">
        <v>1.6199999999999999E-2</v>
      </c>
      <c r="I75" s="22">
        <f>H75*$I$27</f>
        <v>29.315195999999997</v>
      </c>
    </row>
    <row r="76" spans="1:11" x14ac:dyDescent="0.2">
      <c r="A76" s="20" t="s">
        <v>24</v>
      </c>
      <c r="B76" s="68" t="s">
        <v>21</v>
      </c>
      <c r="C76" s="68"/>
      <c r="D76" s="68"/>
      <c r="E76" s="68"/>
      <c r="F76" s="68"/>
      <c r="G76" s="68"/>
      <c r="H76" s="28">
        <v>2.8E-3</v>
      </c>
      <c r="I76" s="22">
        <f t="shared" ref="I76:I80" si="2">H76*$I$27</f>
        <v>5.0668239999999996</v>
      </c>
    </row>
    <row r="77" spans="1:11" x14ac:dyDescent="0.2">
      <c r="A77" s="20" t="s">
        <v>25</v>
      </c>
      <c r="B77" s="68" t="s">
        <v>59</v>
      </c>
      <c r="C77" s="68"/>
      <c r="D77" s="68"/>
      <c r="E77" s="68"/>
      <c r="F77" s="68"/>
      <c r="G77" s="68"/>
      <c r="H77" s="28">
        <v>2.0000000000000001E-4</v>
      </c>
      <c r="I77" s="22">
        <f t="shared" si="2"/>
        <v>0.36191600000000002</v>
      </c>
    </row>
    <row r="78" spans="1:11" x14ac:dyDescent="0.2">
      <c r="A78" s="20" t="s">
        <v>26</v>
      </c>
      <c r="B78" s="68" t="s">
        <v>133</v>
      </c>
      <c r="C78" s="68"/>
      <c r="D78" s="68"/>
      <c r="E78" s="68"/>
      <c r="F78" s="68"/>
      <c r="G78" s="68"/>
      <c r="H78" s="28">
        <v>2.9999999999999997E-4</v>
      </c>
      <c r="I78" s="22">
        <f t="shared" si="2"/>
        <v>0.54287399999999997</v>
      </c>
    </row>
    <row r="79" spans="1:11" x14ac:dyDescent="0.2">
      <c r="A79" s="20" t="s">
        <v>28</v>
      </c>
      <c r="B79" s="68" t="s">
        <v>22</v>
      </c>
      <c r="C79" s="68"/>
      <c r="D79" s="68"/>
      <c r="E79" s="68"/>
      <c r="F79" s="68"/>
      <c r="G79" s="68"/>
      <c r="H79" s="28">
        <v>6.9999999999999999E-4</v>
      </c>
      <c r="I79" s="22">
        <f t="shared" si="2"/>
        <v>1.2667059999999999</v>
      </c>
      <c r="K79" s="24"/>
    </row>
    <row r="80" spans="1:11" x14ac:dyDescent="0.2">
      <c r="A80" s="20" t="s">
        <v>35</v>
      </c>
      <c r="B80" s="68" t="s">
        <v>134</v>
      </c>
      <c r="C80" s="68"/>
      <c r="D80" s="68"/>
      <c r="E80" s="68"/>
      <c r="F80" s="68"/>
      <c r="G80" s="68"/>
      <c r="H80" s="28">
        <v>1.3899999999999999E-2</v>
      </c>
      <c r="I80" s="22">
        <f t="shared" si="2"/>
        <v>25.153161999999998</v>
      </c>
      <c r="K80" s="34"/>
    </row>
    <row r="81" spans="1:11" x14ac:dyDescent="0.2">
      <c r="A81" s="70" t="s">
        <v>135</v>
      </c>
      <c r="B81" s="70"/>
      <c r="C81" s="70"/>
      <c r="D81" s="70"/>
      <c r="E81" s="70"/>
      <c r="F81" s="70"/>
      <c r="G81" s="70"/>
      <c r="H81" s="29">
        <f>TRUNC(SUM(H75:H80),4)</f>
        <v>3.4099999999999998E-2</v>
      </c>
      <c r="I81" s="26">
        <f>TRUNC(SUM(I75:I80),2)</f>
        <v>61.7</v>
      </c>
      <c r="K81" s="34"/>
    </row>
    <row r="82" spans="1:11" x14ac:dyDescent="0.2">
      <c r="A82" s="92"/>
      <c r="B82" s="93"/>
      <c r="C82" s="93"/>
      <c r="D82" s="93"/>
      <c r="E82" s="93"/>
      <c r="F82" s="93"/>
      <c r="G82" s="93"/>
      <c r="H82" s="93"/>
      <c r="I82" s="93"/>
    </row>
    <row r="83" spans="1:11" x14ac:dyDescent="0.2">
      <c r="A83" s="70" t="s">
        <v>136</v>
      </c>
      <c r="B83" s="70"/>
      <c r="C83" s="70"/>
      <c r="D83" s="70"/>
      <c r="E83" s="70"/>
      <c r="F83" s="70"/>
      <c r="G83" s="70"/>
      <c r="H83" s="20" t="s">
        <v>45</v>
      </c>
      <c r="I83" s="20" t="s">
        <v>95</v>
      </c>
    </row>
    <row r="84" spans="1:11" x14ac:dyDescent="0.2">
      <c r="A84" s="20" t="s">
        <v>23</v>
      </c>
      <c r="B84" s="68" t="s">
        <v>137</v>
      </c>
      <c r="C84" s="68"/>
      <c r="D84" s="68"/>
      <c r="E84" s="68"/>
      <c r="F84" s="68"/>
      <c r="G84" s="68"/>
      <c r="H84" s="28">
        <v>0</v>
      </c>
      <c r="I84" s="22">
        <v>0</v>
      </c>
    </row>
    <row r="85" spans="1:11" x14ac:dyDescent="0.2">
      <c r="A85" s="70" t="s">
        <v>138</v>
      </c>
      <c r="B85" s="70"/>
      <c r="C85" s="70"/>
      <c r="D85" s="70"/>
      <c r="E85" s="70"/>
      <c r="F85" s="70"/>
      <c r="G85" s="70"/>
      <c r="H85" s="29">
        <f>TRUNC(SUM(H84),4)</f>
        <v>0</v>
      </c>
      <c r="I85" s="26">
        <f>TRUNC(SUM(I84),2)</f>
        <v>0</v>
      </c>
    </row>
    <row r="86" spans="1:11" x14ac:dyDescent="0.2">
      <c r="A86" s="90"/>
      <c r="B86" s="91"/>
      <c r="C86" s="91"/>
      <c r="D86" s="91"/>
      <c r="E86" s="91"/>
      <c r="F86" s="91"/>
      <c r="G86" s="91"/>
      <c r="H86" s="91"/>
      <c r="I86" s="91"/>
    </row>
    <row r="87" spans="1:11" x14ac:dyDescent="0.2">
      <c r="A87" s="83" t="s">
        <v>139</v>
      </c>
      <c r="B87" s="83"/>
      <c r="C87" s="83"/>
      <c r="D87" s="83"/>
      <c r="E87" s="83"/>
      <c r="F87" s="83"/>
      <c r="G87" s="83"/>
      <c r="H87" s="83"/>
      <c r="I87" s="83"/>
    </row>
    <row r="88" spans="1:11" x14ac:dyDescent="0.2">
      <c r="A88" s="70" t="s">
        <v>39</v>
      </c>
      <c r="B88" s="70"/>
      <c r="C88" s="70"/>
      <c r="D88" s="70"/>
      <c r="E88" s="70"/>
      <c r="F88" s="70"/>
      <c r="G88" s="70"/>
      <c r="H88" s="70"/>
      <c r="I88" s="20" t="s">
        <v>95</v>
      </c>
    </row>
    <row r="89" spans="1:11" x14ac:dyDescent="0.2">
      <c r="A89" s="20" t="s">
        <v>40</v>
      </c>
      <c r="B89" s="69" t="s">
        <v>140</v>
      </c>
      <c r="C89" s="69"/>
      <c r="D89" s="69"/>
      <c r="E89" s="69"/>
      <c r="F89" s="69"/>
      <c r="G89" s="69"/>
      <c r="H89" s="69"/>
      <c r="I89" s="22">
        <f>I81</f>
        <v>61.7</v>
      </c>
    </row>
    <row r="90" spans="1:11" x14ac:dyDescent="0.2">
      <c r="A90" s="20" t="s">
        <v>41</v>
      </c>
      <c r="B90" s="69" t="s">
        <v>141</v>
      </c>
      <c r="C90" s="69"/>
      <c r="D90" s="69"/>
      <c r="E90" s="69"/>
      <c r="F90" s="69"/>
      <c r="G90" s="69"/>
      <c r="H90" s="69"/>
      <c r="I90" s="22">
        <f>I85</f>
        <v>0</v>
      </c>
    </row>
    <row r="91" spans="1:11" x14ac:dyDescent="0.2">
      <c r="A91" s="70" t="s">
        <v>142</v>
      </c>
      <c r="B91" s="70"/>
      <c r="C91" s="70"/>
      <c r="D91" s="70"/>
      <c r="E91" s="70"/>
      <c r="F91" s="70"/>
      <c r="G91" s="70"/>
      <c r="H91" s="70"/>
      <c r="I91" s="26">
        <f>TRUNC(SUM(I89:I90),2)</f>
        <v>61.7</v>
      </c>
    </row>
    <row r="92" spans="1:11" x14ac:dyDescent="0.2">
      <c r="A92" s="87"/>
      <c r="B92" s="88"/>
      <c r="C92" s="88"/>
      <c r="D92" s="88"/>
      <c r="E92" s="88"/>
      <c r="F92" s="88"/>
      <c r="G92" s="88"/>
      <c r="H92" s="88"/>
      <c r="I92" s="88"/>
    </row>
    <row r="93" spans="1:11" x14ac:dyDescent="0.2">
      <c r="A93" s="89" t="s">
        <v>143</v>
      </c>
      <c r="B93" s="89"/>
      <c r="C93" s="89"/>
      <c r="D93" s="89"/>
      <c r="E93" s="89"/>
      <c r="F93" s="89"/>
      <c r="G93" s="89"/>
      <c r="H93" s="89"/>
      <c r="I93" s="89"/>
    </row>
    <row r="94" spans="1:11" x14ac:dyDescent="0.2">
      <c r="A94" s="20">
        <v>5</v>
      </c>
      <c r="B94" s="70" t="s">
        <v>56</v>
      </c>
      <c r="C94" s="70"/>
      <c r="D94" s="70"/>
      <c r="E94" s="70"/>
      <c r="F94" s="70"/>
      <c r="G94" s="70"/>
      <c r="H94" s="20"/>
      <c r="I94" s="20" t="s">
        <v>95</v>
      </c>
    </row>
    <row r="95" spans="1:11" x14ac:dyDescent="0.2">
      <c r="A95" s="20" t="s">
        <v>23</v>
      </c>
      <c r="B95" s="86" t="s">
        <v>61</v>
      </c>
      <c r="C95" s="86"/>
      <c r="D95" s="86"/>
      <c r="E95" s="86"/>
      <c r="F95" s="86"/>
      <c r="G95" s="86"/>
      <c r="H95" s="19" t="s">
        <v>44</v>
      </c>
      <c r="I95" s="63">
        <f>436.02/12</f>
        <v>36.335000000000001</v>
      </c>
    </row>
    <row r="96" spans="1:11" x14ac:dyDescent="0.2">
      <c r="A96" s="20" t="s">
        <v>24</v>
      </c>
      <c r="B96" s="86" t="s">
        <v>0</v>
      </c>
      <c r="C96" s="86"/>
      <c r="D96" s="86"/>
      <c r="E96" s="86"/>
      <c r="F96" s="86"/>
      <c r="G96" s="86"/>
      <c r="H96" s="19" t="s">
        <v>44</v>
      </c>
      <c r="I96" s="63">
        <f>4365.44/12</f>
        <v>363.78666666666663</v>
      </c>
    </row>
    <row r="97" spans="1:9" x14ac:dyDescent="0.2">
      <c r="A97" s="20" t="s">
        <v>25</v>
      </c>
      <c r="B97" s="86" t="s">
        <v>209</v>
      </c>
      <c r="C97" s="86"/>
      <c r="D97" s="86"/>
      <c r="E97" s="86"/>
      <c r="F97" s="86"/>
      <c r="G97" s="86"/>
      <c r="H97" s="19"/>
      <c r="I97" s="63">
        <f>3447.14/12</f>
        <v>287.26166666666666</v>
      </c>
    </row>
    <row r="98" spans="1:9" x14ac:dyDescent="0.2">
      <c r="A98" s="58" t="s">
        <v>26</v>
      </c>
      <c r="B98" s="86" t="s">
        <v>42</v>
      </c>
      <c r="C98" s="86"/>
      <c r="D98" s="86"/>
      <c r="E98" s="86"/>
      <c r="F98" s="86"/>
      <c r="G98" s="86"/>
      <c r="H98" s="19" t="s">
        <v>44</v>
      </c>
      <c r="I98" s="63">
        <v>91.3</v>
      </c>
    </row>
    <row r="99" spans="1:9" x14ac:dyDescent="0.2">
      <c r="A99" s="58" t="s">
        <v>28</v>
      </c>
      <c r="B99" s="86" t="s">
        <v>144</v>
      </c>
      <c r="C99" s="86"/>
      <c r="D99" s="86"/>
      <c r="E99" s="86"/>
      <c r="F99" s="86"/>
      <c r="G99" s="86"/>
      <c r="H99" s="19" t="s">
        <v>44</v>
      </c>
      <c r="I99" s="63">
        <f>1322.83/12</f>
        <v>110.23583333333333</v>
      </c>
    </row>
    <row r="100" spans="1:9" x14ac:dyDescent="0.2">
      <c r="A100" s="70" t="s">
        <v>145</v>
      </c>
      <c r="B100" s="70"/>
      <c r="C100" s="70"/>
      <c r="D100" s="70"/>
      <c r="E100" s="70"/>
      <c r="F100" s="70"/>
      <c r="G100" s="70"/>
      <c r="H100" s="29" t="s">
        <v>44</v>
      </c>
      <c r="I100" s="26">
        <f>TRUNC(SUM(I95:I99),2)</f>
        <v>888.91</v>
      </c>
    </row>
    <row r="101" spans="1:9" x14ac:dyDescent="0.2">
      <c r="A101" s="87"/>
      <c r="B101" s="88"/>
      <c r="C101" s="88"/>
      <c r="D101" s="88"/>
      <c r="E101" s="88"/>
      <c r="F101" s="88"/>
      <c r="G101" s="88"/>
      <c r="H101" s="88"/>
      <c r="I101" s="88"/>
    </row>
    <row r="102" spans="1:9" x14ac:dyDescent="0.2">
      <c r="A102" s="89" t="s">
        <v>146</v>
      </c>
      <c r="B102" s="89"/>
      <c r="C102" s="89"/>
      <c r="D102" s="89"/>
      <c r="E102" s="89"/>
      <c r="F102" s="89"/>
      <c r="G102" s="89"/>
      <c r="H102" s="89"/>
      <c r="I102" s="89"/>
    </row>
    <row r="103" spans="1:9" x14ac:dyDescent="0.2">
      <c r="A103" s="20">
        <v>6</v>
      </c>
      <c r="B103" s="70" t="s">
        <v>57</v>
      </c>
      <c r="C103" s="70"/>
      <c r="D103" s="70"/>
      <c r="E103" s="70"/>
      <c r="F103" s="70"/>
      <c r="G103" s="70"/>
      <c r="H103" s="20" t="s">
        <v>45</v>
      </c>
      <c r="I103" s="20" t="s">
        <v>95</v>
      </c>
    </row>
    <row r="104" spans="1:9" x14ac:dyDescent="0.2">
      <c r="A104" s="20" t="s">
        <v>23</v>
      </c>
      <c r="B104" s="68" t="s">
        <v>147</v>
      </c>
      <c r="C104" s="68"/>
      <c r="D104" s="68"/>
      <c r="E104" s="68"/>
      <c r="F104" s="68"/>
      <c r="G104" s="68"/>
      <c r="H104" s="35">
        <v>0.03</v>
      </c>
      <c r="I104" s="22">
        <f>TRUNC(H104*I128,2)</f>
        <v>138.11000000000001</v>
      </c>
    </row>
    <row r="105" spans="1:9" x14ac:dyDescent="0.2">
      <c r="A105" s="20" t="s">
        <v>24</v>
      </c>
      <c r="B105" s="68" t="s">
        <v>14</v>
      </c>
      <c r="C105" s="68"/>
      <c r="D105" s="68"/>
      <c r="E105" s="68"/>
      <c r="F105" s="68"/>
      <c r="G105" s="68"/>
      <c r="H105" s="35">
        <v>6.7900000000000002E-2</v>
      </c>
      <c r="I105" s="22">
        <f>TRUNC(H105*(I104+I128),2)</f>
        <v>321.97000000000003</v>
      </c>
    </row>
    <row r="106" spans="1:9" x14ac:dyDescent="0.2">
      <c r="A106" s="20" t="s">
        <v>25</v>
      </c>
      <c r="B106" s="76" t="s">
        <v>148</v>
      </c>
      <c r="C106" s="76"/>
      <c r="D106" s="76"/>
      <c r="E106" s="76"/>
      <c r="F106" s="76"/>
      <c r="G106" s="76"/>
      <c r="H106" s="23"/>
      <c r="I106" s="36"/>
    </row>
    <row r="107" spans="1:9" x14ac:dyDescent="0.2">
      <c r="A107" s="20" t="s">
        <v>149</v>
      </c>
      <c r="B107" s="68" t="s">
        <v>150</v>
      </c>
      <c r="C107" s="68"/>
      <c r="D107" s="68"/>
      <c r="E107" s="68"/>
      <c r="F107" s="68"/>
      <c r="G107" s="68"/>
      <c r="H107" s="37">
        <v>1.6500000000000001E-2</v>
      </c>
      <c r="I107" s="22">
        <f>H107*I117</f>
        <v>97.43860500000001</v>
      </c>
    </row>
    <row r="108" spans="1:9" x14ac:dyDescent="0.2">
      <c r="A108" s="20" t="s">
        <v>151</v>
      </c>
      <c r="B108" s="68" t="s">
        <v>152</v>
      </c>
      <c r="C108" s="68"/>
      <c r="D108" s="68"/>
      <c r="E108" s="68"/>
      <c r="F108" s="68"/>
      <c r="G108" s="68"/>
      <c r="H108" s="38">
        <v>7.5999999999999998E-2</v>
      </c>
      <c r="I108" s="22">
        <f>H108*I117</f>
        <v>448.80811999999997</v>
      </c>
    </row>
    <row r="109" spans="1:9" x14ac:dyDescent="0.2">
      <c r="A109" s="20" t="s">
        <v>153</v>
      </c>
      <c r="B109" s="68" t="s">
        <v>154</v>
      </c>
      <c r="C109" s="68"/>
      <c r="D109" s="68"/>
      <c r="E109" s="68"/>
      <c r="F109" s="68"/>
      <c r="G109" s="68"/>
      <c r="H109" s="39">
        <v>0.05</v>
      </c>
      <c r="I109" s="22">
        <f>H109*I117</f>
        <v>295.26850000000002</v>
      </c>
    </row>
    <row r="110" spans="1:9" x14ac:dyDescent="0.2">
      <c r="A110" s="70" t="s">
        <v>155</v>
      </c>
      <c r="B110" s="70"/>
      <c r="C110" s="70"/>
      <c r="D110" s="70"/>
      <c r="E110" s="70"/>
      <c r="F110" s="70"/>
      <c r="G110" s="70"/>
      <c r="H110" s="37"/>
      <c r="I110" s="26">
        <f>TRUNC(SUM(I104:I109),2)</f>
        <v>1301.5899999999999</v>
      </c>
    </row>
    <row r="111" spans="1:9" x14ac:dyDescent="0.2">
      <c r="A111" s="15"/>
      <c r="B111" s="84"/>
      <c r="C111" s="84"/>
      <c r="D111" s="84"/>
      <c r="E111" s="84"/>
      <c r="F111" s="84"/>
      <c r="G111" s="84"/>
      <c r="H111" s="84"/>
      <c r="I111" s="84"/>
    </row>
    <row r="112" spans="1:9" x14ac:dyDescent="0.2">
      <c r="A112" s="40" t="s">
        <v>156</v>
      </c>
      <c r="B112" s="85" t="s">
        <v>157</v>
      </c>
      <c r="C112" s="85"/>
      <c r="D112" s="85"/>
      <c r="E112" s="85"/>
      <c r="F112" s="85"/>
      <c r="G112" s="85"/>
      <c r="H112" s="41">
        <f>TRUNC(H107+H108+H109,4)</f>
        <v>0.14249999999999999</v>
      </c>
      <c r="I112" s="42"/>
    </row>
    <row r="113" spans="1:11" x14ac:dyDescent="0.2">
      <c r="A113" s="43"/>
      <c r="B113" s="81">
        <v>100</v>
      </c>
      <c r="C113" s="81"/>
      <c r="D113" s="81"/>
      <c r="E113" s="81"/>
      <c r="F113" s="81"/>
      <c r="G113" s="81"/>
      <c r="H113" s="45"/>
      <c r="I113" s="46"/>
    </row>
    <row r="114" spans="1:11" x14ac:dyDescent="0.2">
      <c r="A114" s="47"/>
      <c r="B114" s="44"/>
      <c r="C114" s="44"/>
      <c r="D114" s="44"/>
      <c r="E114" s="44"/>
      <c r="F114" s="44"/>
      <c r="G114" s="44"/>
      <c r="H114" s="45"/>
      <c r="I114" s="46"/>
    </row>
    <row r="115" spans="1:11" x14ac:dyDescent="0.2">
      <c r="A115" s="43" t="s">
        <v>158</v>
      </c>
      <c r="B115" s="81" t="s">
        <v>159</v>
      </c>
      <c r="C115" s="81"/>
      <c r="D115" s="81"/>
      <c r="E115" s="81"/>
      <c r="F115" s="81"/>
      <c r="G115" s="81"/>
      <c r="H115" s="45"/>
      <c r="I115" s="46">
        <f>TRUNC(I128+I104+I105,2)</f>
        <v>5063.8599999999997</v>
      </c>
    </row>
    <row r="116" spans="1:11" x14ac:dyDescent="0.2">
      <c r="A116" s="43"/>
      <c r="B116" s="44"/>
      <c r="C116" s="44"/>
      <c r="D116" s="44"/>
      <c r="E116" s="44"/>
      <c r="F116" s="44"/>
      <c r="G116" s="44"/>
      <c r="H116" s="45"/>
      <c r="I116" s="46"/>
    </row>
    <row r="117" spans="1:11" x14ac:dyDescent="0.2">
      <c r="A117" s="43" t="s">
        <v>160</v>
      </c>
      <c r="B117" s="81" t="s">
        <v>161</v>
      </c>
      <c r="C117" s="81"/>
      <c r="D117" s="81"/>
      <c r="E117" s="81"/>
      <c r="F117" s="81"/>
      <c r="G117" s="81"/>
      <c r="H117" s="45"/>
      <c r="I117" s="46">
        <f>TRUNC(I115/(1-H112),2)</f>
        <v>5905.37</v>
      </c>
    </row>
    <row r="118" spans="1:11" x14ac:dyDescent="0.2">
      <c r="A118" s="43"/>
      <c r="B118" s="44"/>
      <c r="C118" s="44"/>
      <c r="D118" s="44"/>
      <c r="E118" s="44"/>
      <c r="F118" s="44"/>
      <c r="G118" s="44"/>
      <c r="H118" s="45"/>
      <c r="I118" s="46"/>
    </row>
    <row r="119" spans="1:11" x14ac:dyDescent="0.2">
      <c r="A119" s="48"/>
      <c r="B119" s="82" t="s">
        <v>162</v>
      </c>
      <c r="C119" s="82"/>
      <c r="D119" s="82"/>
      <c r="E119" s="82"/>
      <c r="F119" s="82"/>
      <c r="G119" s="82"/>
      <c r="H119" s="49"/>
      <c r="I119" s="50">
        <f>TRUNC(I117-I115,2)</f>
        <v>841.51</v>
      </c>
      <c r="K119" s="24"/>
    </row>
    <row r="120" spans="1:11" x14ac:dyDescent="0.2">
      <c r="A120" s="15"/>
      <c r="B120" s="15"/>
      <c r="C120" s="15"/>
      <c r="D120" s="15"/>
      <c r="E120" s="15"/>
      <c r="F120" s="15"/>
      <c r="G120" s="15"/>
      <c r="H120" s="15"/>
      <c r="I120" s="27"/>
    </row>
    <row r="121" spans="1:11" x14ac:dyDescent="0.2">
      <c r="A121" s="83" t="s">
        <v>163</v>
      </c>
      <c r="B121" s="83"/>
      <c r="C121" s="83"/>
      <c r="D121" s="83"/>
      <c r="E121" s="83"/>
      <c r="F121" s="83"/>
      <c r="G121" s="83"/>
      <c r="H121" s="83"/>
      <c r="I121" s="83"/>
      <c r="K121" s="31"/>
    </row>
    <row r="122" spans="1:11" x14ac:dyDescent="0.2">
      <c r="A122" s="70" t="s">
        <v>164</v>
      </c>
      <c r="B122" s="70"/>
      <c r="C122" s="70"/>
      <c r="D122" s="70"/>
      <c r="E122" s="70"/>
      <c r="F122" s="70"/>
      <c r="G122" s="70"/>
      <c r="H122" s="70"/>
      <c r="I122" s="20" t="s">
        <v>95</v>
      </c>
    </row>
    <row r="123" spans="1:11" x14ac:dyDescent="0.2">
      <c r="A123" s="19" t="s">
        <v>23</v>
      </c>
      <c r="B123" s="68" t="str">
        <f>A19</f>
        <v>MÓDULO 1 - COMPOSIÇÃO DA REMUNERAÇÃO</v>
      </c>
      <c r="C123" s="68"/>
      <c r="D123" s="68"/>
      <c r="E123" s="68"/>
      <c r="F123" s="68"/>
      <c r="G123" s="68"/>
      <c r="H123" s="68"/>
      <c r="I123" s="22">
        <f>I27</f>
        <v>1809.58</v>
      </c>
    </row>
    <row r="124" spans="1:11" x14ac:dyDescent="0.2">
      <c r="A124" s="19" t="s">
        <v>24</v>
      </c>
      <c r="B124" s="68" t="str">
        <f>A29</f>
        <v>MÓDULO 2 – ENCARGOS E BENEFÍCIOS ANUAIS, MENSAIS E DIÁRIOS</v>
      </c>
      <c r="C124" s="68"/>
      <c r="D124" s="68"/>
      <c r="E124" s="68"/>
      <c r="F124" s="68"/>
      <c r="G124" s="68"/>
      <c r="H124" s="68"/>
      <c r="I124" s="22">
        <f>I61</f>
        <v>1713.99</v>
      </c>
    </row>
    <row r="125" spans="1:11" x14ac:dyDescent="0.2">
      <c r="A125" s="19" t="s">
        <v>25</v>
      </c>
      <c r="B125" s="68" t="str">
        <f>A63</f>
        <v>MÓDULO 3 – PROVISÃO PARA RESCISÃO</v>
      </c>
      <c r="C125" s="68"/>
      <c r="D125" s="68"/>
      <c r="E125" s="68"/>
      <c r="F125" s="68"/>
      <c r="G125" s="68"/>
      <c r="H125" s="68"/>
      <c r="I125" s="22">
        <f>I71</f>
        <v>129.6</v>
      </c>
      <c r="K125" s="31"/>
    </row>
    <row r="126" spans="1:11" x14ac:dyDescent="0.2">
      <c r="A126" s="19" t="s">
        <v>26</v>
      </c>
      <c r="B126" s="68" t="str">
        <f>A73</f>
        <v>MÓDULO 4 – CUSTO DE REPOSIÇÃO DO PROFISSIONAL AUSENTE</v>
      </c>
      <c r="C126" s="68"/>
      <c r="D126" s="68"/>
      <c r="E126" s="68"/>
      <c r="F126" s="68"/>
      <c r="G126" s="68"/>
      <c r="H126" s="68"/>
      <c r="I126" s="22">
        <f>I91</f>
        <v>61.7</v>
      </c>
      <c r="K126" s="31"/>
    </row>
    <row r="127" spans="1:11" x14ac:dyDescent="0.2">
      <c r="A127" s="19" t="s">
        <v>28</v>
      </c>
      <c r="B127" s="68" t="str">
        <f>A93</f>
        <v>MÓDULO 5 – INSUMOS DIVERSOS</v>
      </c>
      <c r="C127" s="68"/>
      <c r="D127" s="68"/>
      <c r="E127" s="68"/>
      <c r="F127" s="68"/>
      <c r="G127" s="68"/>
      <c r="H127" s="68"/>
      <c r="I127" s="22">
        <f>I100</f>
        <v>888.91</v>
      </c>
    </row>
    <row r="128" spans="1:11" x14ac:dyDescent="0.2">
      <c r="A128" s="20"/>
      <c r="B128" s="70" t="s">
        <v>165</v>
      </c>
      <c r="C128" s="70"/>
      <c r="D128" s="70"/>
      <c r="E128" s="70"/>
      <c r="F128" s="70"/>
      <c r="G128" s="70"/>
      <c r="H128" s="70"/>
      <c r="I128" s="26">
        <f>TRUNC(SUM(I123:I127),2)</f>
        <v>4603.78</v>
      </c>
      <c r="K128" s="24"/>
    </row>
    <row r="129" spans="1:9" x14ac:dyDescent="0.2">
      <c r="A129" s="19" t="s">
        <v>35</v>
      </c>
      <c r="B129" s="68" t="str">
        <f>A102</f>
        <v>MÓDULO 6 – CUSTOS INDIRETOS, TRIBUTOS E LUCRO</v>
      </c>
      <c r="C129" s="68"/>
      <c r="D129" s="68"/>
      <c r="E129" s="68"/>
      <c r="F129" s="68"/>
      <c r="G129" s="68"/>
      <c r="H129" s="68"/>
      <c r="I129" s="22">
        <f>I110</f>
        <v>1301.5899999999999</v>
      </c>
    </row>
    <row r="130" spans="1:9" x14ac:dyDescent="0.2">
      <c r="A130" s="70" t="s">
        <v>166</v>
      </c>
      <c r="B130" s="70"/>
      <c r="C130" s="70"/>
      <c r="D130" s="70"/>
      <c r="E130" s="70"/>
      <c r="F130" s="70"/>
      <c r="G130" s="70"/>
      <c r="H130" s="70"/>
      <c r="I130" s="26">
        <f>TRUNC(SUM(I128:I129),2)</f>
        <v>5905.37</v>
      </c>
    </row>
    <row r="131" spans="1:9" x14ac:dyDescent="0.2">
      <c r="A131" s="70" t="s">
        <v>167</v>
      </c>
      <c r="B131" s="70"/>
      <c r="C131" s="70"/>
      <c r="D131" s="77">
        <v>1</v>
      </c>
      <c r="E131" s="78"/>
      <c r="F131" s="78"/>
      <c r="G131" s="78"/>
      <c r="H131" s="78"/>
      <c r="I131" s="79"/>
    </row>
    <row r="132" spans="1:9" ht="12.75" hidden="1" customHeight="1" x14ac:dyDescent="0.2">
      <c r="A132" s="19"/>
      <c r="B132" s="69" t="s">
        <v>168</v>
      </c>
      <c r="C132" s="69"/>
      <c r="D132" s="69"/>
      <c r="E132" s="69"/>
      <c r="F132" s="69"/>
      <c r="G132" s="69"/>
      <c r="H132" s="20"/>
      <c r="I132" s="20"/>
    </row>
    <row r="133" spans="1:9" ht="40.5" hidden="1" customHeight="1" x14ac:dyDescent="0.2">
      <c r="A133" s="80" t="s">
        <v>169</v>
      </c>
      <c r="B133" s="80"/>
      <c r="C133" s="80" t="s">
        <v>170</v>
      </c>
      <c r="D133" s="80"/>
      <c r="E133" s="80" t="s">
        <v>171</v>
      </c>
      <c r="F133" s="80"/>
      <c r="G133" s="51" t="s">
        <v>172</v>
      </c>
      <c r="H133" s="51" t="s">
        <v>173</v>
      </c>
      <c r="I133" s="20" t="s">
        <v>95</v>
      </c>
    </row>
    <row r="134" spans="1:9" ht="12.75" hidden="1" customHeight="1" x14ac:dyDescent="0.2">
      <c r="A134" s="69" t="s">
        <v>174</v>
      </c>
      <c r="B134" s="69"/>
      <c r="C134" s="68" t="s">
        <v>58</v>
      </c>
      <c r="D134" s="68"/>
      <c r="E134" s="69"/>
      <c r="F134" s="69"/>
      <c r="G134" s="21" t="s">
        <v>58</v>
      </c>
      <c r="H134" s="21"/>
      <c r="I134" s="22">
        <v>0</v>
      </c>
    </row>
    <row r="135" spans="1:9" ht="12.75" hidden="1" customHeight="1" x14ac:dyDescent="0.2">
      <c r="A135" s="69" t="s">
        <v>175</v>
      </c>
      <c r="B135" s="69"/>
      <c r="C135" s="68" t="s">
        <v>58</v>
      </c>
      <c r="D135" s="68"/>
      <c r="E135" s="69"/>
      <c r="F135" s="69"/>
      <c r="G135" s="21" t="s">
        <v>58</v>
      </c>
      <c r="H135" s="21"/>
      <c r="I135" s="22">
        <v>0</v>
      </c>
    </row>
    <row r="136" spans="1:9" ht="12.75" hidden="1" customHeight="1" x14ac:dyDescent="0.2">
      <c r="A136" s="69" t="s">
        <v>176</v>
      </c>
      <c r="B136" s="69"/>
      <c r="C136" s="68" t="s">
        <v>58</v>
      </c>
      <c r="D136" s="68"/>
      <c r="E136" s="69"/>
      <c r="F136" s="69"/>
      <c r="G136" s="21" t="s">
        <v>58</v>
      </c>
      <c r="H136" s="21"/>
      <c r="I136" s="22">
        <v>0</v>
      </c>
    </row>
    <row r="137" spans="1:9" ht="12.75" hidden="1" customHeight="1" x14ac:dyDescent="0.2">
      <c r="A137" s="69" t="s">
        <v>177</v>
      </c>
      <c r="B137" s="69"/>
      <c r="C137" s="68" t="s">
        <v>58</v>
      </c>
      <c r="D137" s="68"/>
      <c r="E137" s="69"/>
      <c r="F137" s="69"/>
      <c r="G137" s="21" t="s">
        <v>58</v>
      </c>
      <c r="H137" s="21"/>
      <c r="I137" s="22">
        <v>0</v>
      </c>
    </row>
    <row r="138" spans="1:9" ht="12.75" hidden="1" customHeight="1" x14ac:dyDescent="0.2">
      <c r="A138" s="70"/>
      <c r="B138" s="70"/>
      <c r="C138" s="69"/>
      <c r="D138" s="69"/>
      <c r="E138" s="69"/>
      <c r="F138" s="69"/>
      <c r="G138" s="52"/>
      <c r="H138" s="52"/>
      <c r="I138" s="22"/>
    </row>
    <row r="139" spans="1:9" ht="12.75" hidden="1" customHeight="1" x14ac:dyDescent="0.2">
      <c r="A139" s="70"/>
      <c r="B139" s="70"/>
      <c r="C139" s="69"/>
      <c r="D139" s="69"/>
      <c r="E139" s="69"/>
      <c r="F139" s="69"/>
      <c r="G139" s="21"/>
      <c r="H139" s="21"/>
      <c r="I139" s="22"/>
    </row>
    <row r="140" spans="1:9" ht="12.75" hidden="1" customHeight="1" x14ac:dyDescent="0.2">
      <c r="A140" s="70" t="s">
        <v>178</v>
      </c>
      <c r="B140" s="70"/>
      <c r="C140" s="70"/>
      <c r="D140" s="70"/>
      <c r="E140" s="70"/>
      <c r="F140" s="70"/>
      <c r="G140" s="70"/>
      <c r="H140" s="70"/>
      <c r="I140" s="26">
        <f>SUM(I138:I139)</f>
        <v>0</v>
      </c>
    </row>
    <row r="141" spans="1:9" ht="12.75" hidden="1" customHeight="1" x14ac:dyDescent="0.2">
      <c r="A141" s="21"/>
      <c r="B141" s="21"/>
      <c r="C141" s="21"/>
      <c r="D141" s="21"/>
      <c r="E141" s="21"/>
      <c r="F141" s="21"/>
      <c r="G141" s="21"/>
      <c r="H141" s="21"/>
      <c r="I141" s="21"/>
    </row>
    <row r="142" spans="1:9" ht="12.75" hidden="1" customHeight="1" x14ac:dyDescent="0.2">
      <c r="A142" s="19" t="s">
        <v>179</v>
      </c>
      <c r="B142" s="69" t="s">
        <v>180</v>
      </c>
      <c r="C142" s="69"/>
      <c r="D142" s="69"/>
      <c r="E142" s="69"/>
      <c r="F142" s="69"/>
      <c r="G142" s="69"/>
      <c r="H142" s="20"/>
      <c r="I142" s="20"/>
    </row>
    <row r="143" spans="1:9" ht="12.75" hidden="1" customHeight="1" x14ac:dyDescent="0.2">
      <c r="A143" s="70" t="s">
        <v>181</v>
      </c>
      <c r="B143" s="70"/>
      <c r="C143" s="70"/>
      <c r="D143" s="70"/>
      <c r="E143" s="70"/>
      <c r="F143" s="70"/>
      <c r="G143" s="70"/>
      <c r="H143" s="70"/>
      <c r="I143" s="70"/>
    </row>
    <row r="144" spans="1:9" ht="12.75" hidden="1" customHeight="1" x14ac:dyDescent="0.2">
      <c r="A144" s="19"/>
      <c r="B144" s="76" t="s">
        <v>46</v>
      </c>
      <c r="C144" s="76"/>
      <c r="D144" s="76"/>
      <c r="E144" s="76"/>
      <c r="F144" s="76"/>
      <c r="G144" s="76"/>
      <c r="H144" s="76"/>
      <c r="I144" s="20" t="s">
        <v>95</v>
      </c>
    </row>
    <row r="145" spans="1:9" ht="12.75" hidden="1" customHeight="1" x14ac:dyDescent="0.2">
      <c r="A145" s="19" t="s">
        <v>23</v>
      </c>
      <c r="B145" s="68" t="s">
        <v>182</v>
      </c>
      <c r="C145" s="68"/>
      <c r="D145" s="68"/>
      <c r="E145" s="68"/>
      <c r="F145" s="68"/>
      <c r="G145" s="68"/>
      <c r="H145" s="68"/>
      <c r="I145" s="22">
        <f>I107</f>
        <v>97.43860500000001</v>
      </c>
    </row>
    <row r="146" spans="1:9" ht="12.75" hidden="1" customHeight="1" x14ac:dyDescent="0.2">
      <c r="A146" s="19" t="s">
        <v>24</v>
      </c>
      <c r="B146" s="68" t="s">
        <v>183</v>
      </c>
      <c r="C146" s="68"/>
      <c r="D146" s="68"/>
      <c r="E146" s="68"/>
      <c r="F146" s="68"/>
      <c r="G146" s="68"/>
      <c r="H146" s="68"/>
      <c r="I146" s="22" t="e">
        <f>#REF!</f>
        <v>#REF!</v>
      </c>
    </row>
    <row r="147" spans="1:9" ht="12.75" hidden="1" customHeight="1" x14ac:dyDescent="0.2">
      <c r="A147" s="19" t="s">
        <v>25</v>
      </c>
      <c r="B147" s="68" t="s">
        <v>184</v>
      </c>
      <c r="C147" s="68"/>
      <c r="D147" s="68"/>
      <c r="E147" s="68"/>
      <c r="F147" s="68"/>
      <c r="G147" s="68"/>
      <c r="H147" s="68"/>
      <c r="I147" s="22">
        <f>I110</f>
        <v>1301.5899999999999</v>
      </c>
    </row>
    <row r="148" spans="1:9" ht="12.75" hidden="1" customHeight="1" x14ac:dyDescent="0.2">
      <c r="A148" s="69" t="s">
        <v>185</v>
      </c>
      <c r="B148" s="69"/>
      <c r="C148" s="69"/>
      <c r="D148" s="69"/>
      <c r="E148" s="69"/>
      <c r="F148" s="69"/>
      <c r="G148" s="69"/>
      <c r="H148" s="69"/>
      <c r="I148" s="26" t="e">
        <f>SUM(I145:I147)</f>
        <v>#REF!</v>
      </c>
    </row>
    <row r="149" spans="1:9" ht="12.75" hidden="1" customHeight="1" x14ac:dyDescent="0.2">
      <c r="A149" s="19" t="s">
        <v>186</v>
      </c>
      <c r="B149" s="21" t="s">
        <v>187</v>
      </c>
      <c r="C149" s="21"/>
      <c r="D149" s="21"/>
      <c r="E149" s="21"/>
      <c r="F149" s="21"/>
      <c r="G149" s="21"/>
      <c r="H149" s="21"/>
      <c r="I149" s="21"/>
    </row>
    <row r="150" spans="1:9" ht="12.75" hidden="1" customHeight="1" x14ac:dyDescent="0.2">
      <c r="A150" s="21"/>
      <c r="B150" s="21"/>
      <c r="C150" s="21"/>
      <c r="D150" s="21"/>
      <c r="E150" s="21"/>
      <c r="F150" s="21"/>
      <c r="G150" s="21"/>
      <c r="H150" s="21"/>
      <c r="I150" s="21"/>
    </row>
    <row r="151" spans="1:9" ht="12.75" hidden="1" customHeight="1" x14ac:dyDescent="0.2">
      <c r="A151" s="21"/>
      <c r="B151" s="21"/>
      <c r="C151" s="21"/>
      <c r="D151" s="21"/>
      <c r="E151" s="21"/>
      <c r="F151" s="21"/>
      <c r="G151" s="21"/>
      <c r="H151" s="21"/>
      <c r="I151" s="21"/>
    </row>
    <row r="152" spans="1:9" x14ac:dyDescent="0.2">
      <c r="A152" s="70" t="s">
        <v>188</v>
      </c>
      <c r="B152" s="70"/>
      <c r="C152" s="70"/>
      <c r="D152" s="71">
        <f>D131*I130</f>
        <v>5905.37</v>
      </c>
      <c r="E152" s="71"/>
      <c r="F152" s="71"/>
      <c r="G152" s="71"/>
      <c r="H152" s="71"/>
      <c r="I152" s="71"/>
    </row>
    <row r="153" spans="1:9" x14ac:dyDescent="0.2">
      <c r="A153" s="17"/>
      <c r="B153" s="17"/>
      <c r="C153" s="17"/>
      <c r="D153" s="53"/>
      <c r="E153" s="53"/>
      <c r="F153" s="53"/>
      <c r="G153" s="53"/>
      <c r="H153" s="53"/>
      <c r="I153" s="53"/>
    </row>
    <row r="155" spans="1:9" ht="66" customHeight="1" x14ac:dyDescent="0.2">
      <c r="A155" s="72" t="s">
        <v>189</v>
      </c>
      <c r="B155" s="73"/>
      <c r="C155" s="73"/>
      <c r="D155" s="73"/>
      <c r="E155" s="73"/>
      <c r="F155" s="73"/>
      <c r="G155" s="73"/>
      <c r="H155" s="73"/>
      <c r="I155" s="73"/>
    </row>
    <row r="156" spans="1:9" ht="12.75" customHeight="1" x14ac:dyDescent="0.2">
      <c r="A156" s="54"/>
      <c r="B156" s="55"/>
      <c r="C156" s="55"/>
      <c r="D156" s="55"/>
      <c r="E156" s="55"/>
      <c r="F156" s="55"/>
      <c r="G156" s="55"/>
      <c r="H156" s="55"/>
      <c r="I156" s="55"/>
    </row>
    <row r="157" spans="1:9" ht="26.25" customHeight="1" x14ac:dyDescent="0.2">
      <c r="A157" s="74" t="s">
        <v>190</v>
      </c>
      <c r="B157" s="75"/>
      <c r="C157" s="75"/>
      <c r="D157" s="75"/>
      <c r="E157" s="75"/>
      <c r="F157" s="75"/>
      <c r="G157" s="75"/>
      <c r="H157" s="75"/>
      <c r="I157" s="75"/>
    </row>
    <row r="159" spans="1:9" ht="28.5" customHeight="1" x14ac:dyDescent="0.2">
      <c r="A159" s="67" t="s">
        <v>191</v>
      </c>
      <c r="B159" s="67"/>
      <c r="C159" s="67"/>
      <c r="D159" s="67"/>
      <c r="E159" s="67"/>
      <c r="F159" s="67"/>
      <c r="G159" s="67"/>
      <c r="H159" s="67"/>
    </row>
    <row r="162" spans="1:1" x14ac:dyDescent="0.2">
      <c r="A162" s="34"/>
    </row>
  </sheetData>
  <mergeCells count="173">
    <mergeCell ref="B5:G5"/>
    <mergeCell ref="H5:I5"/>
    <mergeCell ref="B6:G6"/>
    <mergeCell ref="H6:I6"/>
    <mergeCell ref="A8:I8"/>
    <mergeCell ref="A9:B9"/>
    <mergeCell ref="C9:D9"/>
    <mergeCell ref="E9:I9"/>
    <mergeCell ref="A1:I1"/>
    <mergeCell ref="A2:I2"/>
    <mergeCell ref="B3:G3"/>
    <mergeCell ref="H3:I3"/>
    <mergeCell ref="B4:G4"/>
    <mergeCell ref="H4:I4"/>
    <mergeCell ref="B14:G14"/>
    <mergeCell ref="H14:I14"/>
    <mergeCell ref="B15:G15"/>
    <mergeCell ref="H15:I15"/>
    <mergeCell ref="B16:G16"/>
    <mergeCell ref="H16:I16"/>
    <mergeCell ref="A10:B10"/>
    <mergeCell ref="C10:D10"/>
    <mergeCell ref="E10:I10"/>
    <mergeCell ref="A12:I12"/>
    <mergeCell ref="B13:G13"/>
    <mergeCell ref="H13:I13"/>
    <mergeCell ref="B22:G22"/>
    <mergeCell ref="B23:G23"/>
    <mergeCell ref="B24:G24"/>
    <mergeCell ref="B25:G25"/>
    <mergeCell ref="B26:G26"/>
    <mergeCell ref="A27:H27"/>
    <mergeCell ref="B17:G17"/>
    <mergeCell ref="H17:I17"/>
    <mergeCell ref="A18:I18"/>
    <mergeCell ref="A19:I19"/>
    <mergeCell ref="B20:G20"/>
    <mergeCell ref="B21:G21"/>
    <mergeCell ref="A35:G35"/>
    <mergeCell ref="B36:G36"/>
    <mergeCell ref="B37:G37"/>
    <mergeCell ref="B38:G38"/>
    <mergeCell ref="B39:G39"/>
    <mergeCell ref="B40:G40"/>
    <mergeCell ref="A29:I29"/>
    <mergeCell ref="A30:G30"/>
    <mergeCell ref="B31:G31"/>
    <mergeCell ref="B32:G32"/>
    <mergeCell ref="A33:G33"/>
    <mergeCell ref="A34:I34"/>
    <mergeCell ref="B47:G47"/>
    <mergeCell ref="B48:G48"/>
    <mergeCell ref="B49:G49"/>
    <mergeCell ref="B50:G50"/>
    <mergeCell ref="B52:G52"/>
    <mergeCell ref="B53:G53"/>
    <mergeCell ref="B41:G41"/>
    <mergeCell ref="B42:G42"/>
    <mergeCell ref="B43:G43"/>
    <mergeCell ref="A44:G44"/>
    <mergeCell ref="A45:I45"/>
    <mergeCell ref="A46:G46"/>
    <mergeCell ref="B51:G51"/>
    <mergeCell ref="B60:H60"/>
    <mergeCell ref="A61:H61"/>
    <mergeCell ref="A62:I62"/>
    <mergeCell ref="A63:I63"/>
    <mergeCell ref="B64:G64"/>
    <mergeCell ref="B65:G65"/>
    <mergeCell ref="A54:H54"/>
    <mergeCell ref="A55:I55"/>
    <mergeCell ref="A56:I56"/>
    <mergeCell ref="A57:H57"/>
    <mergeCell ref="B58:H58"/>
    <mergeCell ref="B59:H59"/>
    <mergeCell ref="A72:I72"/>
    <mergeCell ref="A73:I73"/>
    <mergeCell ref="A74:G74"/>
    <mergeCell ref="B75:G75"/>
    <mergeCell ref="B76:G76"/>
    <mergeCell ref="B77:G77"/>
    <mergeCell ref="B66:G66"/>
    <mergeCell ref="B67:G67"/>
    <mergeCell ref="B68:G68"/>
    <mergeCell ref="B69:G69"/>
    <mergeCell ref="B70:G70"/>
    <mergeCell ref="A71:G71"/>
    <mergeCell ref="B84:G84"/>
    <mergeCell ref="A85:G85"/>
    <mergeCell ref="A86:I86"/>
    <mergeCell ref="A87:I87"/>
    <mergeCell ref="A88:H88"/>
    <mergeCell ref="B89:H89"/>
    <mergeCell ref="B78:G78"/>
    <mergeCell ref="B79:G79"/>
    <mergeCell ref="B80:G80"/>
    <mergeCell ref="A81:G81"/>
    <mergeCell ref="A82:I82"/>
    <mergeCell ref="A83:G83"/>
    <mergeCell ref="B96:G96"/>
    <mergeCell ref="B98:G98"/>
    <mergeCell ref="B99:G99"/>
    <mergeCell ref="A100:G100"/>
    <mergeCell ref="A101:I101"/>
    <mergeCell ref="A102:I102"/>
    <mergeCell ref="B90:H90"/>
    <mergeCell ref="A91:H91"/>
    <mergeCell ref="A92:I92"/>
    <mergeCell ref="A93:I93"/>
    <mergeCell ref="B94:G94"/>
    <mergeCell ref="B95:G95"/>
    <mergeCell ref="B97:G97"/>
    <mergeCell ref="B109:G109"/>
    <mergeCell ref="A110:G110"/>
    <mergeCell ref="B111:I111"/>
    <mergeCell ref="B112:G112"/>
    <mergeCell ref="B113:G113"/>
    <mergeCell ref="B115:G115"/>
    <mergeCell ref="B103:G103"/>
    <mergeCell ref="B104:G104"/>
    <mergeCell ref="B105:G105"/>
    <mergeCell ref="B106:G106"/>
    <mergeCell ref="B107:G107"/>
    <mergeCell ref="B108:G108"/>
    <mergeCell ref="B125:H125"/>
    <mergeCell ref="B126:H126"/>
    <mergeCell ref="B127:H127"/>
    <mergeCell ref="B128:H128"/>
    <mergeCell ref="B129:H129"/>
    <mergeCell ref="A130:H130"/>
    <mergeCell ref="B117:G117"/>
    <mergeCell ref="B119:G119"/>
    <mergeCell ref="A121:I121"/>
    <mergeCell ref="A122:H122"/>
    <mergeCell ref="B123:H123"/>
    <mergeCell ref="B124:H124"/>
    <mergeCell ref="A134:B134"/>
    <mergeCell ref="C134:D134"/>
    <mergeCell ref="E134:F134"/>
    <mergeCell ref="A135:B135"/>
    <mergeCell ref="C135:D135"/>
    <mergeCell ref="E135:F135"/>
    <mergeCell ref="A131:C131"/>
    <mergeCell ref="D131:I131"/>
    <mergeCell ref="B132:G132"/>
    <mergeCell ref="A133:B133"/>
    <mergeCell ref="C133:D133"/>
    <mergeCell ref="E133:F133"/>
    <mergeCell ref="A138:B138"/>
    <mergeCell ref="C138:D138"/>
    <mergeCell ref="E138:F138"/>
    <mergeCell ref="A139:B139"/>
    <mergeCell ref="C139:D139"/>
    <mergeCell ref="E139:F139"/>
    <mergeCell ref="A136:B136"/>
    <mergeCell ref="C136:D136"/>
    <mergeCell ref="E136:F136"/>
    <mergeCell ref="A137:B137"/>
    <mergeCell ref="C137:D137"/>
    <mergeCell ref="E137:F137"/>
    <mergeCell ref="A159:H159"/>
    <mergeCell ref="B147:H147"/>
    <mergeCell ref="A148:H148"/>
    <mergeCell ref="A152:C152"/>
    <mergeCell ref="D152:I152"/>
    <mergeCell ref="A155:I155"/>
    <mergeCell ref="A157:I157"/>
    <mergeCell ref="A140:H140"/>
    <mergeCell ref="B142:G142"/>
    <mergeCell ref="A143:I143"/>
    <mergeCell ref="B144:H144"/>
    <mergeCell ref="B145:H145"/>
    <mergeCell ref="B146:H146"/>
  </mergeCells>
  <pageMargins left="0.511811024" right="0.511811024" top="0.78740157499999996" bottom="0.78740157499999996" header="0.31496062000000002" footer="0.31496062000000002"/>
  <pageSetup paperSize="9" scale="73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62"/>
  <sheetViews>
    <sheetView view="pageBreakPreview" zoomScaleNormal="100" zoomScaleSheetLayoutView="100" workbookViewId="0">
      <selection activeCell="I52" sqref="I52"/>
    </sheetView>
  </sheetViews>
  <sheetFormatPr defaultColWidth="9.140625" defaultRowHeight="12.75" x14ac:dyDescent="0.2"/>
  <cols>
    <col min="1" max="1" width="10" style="16" customWidth="1"/>
    <col min="2" max="2" width="11.42578125" style="16" customWidth="1"/>
    <col min="3" max="3" width="15" style="16" customWidth="1"/>
    <col min="4" max="4" width="14.140625" style="16" customWidth="1"/>
    <col min="5" max="5" width="17.5703125" style="16" customWidth="1"/>
    <col min="6" max="6" width="14.5703125" style="16" customWidth="1"/>
    <col min="7" max="7" width="19.140625" style="16" customWidth="1"/>
    <col min="8" max="8" width="11" style="16" bestFit="1" customWidth="1"/>
    <col min="9" max="9" width="13.42578125" style="16" customWidth="1"/>
    <col min="10" max="10" width="9.5703125" style="16" customWidth="1"/>
    <col min="11" max="11" width="14" style="16" customWidth="1"/>
    <col min="12" max="12" width="9.140625" style="16"/>
    <col min="13" max="13" width="9.5703125" style="16" customWidth="1"/>
    <col min="14" max="16384" width="9.140625" style="16"/>
  </cols>
  <sheetData>
    <row r="1" spans="1:9" x14ac:dyDescent="0.2">
      <c r="A1" s="108" t="s">
        <v>62</v>
      </c>
      <c r="B1" s="108"/>
      <c r="C1" s="108"/>
      <c r="D1" s="108"/>
      <c r="E1" s="108"/>
      <c r="F1" s="108"/>
      <c r="G1" s="108"/>
      <c r="H1" s="108"/>
      <c r="I1" s="108"/>
    </row>
    <row r="2" spans="1:9" x14ac:dyDescent="0.2">
      <c r="A2" s="107" t="s">
        <v>85</v>
      </c>
      <c r="B2" s="107"/>
      <c r="C2" s="107"/>
      <c r="D2" s="107"/>
      <c r="E2" s="107"/>
      <c r="F2" s="107"/>
      <c r="G2" s="107"/>
      <c r="H2" s="107"/>
      <c r="I2" s="107"/>
    </row>
    <row r="3" spans="1:9" x14ac:dyDescent="0.2">
      <c r="A3" s="19" t="s">
        <v>23</v>
      </c>
      <c r="B3" s="68" t="s">
        <v>86</v>
      </c>
      <c r="C3" s="68"/>
      <c r="D3" s="68"/>
      <c r="E3" s="68"/>
      <c r="F3" s="68"/>
      <c r="G3" s="68"/>
      <c r="H3" s="109" t="s">
        <v>44</v>
      </c>
      <c r="I3" s="69"/>
    </row>
    <row r="4" spans="1:9" x14ac:dyDescent="0.2">
      <c r="A4" s="19" t="s">
        <v>24</v>
      </c>
      <c r="B4" s="68" t="s">
        <v>87</v>
      </c>
      <c r="C4" s="68"/>
      <c r="D4" s="68"/>
      <c r="E4" s="68"/>
      <c r="F4" s="68"/>
      <c r="G4" s="68"/>
      <c r="H4" s="69" t="s">
        <v>193</v>
      </c>
      <c r="I4" s="69"/>
    </row>
    <row r="5" spans="1:9" x14ac:dyDescent="0.2">
      <c r="A5" s="19" t="s">
        <v>25</v>
      </c>
      <c r="B5" s="68" t="s">
        <v>88</v>
      </c>
      <c r="C5" s="68"/>
      <c r="D5" s="68"/>
      <c r="E5" s="68"/>
      <c r="F5" s="68"/>
      <c r="G5" s="68"/>
      <c r="H5" s="69">
        <v>2025</v>
      </c>
      <c r="I5" s="69"/>
    </row>
    <row r="6" spans="1:9" x14ac:dyDescent="0.2">
      <c r="A6" s="19" t="s">
        <v>26</v>
      </c>
      <c r="B6" s="68" t="s">
        <v>89</v>
      </c>
      <c r="C6" s="68"/>
      <c r="D6" s="68"/>
      <c r="E6" s="68"/>
      <c r="F6" s="68"/>
      <c r="G6" s="68"/>
      <c r="H6" s="69">
        <v>24</v>
      </c>
      <c r="I6" s="69"/>
    </row>
    <row r="7" spans="1:9" x14ac:dyDescent="0.2">
      <c r="A7" s="15"/>
      <c r="B7" s="18"/>
      <c r="C7" s="18"/>
      <c r="D7" s="18"/>
      <c r="E7" s="18"/>
      <c r="F7" s="18"/>
      <c r="G7" s="18"/>
      <c r="H7" s="15"/>
      <c r="I7" s="15"/>
    </row>
    <row r="8" spans="1:9" x14ac:dyDescent="0.2">
      <c r="A8" s="107" t="s">
        <v>90</v>
      </c>
      <c r="B8" s="107"/>
      <c r="C8" s="107"/>
      <c r="D8" s="107"/>
      <c r="E8" s="107"/>
      <c r="F8" s="107"/>
      <c r="G8" s="107"/>
      <c r="H8" s="107"/>
      <c r="I8" s="107"/>
    </row>
    <row r="9" spans="1:9" x14ac:dyDescent="0.2">
      <c r="A9" s="69" t="s">
        <v>47</v>
      </c>
      <c r="B9" s="69"/>
      <c r="C9" s="69" t="s">
        <v>48</v>
      </c>
      <c r="D9" s="69"/>
      <c r="E9" s="69" t="s">
        <v>91</v>
      </c>
      <c r="F9" s="69"/>
      <c r="G9" s="69"/>
      <c r="H9" s="69"/>
      <c r="I9" s="69"/>
    </row>
    <row r="10" spans="1:9" x14ac:dyDescent="0.2">
      <c r="A10" s="69" t="str">
        <f>H13</f>
        <v>Manutenção</v>
      </c>
      <c r="B10" s="69"/>
      <c r="C10" s="69" t="s">
        <v>72</v>
      </c>
      <c r="D10" s="69"/>
      <c r="E10" s="69">
        <v>1</v>
      </c>
      <c r="F10" s="69"/>
      <c r="G10" s="69"/>
      <c r="H10" s="69"/>
      <c r="I10" s="69"/>
    </row>
    <row r="11" spans="1:9" x14ac:dyDescent="0.2">
      <c r="A11" s="15"/>
      <c r="B11" s="18"/>
      <c r="C11" s="18"/>
      <c r="D11" s="18"/>
      <c r="E11" s="18"/>
      <c r="F11" s="18"/>
      <c r="G11" s="18"/>
      <c r="H11" s="15"/>
      <c r="I11" s="15"/>
    </row>
    <row r="12" spans="1:9" x14ac:dyDescent="0.2">
      <c r="A12" s="107" t="s">
        <v>92</v>
      </c>
      <c r="B12" s="107"/>
      <c r="C12" s="107"/>
      <c r="D12" s="107"/>
      <c r="E12" s="107"/>
      <c r="F12" s="107"/>
      <c r="G12" s="107"/>
      <c r="H12" s="107"/>
      <c r="I12" s="107"/>
    </row>
    <row r="13" spans="1:9" x14ac:dyDescent="0.2">
      <c r="A13" s="19">
        <v>1</v>
      </c>
      <c r="B13" s="68" t="s">
        <v>49</v>
      </c>
      <c r="C13" s="68"/>
      <c r="D13" s="68"/>
      <c r="E13" s="68"/>
      <c r="F13" s="68"/>
      <c r="G13" s="68"/>
      <c r="H13" s="104" t="s">
        <v>201</v>
      </c>
      <c r="I13" s="104"/>
    </row>
    <row r="14" spans="1:9" x14ac:dyDescent="0.2">
      <c r="A14" s="19">
        <v>2</v>
      </c>
      <c r="B14" s="68" t="s">
        <v>50</v>
      </c>
      <c r="C14" s="68"/>
      <c r="D14" s="68"/>
      <c r="E14" s="68"/>
      <c r="F14" s="68"/>
      <c r="G14" s="68"/>
      <c r="H14" s="104" t="s">
        <v>80</v>
      </c>
      <c r="I14" s="104"/>
    </row>
    <row r="15" spans="1:9" x14ac:dyDescent="0.2">
      <c r="A15" s="19">
        <v>3</v>
      </c>
      <c r="B15" s="68" t="s">
        <v>93</v>
      </c>
      <c r="C15" s="68"/>
      <c r="D15" s="68"/>
      <c r="E15" s="68"/>
      <c r="F15" s="68"/>
      <c r="G15" s="68"/>
      <c r="H15" s="106">
        <v>2276.0100000000002</v>
      </c>
      <c r="I15" s="104"/>
    </row>
    <row r="16" spans="1:9" x14ac:dyDescent="0.2">
      <c r="A16" s="19">
        <v>4</v>
      </c>
      <c r="B16" s="68" t="s">
        <v>51</v>
      </c>
      <c r="C16" s="68"/>
      <c r="D16" s="68"/>
      <c r="E16" s="68"/>
      <c r="F16" s="68"/>
      <c r="G16" s="68"/>
      <c r="H16" s="104" t="s">
        <v>79</v>
      </c>
      <c r="I16" s="104"/>
    </row>
    <row r="17" spans="1:11" x14ac:dyDescent="0.2">
      <c r="A17" s="19">
        <v>5</v>
      </c>
      <c r="B17" s="68" t="s">
        <v>52</v>
      </c>
      <c r="C17" s="68"/>
      <c r="D17" s="68"/>
      <c r="E17" s="68"/>
      <c r="F17" s="68"/>
      <c r="G17" s="68"/>
      <c r="H17" s="103">
        <v>45658</v>
      </c>
      <c r="I17" s="104"/>
    </row>
    <row r="18" spans="1:11" x14ac:dyDescent="0.2">
      <c r="A18" s="105"/>
      <c r="B18" s="105"/>
      <c r="C18" s="105"/>
      <c r="D18" s="105"/>
      <c r="E18" s="105"/>
      <c r="F18" s="105"/>
      <c r="G18" s="105"/>
      <c r="H18" s="105"/>
      <c r="I18" s="105"/>
    </row>
    <row r="19" spans="1:11" x14ac:dyDescent="0.2">
      <c r="A19" s="89" t="s">
        <v>94</v>
      </c>
      <c r="B19" s="89"/>
      <c r="C19" s="89"/>
      <c r="D19" s="89"/>
      <c r="E19" s="89"/>
      <c r="F19" s="89"/>
      <c r="G19" s="89"/>
      <c r="H19" s="89"/>
      <c r="I19" s="89"/>
    </row>
    <row r="20" spans="1:11" x14ac:dyDescent="0.2">
      <c r="A20" s="20">
        <v>1</v>
      </c>
      <c r="B20" s="70" t="s">
        <v>53</v>
      </c>
      <c r="C20" s="70"/>
      <c r="D20" s="70"/>
      <c r="E20" s="70"/>
      <c r="F20" s="70"/>
      <c r="G20" s="70"/>
      <c r="H20" s="20" t="s">
        <v>45</v>
      </c>
      <c r="I20" s="20" t="s">
        <v>95</v>
      </c>
    </row>
    <row r="21" spans="1:11" x14ac:dyDescent="0.2">
      <c r="A21" s="20" t="s">
        <v>23</v>
      </c>
      <c r="B21" s="68" t="s">
        <v>54</v>
      </c>
      <c r="C21" s="68"/>
      <c r="D21" s="68"/>
      <c r="E21" s="68"/>
      <c r="F21" s="68"/>
      <c r="G21" s="68"/>
      <c r="H21" s="21"/>
      <c r="I21" s="22">
        <f>H15</f>
        <v>2276.0100000000002</v>
      </c>
    </row>
    <row r="22" spans="1:11" x14ac:dyDescent="0.2">
      <c r="A22" s="20" t="s">
        <v>24</v>
      </c>
      <c r="B22" s="68" t="s">
        <v>96</v>
      </c>
      <c r="C22" s="68"/>
      <c r="D22" s="68"/>
      <c r="E22" s="68"/>
      <c r="F22" s="68"/>
      <c r="G22" s="68"/>
      <c r="H22" s="23">
        <v>0</v>
      </c>
      <c r="I22" s="22">
        <f>I21*H22</f>
        <v>0</v>
      </c>
      <c r="K22" s="24"/>
    </row>
    <row r="23" spans="1:11" x14ac:dyDescent="0.2">
      <c r="A23" s="20" t="s">
        <v>25</v>
      </c>
      <c r="B23" s="68" t="s">
        <v>97</v>
      </c>
      <c r="C23" s="68"/>
      <c r="D23" s="68"/>
      <c r="E23" s="68"/>
      <c r="F23" s="68"/>
      <c r="G23" s="68"/>
      <c r="H23" s="23">
        <v>0</v>
      </c>
      <c r="I23" s="22">
        <f>H23*I21</f>
        <v>0</v>
      </c>
    </row>
    <row r="24" spans="1:11" x14ac:dyDescent="0.2">
      <c r="A24" s="20" t="s">
        <v>26</v>
      </c>
      <c r="B24" s="68" t="s">
        <v>27</v>
      </c>
      <c r="C24" s="68"/>
      <c r="D24" s="68"/>
      <c r="E24" s="68"/>
      <c r="F24" s="68"/>
      <c r="G24" s="68"/>
      <c r="H24" s="23">
        <v>0</v>
      </c>
      <c r="I24" s="22">
        <f>(((I21+I22)/220)*H24*8*15)</f>
        <v>0</v>
      </c>
    </row>
    <row r="25" spans="1:11" x14ac:dyDescent="0.2">
      <c r="A25" s="20" t="s">
        <v>28</v>
      </c>
      <c r="B25" s="68" t="s">
        <v>29</v>
      </c>
      <c r="C25" s="68"/>
      <c r="D25" s="68"/>
      <c r="E25" s="68"/>
      <c r="F25" s="68"/>
      <c r="G25" s="68"/>
      <c r="H25" s="25"/>
      <c r="I25" s="22">
        <v>0</v>
      </c>
    </row>
    <row r="26" spans="1:11" x14ac:dyDescent="0.2">
      <c r="A26" s="20" t="s">
        <v>35</v>
      </c>
      <c r="B26" s="68" t="s">
        <v>31</v>
      </c>
      <c r="C26" s="68"/>
      <c r="D26" s="68"/>
      <c r="E26" s="68"/>
      <c r="F26" s="68"/>
      <c r="G26" s="68"/>
      <c r="H26" s="23"/>
      <c r="I26" s="22">
        <v>0</v>
      </c>
    </row>
    <row r="27" spans="1:11" x14ac:dyDescent="0.2">
      <c r="A27" s="70" t="s">
        <v>98</v>
      </c>
      <c r="B27" s="70"/>
      <c r="C27" s="70"/>
      <c r="D27" s="70"/>
      <c r="E27" s="70"/>
      <c r="F27" s="70"/>
      <c r="G27" s="70"/>
      <c r="H27" s="70"/>
      <c r="I27" s="26">
        <f>TRUNC(SUM(I21:I26),2)</f>
        <v>2276.0100000000002</v>
      </c>
    </row>
    <row r="28" spans="1:11" x14ac:dyDescent="0.2">
      <c r="A28" s="17"/>
      <c r="B28" s="17"/>
      <c r="C28" s="17"/>
      <c r="D28" s="17"/>
      <c r="E28" s="17"/>
      <c r="F28" s="17"/>
      <c r="G28" s="17"/>
      <c r="H28" s="17"/>
      <c r="I28" s="27"/>
    </row>
    <row r="29" spans="1:11" x14ac:dyDescent="0.2">
      <c r="A29" s="89" t="s">
        <v>99</v>
      </c>
      <c r="B29" s="89"/>
      <c r="C29" s="89"/>
      <c r="D29" s="89"/>
      <c r="E29" s="89"/>
      <c r="F29" s="89"/>
      <c r="G29" s="89"/>
      <c r="H29" s="89"/>
      <c r="I29" s="89"/>
    </row>
    <row r="30" spans="1:11" x14ac:dyDescent="0.2">
      <c r="A30" s="70" t="s">
        <v>100</v>
      </c>
      <c r="B30" s="70"/>
      <c r="C30" s="70"/>
      <c r="D30" s="70"/>
      <c r="E30" s="70"/>
      <c r="F30" s="70"/>
      <c r="G30" s="70"/>
      <c r="H30" s="20" t="s">
        <v>45</v>
      </c>
      <c r="I30" s="20" t="s">
        <v>95</v>
      </c>
    </row>
    <row r="31" spans="1:11" x14ac:dyDescent="0.2">
      <c r="A31" s="20" t="s">
        <v>23</v>
      </c>
      <c r="B31" s="68" t="s">
        <v>101</v>
      </c>
      <c r="C31" s="68"/>
      <c r="D31" s="68"/>
      <c r="E31" s="68"/>
      <c r="F31" s="68"/>
      <c r="G31" s="68"/>
      <c r="H31" s="28">
        <v>8.3299999999999999E-2</v>
      </c>
      <c r="I31" s="22">
        <f>TRUNC($I$27*H31,2)</f>
        <v>189.59</v>
      </c>
    </row>
    <row r="32" spans="1:11" x14ac:dyDescent="0.2">
      <c r="A32" s="20" t="s">
        <v>24</v>
      </c>
      <c r="B32" s="68" t="s">
        <v>102</v>
      </c>
      <c r="C32" s="68"/>
      <c r="D32" s="68"/>
      <c r="E32" s="68"/>
      <c r="F32" s="68"/>
      <c r="G32" s="68"/>
      <c r="H32" s="61">
        <v>0.121</v>
      </c>
      <c r="I32" s="22">
        <f>TRUNC(H32*I27,2)</f>
        <v>275.39</v>
      </c>
    </row>
    <row r="33" spans="1:11" x14ac:dyDescent="0.2">
      <c r="A33" s="70" t="s">
        <v>103</v>
      </c>
      <c r="B33" s="70"/>
      <c r="C33" s="70"/>
      <c r="D33" s="70"/>
      <c r="E33" s="70"/>
      <c r="F33" s="70"/>
      <c r="G33" s="70"/>
      <c r="H33" s="29">
        <f>TRUNC(SUM(H31:H32),4)</f>
        <v>0.20430000000000001</v>
      </c>
      <c r="I33" s="26">
        <f>TRUNC(SUM(I31:I32),2)</f>
        <v>464.98</v>
      </c>
    </row>
    <row r="34" spans="1:11" x14ac:dyDescent="0.2">
      <c r="A34" s="101"/>
      <c r="B34" s="102"/>
      <c r="C34" s="102"/>
      <c r="D34" s="102"/>
      <c r="E34" s="102"/>
      <c r="F34" s="102"/>
      <c r="G34" s="102"/>
      <c r="H34" s="102"/>
      <c r="I34" s="102"/>
      <c r="J34" s="30"/>
      <c r="K34" s="31"/>
    </row>
    <row r="35" spans="1:11" x14ac:dyDescent="0.2">
      <c r="A35" s="70" t="s">
        <v>104</v>
      </c>
      <c r="B35" s="70"/>
      <c r="C35" s="70"/>
      <c r="D35" s="70"/>
      <c r="E35" s="70"/>
      <c r="F35" s="70"/>
      <c r="G35" s="70"/>
      <c r="H35" s="20" t="s">
        <v>45</v>
      </c>
      <c r="I35" s="20" t="s">
        <v>95</v>
      </c>
    </row>
    <row r="36" spans="1:11" x14ac:dyDescent="0.2">
      <c r="A36" s="20" t="s">
        <v>23</v>
      </c>
      <c r="B36" s="68" t="s">
        <v>105</v>
      </c>
      <c r="C36" s="68"/>
      <c r="D36" s="68"/>
      <c r="E36" s="68"/>
      <c r="F36" s="68"/>
      <c r="G36" s="68"/>
      <c r="H36" s="28">
        <v>0.2</v>
      </c>
      <c r="I36" s="22">
        <f>H36*($I$27+$I$33)</f>
        <v>548.19800000000009</v>
      </c>
    </row>
    <row r="37" spans="1:11" x14ac:dyDescent="0.2">
      <c r="A37" s="20" t="s">
        <v>24</v>
      </c>
      <c r="B37" s="68" t="s">
        <v>106</v>
      </c>
      <c r="C37" s="68"/>
      <c r="D37" s="68"/>
      <c r="E37" s="68"/>
      <c r="F37" s="68"/>
      <c r="G37" s="68"/>
      <c r="H37" s="28">
        <v>2.5000000000000001E-2</v>
      </c>
      <c r="I37" s="22">
        <f t="shared" ref="I37:I43" si="0">H37*($I$27+$I$33)</f>
        <v>68.524750000000012</v>
      </c>
    </row>
    <row r="38" spans="1:11" x14ac:dyDescent="0.2">
      <c r="A38" s="20" t="s">
        <v>25</v>
      </c>
      <c r="B38" s="68" t="s">
        <v>211</v>
      </c>
      <c r="C38" s="68"/>
      <c r="D38" s="68"/>
      <c r="E38" s="68"/>
      <c r="F38" s="68"/>
      <c r="G38" s="68"/>
      <c r="H38" s="28">
        <v>0.06</v>
      </c>
      <c r="I38" s="22">
        <f t="shared" si="0"/>
        <v>164.45940000000002</v>
      </c>
    </row>
    <row r="39" spans="1:11" x14ac:dyDescent="0.2">
      <c r="A39" s="20" t="s">
        <v>26</v>
      </c>
      <c r="B39" s="68" t="s">
        <v>34</v>
      </c>
      <c r="C39" s="68"/>
      <c r="D39" s="68"/>
      <c r="E39" s="68"/>
      <c r="F39" s="68"/>
      <c r="G39" s="68"/>
      <c r="H39" s="28">
        <v>1.4999999999999999E-2</v>
      </c>
      <c r="I39" s="22">
        <f t="shared" si="0"/>
        <v>41.114850000000004</v>
      </c>
    </row>
    <row r="40" spans="1:11" x14ac:dyDescent="0.2">
      <c r="A40" s="20" t="s">
        <v>28</v>
      </c>
      <c r="B40" s="68" t="s">
        <v>107</v>
      </c>
      <c r="C40" s="68"/>
      <c r="D40" s="68"/>
      <c r="E40" s="68"/>
      <c r="F40" s="68"/>
      <c r="G40" s="68"/>
      <c r="H40" s="28">
        <v>0.01</v>
      </c>
      <c r="I40" s="22">
        <f t="shared" si="0"/>
        <v>27.409900000000004</v>
      </c>
    </row>
    <row r="41" spans="1:11" x14ac:dyDescent="0.2">
      <c r="A41" s="20" t="s">
        <v>35</v>
      </c>
      <c r="B41" s="68" t="s">
        <v>108</v>
      </c>
      <c r="C41" s="68"/>
      <c r="D41" s="68"/>
      <c r="E41" s="68"/>
      <c r="F41" s="68"/>
      <c r="G41" s="68"/>
      <c r="H41" s="28">
        <v>6.0000000000000001E-3</v>
      </c>
      <c r="I41" s="22">
        <f t="shared" si="0"/>
        <v>16.44594</v>
      </c>
    </row>
    <row r="42" spans="1:11" x14ac:dyDescent="0.2">
      <c r="A42" s="20" t="s">
        <v>30</v>
      </c>
      <c r="B42" s="68" t="s">
        <v>109</v>
      </c>
      <c r="C42" s="68"/>
      <c r="D42" s="68"/>
      <c r="E42" s="68"/>
      <c r="F42" s="68"/>
      <c r="G42" s="68"/>
      <c r="H42" s="28">
        <v>2E-3</v>
      </c>
      <c r="I42" s="22">
        <f t="shared" si="0"/>
        <v>5.481980000000001</v>
      </c>
    </row>
    <row r="43" spans="1:11" x14ac:dyDescent="0.2">
      <c r="A43" s="20" t="s">
        <v>36</v>
      </c>
      <c r="B43" s="68" t="s">
        <v>110</v>
      </c>
      <c r="C43" s="68"/>
      <c r="D43" s="68"/>
      <c r="E43" s="68"/>
      <c r="F43" s="68"/>
      <c r="G43" s="68"/>
      <c r="H43" s="28">
        <v>0.08</v>
      </c>
      <c r="I43" s="22">
        <f t="shared" si="0"/>
        <v>219.27920000000003</v>
      </c>
    </row>
    <row r="44" spans="1:11" x14ac:dyDescent="0.2">
      <c r="A44" s="70" t="s">
        <v>111</v>
      </c>
      <c r="B44" s="70"/>
      <c r="C44" s="70"/>
      <c r="D44" s="70"/>
      <c r="E44" s="70"/>
      <c r="F44" s="70"/>
      <c r="G44" s="70"/>
      <c r="H44" s="29">
        <f>SUM(H36:H43)</f>
        <v>0.39800000000000008</v>
      </c>
      <c r="I44" s="26">
        <f>TRUNC(SUM(I36:I43),2)</f>
        <v>1090.9100000000001</v>
      </c>
    </row>
    <row r="45" spans="1:11" x14ac:dyDescent="0.2">
      <c r="A45" s="96"/>
      <c r="B45" s="96"/>
      <c r="C45" s="96"/>
      <c r="D45" s="96"/>
      <c r="E45" s="96"/>
      <c r="F45" s="96"/>
      <c r="G45" s="96"/>
      <c r="H45" s="96"/>
      <c r="I45" s="97"/>
    </row>
    <row r="46" spans="1:11" x14ac:dyDescent="0.2">
      <c r="A46" s="70" t="s">
        <v>112</v>
      </c>
      <c r="B46" s="70"/>
      <c r="C46" s="70"/>
      <c r="D46" s="70"/>
      <c r="E46" s="70"/>
      <c r="F46" s="70"/>
      <c r="G46" s="70"/>
      <c r="H46" s="29"/>
      <c r="I46" s="20" t="s">
        <v>95</v>
      </c>
    </row>
    <row r="47" spans="1:11" x14ac:dyDescent="0.2">
      <c r="A47" s="20" t="s">
        <v>23</v>
      </c>
      <c r="B47" s="86" t="s">
        <v>113</v>
      </c>
      <c r="C47" s="86"/>
      <c r="D47" s="86"/>
      <c r="E47" s="86"/>
      <c r="F47" s="86"/>
      <c r="G47" s="86"/>
      <c r="H47" s="19" t="s">
        <v>44</v>
      </c>
      <c r="I47" s="62">
        <f>46*4.9-(I21*0.06)</f>
        <v>88.839399999999983</v>
      </c>
    </row>
    <row r="48" spans="1:11" x14ac:dyDescent="0.2">
      <c r="A48" s="20" t="s">
        <v>24</v>
      </c>
      <c r="B48" s="86" t="s">
        <v>114</v>
      </c>
      <c r="C48" s="86"/>
      <c r="D48" s="86"/>
      <c r="E48" s="86"/>
      <c r="F48" s="86"/>
      <c r="G48" s="86"/>
      <c r="H48" s="19" t="s">
        <v>44</v>
      </c>
      <c r="I48" s="62">
        <v>0</v>
      </c>
      <c r="K48" s="24"/>
    </row>
    <row r="49" spans="1:11" x14ac:dyDescent="0.2">
      <c r="A49" s="20" t="s">
        <v>25</v>
      </c>
      <c r="B49" s="86" t="s">
        <v>115</v>
      </c>
      <c r="C49" s="86"/>
      <c r="D49" s="86"/>
      <c r="E49" s="86"/>
      <c r="F49" s="86"/>
      <c r="G49" s="86"/>
      <c r="H49" s="19" t="s">
        <v>44</v>
      </c>
      <c r="I49" s="62">
        <v>16.13</v>
      </c>
      <c r="K49" s="24"/>
    </row>
    <row r="50" spans="1:11" x14ac:dyDescent="0.2">
      <c r="A50" s="20" t="s">
        <v>26</v>
      </c>
      <c r="B50" s="98" t="s">
        <v>116</v>
      </c>
      <c r="C50" s="99"/>
      <c r="D50" s="99"/>
      <c r="E50" s="99"/>
      <c r="F50" s="99"/>
      <c r="G50" s="100"/>
      <c r="H50" s="19" t="s">
        <v>44</v>
      </c>
      <c r="I50" s="62">
        <v>137.97999999999999</v>
      </c>
      <c r="K50" s="24"/>
    </row>
    <row r="51" spans="1:11" x14ac:dyDescent="0.2">
      <c r="A51" s="60" t="s">
        <v>28</v>
      </c>
      <c r="B51" s="98" t="s">
        <v>213</v>
      </c>
      <c r="C51" s="99"/>
      <c r="D51" s="99"/>
      <c r="E51" s="99"/>
      <c r="F51" s="99"/>
      <c r="G51" s="100"/>
      <c r="H51" s="59"/>
      <c r="I51" s="62">
        <v>5.6</v>
      </c>
      <c r="K51" s="24"/>
    </row>
    <row r="52" spans="1:11" x14ac:dyDescent="0.2">
      <c r="A52" s="60" t="s">
        <v>35</v>
      </c>
      <c r="B52" s="98" t="s">
        <v>117</v>
      </c>
      <c r="C52" s="99"/>
      <c r="D52" s="99"/>
      <c r="E52" s="99"/>
      <c r="F52" s="99"/>
      <c r="G52" s="100"/>
      <c r="H52" s="19" t="s">
        <v>44</v>
      </c>
      <c r="I52" s="62">
        <v>0.44</v>
      </c>
    </row>
    <row r="53" spans="1:11" x14ac:dyDescent="0.2">
      <c r="A53" s="60" t="s">
        <v>30</v>
      </c>
      <c r="B53" s="86" t="s">
        <v>212</v>
      </c>
      <c r="C53" s="86"/>
      <c r="D53" s="86"/>
      <c r="E53" s="86"/>
      <c r="F53" s="86"/>
      <c r="G53" s="86"/>
      <c r="H53" s="19" t="s">
        <v>44</v>
      </c>
      <c r="I53" s="62">
        <v>0</v>
      </c>
    </row>
    <row r="54" spans="1:11" x14ac:dyDescent="0.2">
      <c r="A54" s="70" t="s">
        <v>118</v>
      </c>
      <c r="B54" s="70"/>
      <c r="C54" s="70"/>
      <c r="D54" s="70"/>
      <c r="E54" s="70"/>
      <c r="F54" s="70"/>
      <c r="G54" s="70"/>
      <c r="H54" s="70"/>
      <c r="I54" s="26">
        <f>SUM(I47:I53)</f>
        <v>248.98939999999996</v>
      </c>
    </row>
    <row r="55" spans="1:11" x14ac:dyDescent="0.2">
      <c r="A55" s="96"/>
      <c r="B55" s="96"/>
      <c r="C55" s="96"/>
      <c r="D55" s="96"/>
      <c r="E55" s="96"/>
      <c r="F55" s="96"/>
      <c r="G55" s="96"/>
      <c r="H55" s="96"/>
      <c r="I55" s="97"/>
    </row>
    <row r="56" spans="1:11" x14ac:dyDescent="0.2">
      <c r="A56" s="83" t="s">
        <v>119</v>
      </c>
      <c r="B56" s="83"/>
      <c r="C56" s="83"/>
      <c r="D56" s="83"/>
      <c r="E56" s="83"/>
      <c r="F56" s="83"/>
      <c r="G56" s="83"/>
      <c r="H56" s="83"/>
      <c r="I56" s="83"/>
    </row>
    <row r="57" spans="1:11" x14ac:dyDescent="0.2">
      <c r="A57" s="70" t="s">
        <v>120</v>
      </c>
      <c r="B57" s="70"/>
      <c r="C57" s="70"/>
      <c r="D57" s="70"/>
      <c r="E57" s="70"/>
      <c r="F57" s="70"/>
      <c r="G57" s="70"/>
      <c r="H57" s="70"/>
      <c r="I57" s="20" t="s">
        <v>95</v>
      </c>
    </row>
    <row r="58" spans="1:11" x14ac:dyDescent="0.2">
      <c r="A58" s="20" t="s">
        <v>32</v>
      </c>
      <c r="B58" s="69" t="s">
        <v>121</v>
      </c>
      <c r="C58" s="69"/>
      <c r="D58" s="69"/>
      <c r="E58" s="69"/>
      <c r="F58" s="69"/>
      <c r="G58" s="69"/>
      <c r="H58" s="69"/>
      <c r="I58" s="22">
        <f>I33</f>
        <v>464.98</v>
      </c>
    </row>
    <row r="59" spans="1:11" x14ac:dyDescent="0.2">
      <c r="A59" s="20" t="s">
        <v>33</v>
      </c>
      <c r="B59" s="69" t="s">
        <v>122</v>
      </c>
      <c r="C59" s="69"/>
      <c r="D59" s="69"/>
      <c r="E59" s="69"/>
      <c r="F59" s="69"/>
      <c r="G59" s="69"/>
      <c r="H59" s="69"/>
      <c r="I59" s="22">
        <f>I44</f>
        <v>1090.9100000000001</v>
      </c>
    </row>
    <row r="60" spans="1:11" x14ac:dyDescent="0.2">
      <c r="A60" s="20" t="s">
        <v>37</v>
      </c>
      <c r="B60" s="69" t="s">
        <v>38</v>
      </c>
      <c r="C60" s="69"/>
      <c r="D60" s="69"/>
      <c r="E60" s="69"/>
      <c r="F60" s="69"/>
      <c r="G60" s="69"/>
      <c r="H60" s="69"/>
      <c r="I60" s="22">
        <f>I54</f>
        <v>248.98939999999996</v>
      </c>
    </row>
    <row r="61" spans="1:11" x14ac:dyDescent="0.2">
      <c r="A61" s="70" t="s">
        <v>123</v>
      </c>
      <c r="B61" s="70"/>
      <c r="C61" s="70"/>
      <c r="D61" s="70"/>
      <c r="E61" s="70"/>
      <c r="F61" s="70"/>
      <c r="G61" s="70"/>
      <c r="H61" s="70"/>
      <c r="I61" s="26">
        <f>TRUNC(SUM(I58:I60),2)</f>
        <v>1804.87</v>
      </c>
    </row>
    <row r="62" spans="1:11" x14ac:dyDescent="0.2">
      <c r="A62" s="87"/>
      <c r="B62" s="88"/>
      <c r="C62" s="88"/>
      <c r="D62" s="88"/>
      <c r="E62" s="88"/>
      <c r="F62" s="88"/>
      <c r="G62" s="88"/>
      <c r="H62" s="88"/>
      <c r="I62" s="88"/>
    </row>
    <row r="63" spans="1:11" x14ac:dyDescent="0.2">
      <c r="A63" s="89" t="s">
        <v>124</v>
      </c>
      <c r="B63" s="89"/>
      <c r="C63" s="89"/>
      <c r="D63" s="89"/>
      <c r="E63" s="89"/>
      <c r="F63" s="89"/>
      <c r="G63" s="89"/>
      <c r="H63" s="89"/>
      <c r="I63" s="89"/>
    </row>
    <row r="64" spans="1:11" x14ac:dyDescent="0.2">
      <c r="A64" s="20">
        <v>3</v>
      </c>
      <c r="B64" s="70" t="s">
        <v>60</v>
      </c>
      <c r="C64" s="70"/>
      <c r="D64" s="70"/>
      <c r="E64" s="70"/>
      <c r="F64" s="70"/>
      <c r="G64" s="70"/>
      <c r="H64" s="20" t="s">
        <v>45</v>
      </c>
      <c r="I64" s="20" t="s">
        <v>95</v>
      </c>
    </row>
    <row r="65" spans="1:11" x14ac:dyDescent="0.2">
      <c r="A65" s="20" t="s">
        <v>23</v>
      </c>
      <c r="B65" s="68" t="s">
        <v>16</v>
      </c>
      <c r="C65" s="68"/>
      <c r="D65" s="68"/>
      <c r="E65" s="68"/>
      <c r="F65" s="68"/>
      <c r="G65" s="68"/>
      <c r="H65" s="28">
        <v>4.1999999999999997E-3</v>
      </c>
      <c r="I65" s="22">
        <f>H65*$I$27</f>
        <v>9.5592420000000011</v>
      </c>
    </row>
    <row r="66" spans="1:11" x14ac:dyDescent="0.2">
      <c r="A66" s="20" t="s">
        <v>24</v>
      </c>
      <c r="B66" s="68" t="s">
        <v>55</v>
      </c>
      <c r="C66" s="68"/>
      <c r="D66" s="68"/>
      <c r="E66" s="68"/>
      <c r="F66" s="68"/>
      <c r="G66" s="68"/>
      <c r="H66" s="28">
        <v>2.9999999999999997E-4</v>
      </c>
      <c r="I66" s="22">
        <f t="shared" ref="I66:I70" si="1">H66*$I$27</f>
        <v>0.68280300000000005</v>
      </c>
      <c r="K66" s="33"/>
    </row>
    <row r="67" spans="1:11" x14ac:dyDescent="0.2">
      <c r="A67" s="20" t="s">
        <v>25</v>
      </c>
      <c r="B67" s="68" t="s">
        <v>125</v>
      </c>
      <c r="C67" s="68"/>
      <c r="D67" s="68"/>
      <c r="E67" s="68"/>
      <c r="F67" s="68"/>
      <c r="G67" s="68"/>
      <c r="H67" s="28">
        <v>3.4700000000000002E-2</v>
      </c>
      <c r="I67" s="22">
        <f t="shared" si="1"/>
        <v>78.977547000000015</v>
      </c>
    </row>
    <row r="68" spans="1:11" x14ac:dyDescent="0.2">
      <c r="A68" s="20" t="s">
        <v>26</v>
      </c>
      <c r="B68" s="68" t="s">
        <v>126</v>
      </c>
      <c r="C68" s="68"/>
      <c r="D68" s="68"/>
      <c r="E68" s="68"/>
      <c r="F68" s="68"/>
      <c r="G68" s="68"/>
      <c r="H68" s="28">
        <v>1.9400000000000001E-2</v>
      </c>
      <c r="I68" s="22">
        <f t="shared" si="1"/>
        <v>44.154594000000003</v>
      </c>
    </row>
    <row r="69" spans="1:11" x14ac:dyDescent="0.2">
      <c r="A69" s="20" t="s">
        <v>28</v>
      </c>
      <c r="B69" s="68" t="s">
        <v>127</v>
      </c>
      <c r="C69" s="68"/>
      <c r="D69" s="68"/>
      <c r="E69" s="68"/>
      <c r="F69" s="68"/>
      <c r="G69" s="68"/>
      <c r="H69" s="28">
        <f>H44*H68</f>
        <v>7.7212000000000018E-3</v>
      </c>
      <c r="I69" s="22">
        <f t="shared" si="1"/>
        <v>17.573528412000005</v>
      </c>
    </row>
    <row r="70" spans="1:11" x14ac:dyDescent="0.2">
      <c r="A70" s="20" t="s">
        <v>35</v>
      </c>
      <c r="B70" s="68" t="s">
        <v>128</v>
      </c>
      <c r="C70" s="68"/>
      <c r="D70" s="68"/>
      <c r="E70" s="68"/>
      <c r="F70" s="68"/>
      <c r="G70" s="68"/>
      <c r="H70" s="28">
        <v>5.3E-3</v>
      </c>
      <c r="I70" s="22">
        <f t="shared" si="1"/>
        <v>12.062853</v>
      </c>
    </row>
    <row r="71" spans="1:11" x14ac:dyDescent="0.2">
      <c r="A71" s="70" t="s">
        <v>129</v>
      </c>
      <c r="B71" s="70"/>
      <c r="C71" s="70"/>
      <c r="D71" s="70"/>
      <c r="E71" s="70"/>
      <c r="F71" s="70"/>
      <c r="G71" s="70"/>
      <c r="H71" s="29">
        <f>TRUNC(SUM(H65:H70),4)</f>
        <v>7.1599999999999997E-2</v>
      </c>
      <c r="I71" s="26">
        <f>TRUNC(SUM(I65:I70),2)</f>
        <v>163.01</v>
      </c>
    </row>
    <row r="72" spans="1:11" x14ac:dyDescent="0.2">
      <c r="A72" s="94"/>
      <c r="B72" s="95"/>
      <c r="C72" s="95"/>
      <c r="D72" s="95"/>
      <c r="E72" s="95"/>
      <c r="F72" s="95"/>
      <c r="G72" s="95"/>
      <c r="H72" s="95"/>
      <c r="I72" s="95"/>
    </row>
    <row r="73" spans="1:11" x14ac:dyDescent="0.2">
      <c r="A73" s="89" t="s">
        <v>130</v>
      </c>
      <c r="B73" s="89"/>
      <c r="C73" s="89"/>
      <c r="D73" s="89"/>
      <c r="E73" s="89"/>
      <c r="F73" s="89"/>
      <c r="G73" s="89"/>
      <c r="H73" s="89"/>
      <c r="I73" s="89"/>
      <c r="J73" s="30"/>
      <c r="K73" s="31"/>
    </row>
    <row r="74" spans="1:11" x14ac:dyDescent="0.2">
      <c r="A74" s="70" t="s">
        <v>131</v>
      </c>
      <c r="B74" s="70"/>
      <c r="C74" s="70"/>
      <c r="D74" s="70"/>
      <c r="E74" s="70"/>
      <c r="F74" s="70"/>
      <c r="G74" s="70"/>
      <c r="H74" s="20" t="s">
        <v>45</v>
      </c>
      <c r="I74" s="20" t="s">
        <v>95</v>
      </c>
    </row>
    <row r="75" spans="1:11" x14ac:dyDescent="0.2">
      <c r="A75" s="20" t="s">
        <v>23</v>
      </c>
      <c r="B75" s="68" t="s">
        <v>132</v>
      </c>
      <c r="C75" s="68"/>
      <c r="D75" s="68"/>
      <c r="E75" s="68"/>
      <c r="F75" s="68"/>
      <c r="G75" s="68"/>
      <c r="H75" s="28">
        <v>1.6199999999999999E-2</v>
      </c>
      <c r="I75" s="22">
        <f>H75*$I$27</f>
        <v>36.871362000000005</v>
      </c>
    </row>
    <row r="76" spans="1:11" x14ac:dyDescent="0.2">
      <c r="A76" s="20" t="s">
        <v>24</v>
      </c>
      <c r="B76" s="68" t="s">
        <v>21</v>
      </c>
      <c r="C76" s="68"/>
      <c r="D76" s="68"/>
      <c r="E76" s="68"/>
      <c r="F76" s="68"/>
      <c r="G76" s="68"/>
      <c r="H76" s="28">
        <v>2.8E-3</v>
      </c>
      <c r="I76" s="22">
        <f t="shared" ref="I76:I80" si="2">H76*$I$27</f>
        <v>6.3728280000000002</v>
      </c>
    </row>
    <row r="77" spans="1:11" x14ac:dyDescent="0.2">
      <c r="A77" s="20" t="s">
        <v>25</v>
      </c>
      <c r="B77" s="68" t="s">
        <v>59</v>
      </c>
      <c r="C77" s="68"/>
      <c r="D77" s="68"/>
      <c r="E77" s="68"/>
      <c r="F77" s="68"/>
      <c r="G77" s="68"/>
      <c r="H77" s="28">
        <v>2.0000000000000001E-4</v>
      </c>
      <c r="I77" s="22">
        <f t="shared" si="2"/>
        <v>0.45520200000000005</v>
      </c>
    </row>
    <row r="78" spans="1:11" x14ac:dyDescent="0.2">
      <c r="A78" s="20" t="s">
        <v>26</v>
      </c>
      <c r="B78" s="68" t="s">
        <v>133</v>
      </c>
      <c r="C78" s="68"/>
      <c r="D78" s="68"/>
      <c r="E78" s="68"/>
      <c r="F78" s="68"/>
      <c r="G78" s="68"/>
      <c r="H78" s="28">
        <v>2.9999999999999997E-4</v>
      </c>
      <c r="I78" s="22">
        <f t="shared" si="2"/>
        <v>0.68280300000000005</v>
      </c>
    </row>
    <row r="79" spans="1:11" x14ac:dyDescent="0.2">
      <c r="A79" s="20" t="s">
        <v>28</v>
      </c>
      <c r="B79" s="68" t="s">
        <v>22</v>
      </c>
      <c r="C79" s="68"/>
      <c r="D79" s="68"/>
      <c r="E79" s="68"/>
      <c r="F79" s="68"/>
      <c r="G79" s="68"/>
      <c r="H79" s="28">
        <v>6.9999999999999999E-4</v>
      </c>
      <c r="I79" s="22">
        <f t="shared" si="2"/>
        <v>1.593207</v>
      </c>
      <c r="K79" s="24"/>
    </row>
    <row r="80" spans="1:11" x14ac:dyDescent="0.2">
      <c r="A80" s="20" t="s">
        <v>35</v>
      </c>
      <c r="B80" s="68" t="s">
        <v>134</v>
      </c>
      <c r="C80" s="68"/>
      <c r="D80" s="68"/>
      <c r="E80" s="68"/>
      <c r="F80" s="68"/>
      <c r="G80" s="68"/>
      <c r="H80" s="28">
        <v>1.3899999999999999E-2</v>
      </c>
      <c r="I80" s="22">
        <f t="shared" si="2"/>
        <v>31.636539000000003</v>
      </c>
      <c r="K80" s="34"/>
    </row>
    <row r="81" spans="1:11" x14ac:dyDescent="0.2">
      <c r="A81" s="70" t="s">
        <v>135</v>
      </c>
      <c r="B81" s="70"/>
      <c r="C81" s="70"/>
      <c r="D81" s="70"/>
      <c r="E81" s="70"/>
      <c r="F81" s="70"/>
      <c r="G81" s="70"/>
      <c r="H81" s="29">
        <f>TRUNC(SUM(H75:H80),4)</f>
        <v>3.4099999999999998E-2</v>
      </c>
      <c r="I81" s="26">
        <f>TRUNC(SUM(I75:I80),2)</f>
        <v>77.61</v>
      </c>
      <c r="K81" s="34"/>
    </row>
    <row r="82" spans="1:11" x14ac:dyDescent="0.2">
      <c r="A82" s="92"/>
      <c r="B82" s="93"/>
      <c r="C82" s="93"/>
      <c r="D82" s="93"/>
      <c r="E82" s="93"/>
      <c r="F82" s="93"/>
      <c r="G82" s="93"/>
      <c r="H82" s="93"/>
      <c r="I82" s="93"/>
    </row>
    <row r="83" spans="1:11" x14ac:dyDescent="0.2">
      <c r="A83" s="70" t="s">
        <v>136</v>
      </c>
      <c r="B83" s="70"/>
      <c r="C83" s="70"/>
      <c r="D83" s="70"/>
      <c r="E83" s="70"/>
      <c r="F83" s="70"/>
      <c r="G83" s="70"/>
      <c r="H83" s="20" t="s">
        <v>45</v>
      </c>
      <c r="I83" s="20" t="s">
        <v>95</v>
      </c>
    </row>
    <row r="84" spans="1:11" x14ac:dyDescent="0.2">
      <c r="A84" s="20" t="s">
        <v>23</v>
      </c>
      <c r="B84" s="68" t="s">
        <v>137</v>
      </c>
      <c r="C84" s="68"/>
      <c r="D84" s="68"/>
      <c r="E84" s="68"/>
      <c r="F84" s="68"/>
      <c r="G84" s="68"/>
      <c r="H84" s="28">
        <v>0</v>
      </c>
      <c r="I84" s="22">
        <v>0</v>
      </c>
    </row>
    <row r="85" spans="1:11" x14ac:dyDescent="0.2">
      <c r="A85" s="70" t="s">
        <v>138</v>
      </c>
      <c r="B85" s="70"/>
      <c r="C85" s="70"/>
      <c r="D85" s="70"/>
      <c r="E85" s="70"/>
      <c r="F85" s="70"/>
      <c r="G85" s="70"/>
      <c r="H85" s="29">
        <f>TRUNC(SUM(H84),4)</f>
        <v>0</v>
      </c>
      <c r="I85" s="26">
        <f>TRUNC(SUM(I84),2)</f>
        <v>0</v>
      </c>
    </row>
    <row r="86" spans="1:11" x14ac:dyDescent="0.2">
      <c r="A86" s="90"/>
      <c r="B86" s="91"/>
      <c r="C86" s="91"/>
      <c r="D86" s="91"/>
      <c r="E86" s="91"/>
      <c r="F86" s="91"/>
      <c r="G86" s="91"/>
      <c r="H86" s="91"/>
      <c r="I86" s="91"/>
    </row>
    <row r="87" spans="1:11" x14ac:dyDescent="0.2">
      <c r="A87" s="83" t="s">
        <v>139</v>
      </c>
      <c r="B87" s="83"/>
      <c r="C87" s="83"/>
      <c r="D87" s="83"/>
      <c r="E87" s="83"/>
      <c r="F87" s="83"/>
      <c r="G87" s="83"/>
      <c r="H87" s="83"/>
      <c r="I87" s="83"/>
    </row>
    <row r="88" spans="1:11" x14ac:dyDescent="0.2">
      <c r="A88" s="70" t="s">
        <v>39</v>
      </c>
      <c r="B88" s="70"/>
      <c r="C88" s="70"/>
      <c r="D88" s="70"/>
      <c r="E88" s="70"/>
      <c r="F88" s="70"/>
      <c r="G88" s="70"/>
      <c r="H88" s="70"/>
      <c r="I88" s="20" t="s">
        <v>95</v>
      </c>
    </row>
    <row r="89" spans="1:11" x14ac:dyDescent="0.2">
      <c r="A89" s="20" t="s">
        <v>40</v>
      </c>
      <c r="B89" s="69" t="s">
        <v>140</v>
      </c>
      <c r="C89" s="69"/>
      <c r="D89" s="69"/>
      <c r="E89" s="69"/>
      <c r="F89" s="69"/>
      <c r="G89" s="69"/>
      <c r="H89" s="69"/>
      <c r="I89" s="22">
        <f>I81</f>
        <v>77.61</v>
      </c>
    </row>
    <row r="90" spans="1:11" x14ac:dyDescent="0.2">
      <c r="A90" s="20" t="s">
        <v>41</v>
      </c>
      <c r="B90" s="69" t="s">
        <v>141</v>
      </c>
      <c r="C90" s="69"/>
      <c r="D90" s="69"/>
      <c r="E90" s="69"/>
      <c r="F90" s="69"/>
      <c r="G90" s="69"/>
      <c r="H90" s="69"/>
      <c r="I90" s="22">
        <f>I85</f>
        <v>0</v>
      </c>
    </row>
    <row r="91" spans="1:11" x14ac:dyDescent="0.2">
      <c r="A91" s="70" t="s">
        <v>142</v>
      </c>
      <c r="B91" s="70"/>
      <c r="C91" s="70"/>
      <c r="D91" s="70"/>
      <c r="E91" s="70"/>
      <c r="F91" s="70"/>
      <c r="G91" s="70"/>
      <c r="H91" s="70"/>
      <c r="I91" s="26">
        <f>TRUNC(SUM(I89:I90),2)</f>
        <v>77.61</v>
      </c>
    </row>
    <row r="92" spans="1:11" x14ac:dyDescent="0.2">
      <c r="A92" s="87"/>
      <c r="B92" s="88"/>
      <c r="C92" s="88"/>
      <c r="D92" s="88"/>
      <c r="E92" s="88"/>
      <c r="F92" s="88"/>
      <c r="G92" s="88"/>
      <c r="H92" s="88"/>
      <c r="I92" s="88"/>
    </row>
    <row r="93" spans="1:11" x14ac:dyDescent="0.2">
      <c r="A93" s="89" t="s">
        <v>143</v>
      </c>
      <c r="B93" s="89"/>
      <c r="C93" s="89"/>
      <c r="D93" s="89"/>
      <c r="E93" s="89"/>
      <c r="F93" s="89"/>
      <c r="G93" s="89"/>
      <c r="H93" s="89"/>
      <c r="I93" s="89"/>
    </row>
    <row r="94" spans="1:11" x14ac:dyDescent="0.2">
      <c r="A94" s="20">
        <v>5</v>
      </c>
      <c r="B94" s="70" t="s">
        <v>56</v>
      </c>
      <c r="C94" s="70"/>
      <c r="D94" s="70"/>
      <c r="E94" s="70"/>
      <c r="F94" s="70"/>
      <c r="G94" s="70"/>
      <c r="H94" s="20"/>
      <c r="I94" s="20" t="s">
        <v>95</v>
      </c>
    </row>
    <row r="95" spans="1:11" x14ac:dyDescent="0.2">
      <c r="A95" s="20" t="s">
        <v>23</v>
      </c>
      <c r="B95" s="86" t="s">
        <v>61</v>
      </c>
      <c r="C95" s="86"/>
      <c r="D95" s="86"/>
      <c r="E95" s="86"/>
      <c r="F95" s="86"/>
      <c r="G95" s="86"/>
      <c r="H95" s="19" t="s">
        <v>44</v>
      </c>
      <c r="I95" s="63">
        <f>415.78/12</f>
        <v>34.648333333333333</v>
      </c>
    </row>
    <row r="96" spans="1:11" x14ac:dyDescent="0.2">
      <c r="A96" s="20" t="s">
        <v>24</v>
      </c>
      <c r="B96" s="86" t="s">
        <v>0</v>
      </c>
      <c r="C96" s="86"/>
      <c r="D96" s="86"/>
      <c r="E96" s="86"/>
      <c r="F96" s="86"/>
      <c r="G96" s="86"/>
      <c r="H96" s="19" t="s">
        <v>44</v>
      </c>
      <c r="I96" s="63">
        <f>6698.11/12</f>
        <v>558.17583333333334</v>
      </c>
    </row>
    <row r="97" spans="1:9" x14ac:dyDescent="0.2">
      <c r="A97" s="20" t="s">
        <v>25</v>
      </c>
      <c r="B97" s="86" t="s">
        <v>209</v>
      </c>
      <c r="C97" s="86"/>
      <c r="D97" s="86"/>
      <c r="E97" s="86"/>
      <c r="F97" s="86"/>
      <c r="G97" s="86"/>
      <c r="H97" s="19"/>
      <c r="I97" s="63">
        <f>1168.04/12</f>
        <v>97.336666666666659</v>
      </c>
    </row>
    <row r="98" spans="1:9" x14ac:dyDescent="0.2">
      <c r="A98" s="58" t="s">
        <v>26</v>
      </c>
      <c r="B98" s="86" t="s">
        <v>42</v>
      </c>
      <c r="C98" s="86"/>
      <c r="D98" s="86"/>
      <c r="E98" s="86"/>
      <c r="F98" s="86"/>
      <c r="G98" s="86"/>
      <c r="H98" s="19" t="s">
        <v>44</v>
      </c>
      <c r="I98" s="63">
        <v>25.41</v>
      </c>
    </row>
    <row r="99" spans="1:9" x14ac:dyDescent="0.2">
      <c r="A99" s="58" t="s">
        <v>28</v>
      </c>
      <c r="B99" s="86" t="s">
        <v>144</v>
      </c>
      <c r="C99" s="86"/>
      <c r="D99" s="86"/>
      <c r="E99" s="86"/>
      <c r="F99" s="86"/>
      <c r="G99" s="86"/>
      <c r="H99" s="19" t="s">
        <v>44</v>
      </c>
      <c r="I99" s="63">
        <f>584.01/12</f>
        <v>48.667499999999997</v>
      </c>
    </row>
    <row r="100" spans="1:9" x14ac:dyDescent="0.2">
      <c r="A100" s="70" t="s">
        <v>145</v>
      </c>
      <c r="B100" s="70"/>
      <c r="C100" s="70"/>
      <c r="D100" s="70"/>
      <c r="E100" s="70"/>
      <c r="F100" s="70"/>
      <c r="G100" s="70"/>
      <c r="H100" s="29" t="s">
        <v>44</v>
      </c>
      <c r="I100" s="26">
        <f>TRUNC(SUM(I95:I99),2)</f>
        <v>764.23</v>
      </c>
    </row>
    <row r="101" spans="1:9" x14ac:dyDescent="0.2">
      <c r="A101" s="87"/>
      <c r="B101" s="88"/>
      <c r="C101" s="88"/>
      <c r="D101" s="88"/>
      <c r="E101" s="88"/>
      <c r="F101" s="88"/>
      <c r="G101" s="88"/>
      <c r="H101" s="88"/>
      <c r="I101" s="88"/>
    </row>
    <row r="102" spans="1:9" x14ac:dyDescent="0.2">
      <c r="A102" s="89" t="s">
        <v>146</v>
      </c>
      <c r="B102" s="89"/>
      <c r="C102" s="89"/>
      <c r="D102" s="89"/>
      <c r="E102" s="89"/>
      <c r="F102" s="89"/>
      <c r="G102" s="89"/>
      <c r="H102" s="89"/>
      <c r="I102" s="89"/>
    </row>
    <row r="103" spans="1:9" x14ac:dyDescent="0.2">
      <c r="A103" s="20">
        <v>6</v>
      </c>
      <c r="B103" s="70" t="s">
        <v>57</v>
      </c>
      <c r="C103" s="70"/>
      <c r="D103" s="70"/>
      <c r="E103" s="70"/>
      <c r="F103" s="70"/>
      <c r="G103" s="70"/>
      <c r="H103" s="20" t="s">
        <v>45</v>
      </c>
      <c r="I103" s="20" t="s">
        <v>95</v>
      </c>
    </row>
    <row r="104" spans="1:9" x14ac:dyDescent="0.2">
      <c r="A104" s="20" t="s">
        <v>23</v>
      </c>
      <c r="B104" s="68" t="s">
        <v>147</v>
      </c>
      <c r="C104" s="68"/>
      <c r="D104" s="68"/>
      <c r="E104" s="68"/>
      <c r="F104" s="68"/>
      <c r="G104" s="68"/>
      <c r="H104" s="35">
        <v>0.03</v>
      </c>
      <c r="I104" s="22">
        <f>TRUNC(H104*I128,2)</f>
        <v>152.57</v>
      </c>
    </row>
    <row r="105" spans="1:9" x14ac:dyDescent="0.2">
      <c r="A105" s="20" t="s">
        <v>24</v>
      </c>
      <c r="B105" s="68" t="s">
        <v>14</v>
      </c>
      <c r="C105" s="68"/>
      <c r="D105" s="68"/>
      <c r="E105" s="68"/>
      <c r="F105" s="68"/>
      <c r="G105" s="68"/>
      <c r="H105" s="35">
        <v>6.7900000000000002E-2</v>
      </c>
      <c r="I105" s="22">
        <f>TRUNC(H105*(I104+I128),2)</f>
        <v>355.68</v>
      </c>
    </row>
    <row r="106" spans="1:9" x14ac:dyDescent="0.2">
      <c r="A106" s="20" t="s">
        <v>25</v>
      </c>
      <c r="B106" s="76" t="s">
        <v>148</v>
      </c>
      <c r="C106" s="76"/>
      <c r="D106" s="76"/>
      <c r="E106" s="76"/>
      <c r="F106" s="76"/>
      <c r="G106" s="76"/>
      <c r="H106" s="23"/>
      <c r="I106" s="36"/>
    </row>
    <row r="107" spans="1:9" x14ac:dyDescent="0.2">
      <c r="A107" s="20" t="s">
        <v>149</v>
      </c>
      <c r="B107" s="68" t="s">
        <v>150</v>
      </c>
      <c r="C107" s="68"/>
      <c r="D107" s="68"/>
      <c r="E107" s="68"/>
      <c r="F107" s="68"/>
      <c r="G107" s="68"/>
      <c r="H107" s="37">
        <v>1.6500000000000001E-2</v>
      </c>
      <c r="I107" s="22">
        <f>H107*I117</f>
        <v>107.63923500000001</v>
      </c>
    </row>
    <row r="108" spans="1:9" x14ac:dyDescent="0.2">
      <c r="A108" s="20" t="s">
        <v>151</v>
      </c>
      <c r="B108" s="68" t="s">
        <v>152</v>
      </c>
      <c r="C108" s="68"/>
      <c r="D108" s="68"/>
      <c r="E108" s="68"/>
      <c r="F108" s="68"/>
      <c r="G108" s="68"/>
      <c r="H108" s="38">
        <v>7.5999999999999998E-2</v>
      </c>
      <c r="I108" s="22">
        <f>H108*I117</f>
        <v>495.79284000000001</v>
      </c>
    </row>
    <row r="109" spans="1:9" x14ac:dyDescent="0.2">
      <c r="A109" s="20" t="s">
        <v>153</v>
      </c>
      <c r="B109" s="68" t="s">
        <v>154</v>
      </c>
      <c r="C109" s="68"/>
      <c r="D109" s="68"/>
      <c r="E109" s="68"/>
      <c r="F109" s="68"/>
      <c r="G109" s="68"/>
      <c r="H109" s="39">
        <v>0.05</v>
      </c>
      <c r="I109" s="22">
        <f>H109*I117</f>
        <v>326.17950000000002</v>
      </c>
    </row>
    <row r="110" spans="1:9" x14ac:dyDescent="0.2">
      <c r="A110" s="70" t="s">
        <v>155</v>
      </c>
      <c r="B110" s="70"/>
      <c r="C110" s="70"/>
      <c r="D110" s="70"/>
      <c r="E110" s="70"/>
      <c r="F110" s="70"/>
      <c r="G110" s="70"/>
      <c r="H110" s="37"/>
      <c r="I110" s="26">
        <f>TRUNC(SUM(I104:I109),2)</f>
        <v>1437.86</v>
      </c>
    </row>
    <row r="111" spans="1:9" x14ac:dyDescent="0.2">
      <c r="A111" s="15"/>
      <c r="B111" s="84"/>
      <c r="C111" s="84"/>
      <c r="D111" s="84"/>
      <c r="E111" s="84"/>
      <c r="F111" s="84"/>
      <c r="G111" s="84"/>
      <c r="H111" s="84"/>
      <c r="I111" s="84"/>
    </row>
    <row r="112" spans="1:9" x14ac:dyDescent="0.2">
      <c r="A112" s="40" t="s">
        <v>156</v>
      </c>
      <c r="B112" s="85" t="s">
        <v>157</v>
      </c>
      <c r="C112" s="85"/>
      <c r="D112" s="85"/>
      <c r="E112" s="85"/>
      <c r="F112" s="85"/>
      <c r="G112" s="85"/>
      <c r="H112" s="41">
        <f>TRUNC(H107+H108+H109,4)</f>
        <v>0.14249999999999999</v>
      </c>
      <c r="I112" s="42"/>
    </row>
    <row r="113" spans="1:11" x14ac:dyDescent="0.2">
      <c r="A113" s="43"/>
      <c r="B113" s="81">
        <v>100</v>
      </c>
      <c r="C113" s="81"/>
      <c r="D113" s="81"/>
      <c r="E113" s="81"/>
      <c r="F113" s="81"/>
      <c r="G113" s="81"/>
      <c r="H113" s="45"/>
      <c r="I113" s="46"/>
    </row>
    <row r="114" spans="1:11" x14ac:dyDescent="0.2">
      <c r="A114" s="47"/>
      <c r="B114" s="44"/>
      <c r="C114" s="44"/>
      <c r="D114" s="44"/>
      <c r="E114" s="44"/>
      <c r="F114" s="44"/>
      <c r="G114" s="44"/>
      <c r="H114" s="45"/>
      <c r="I114" s="46"/>
    </row>
    <row r="115" spans="1:11" x14ac:dyDescent="0.2">
      <c r="A115" s="43" t="s">
        <v>158</v>
      </c>
      <c r="B115" s="81" t="s">
        <v>159</v>
      </c>
      <c r="C115" s="81"/>
      <c r="D115" s="81"/>
      <c r="E115" s="81"/>
      <c r="F115" s="81"/>
      <c r="G115" s="81"/>
      <c r="H115" s="45"/>
      <c r="I115" s="46">
        <f>TRUNC(I128+I104+I105,2)</f>
        <v>5593.98</v>
      </c>
    </row>
    <row r="116" spans="1:11" x14ac:dyDescent="0.2">
      <c r="A116" s="43"/>
      <c r="B116" s="44"/>
      <c r="C116" s="44"/>
      <c r="D116" s="44"/>
      <c r="E116" s="44"/>
      <c r="F116" s="44"/>
      <c r="G116" s="44"/>
      <c r="H116" s="45"/>
      <c r="I116" s="46"/>
    </row>
    <row r="117" spans="1:11" x14ac:dyDescent="0.2">
      <c r="A117" s="43" t="s">
        <v>160</v>
      </c>
      <c r="B117" s="81" t="s">
        <v>161</v>
      </c>
      <c r="C117" s="81"/>
      <c r="D117" s="81"/>
      <c r="E117" s="81"/>
      <c r="F117" s="81"/>
      <c r="G117" s="81"/>
      <c r="H117" s="45"/>
      <c r="I117" s="46">
        <f>TRUNC(I115/(1-H112),2)</f>
        <v>6523.59</v>
      </c>
    </row>
    <row r="118" spans="1:11" x14ac:dyDescent="0.2">
      <c r="A118" s="43"/>
      <c r="B118" s="44"/>
      <c r="C118" s="44"/>
      <c r="D118" s="44"/>
      <c r="E118" s="44"/>
      <c r="F118" s="44"/>
      <c r="G118" s="44"/>
      <c r="H118" s="45"/>
      <c r="I118" s="46"/>
    </row>
    <row r="119" spans="1:11" x14ac:dyDescent="0.2">
      <c r="A119" s="48"/>
      <c r="B119" s="82" t="s">
        <v>162</v>
      </c>
      <c r="C119" s="82"/>
      <c r="D119" s="82"/>
      <c r="E119" s="82"/>
      <c r="F119" s="82"/>
      <c r="G119" s="82"/>
      <c r="H119" s="49"/>
      <c r="I119" s="50">
        <f>TRUNC(I117-I115,2)</f>
        <v>929.61</v>
      </c>
      <c r="K119" s="24"/>
    </row>
    <row r="120" spans="1:11" x14ac:dyDescent="0.2">
      <c r="A120" s="15"/>
      <c r="B120" s="15"/>
      <c r="C120" s="15"/>
      <c r="D120" s="15"/>
      <c r="E120" s="15"/>
      <c r="F120" s="15"/>
      <c r="G120" s="15"/>
      <c r="H120" s="15"/>
      <c r="I120" s="27"/>
    </row>
    <row r="121" spans="1:11" x14ac:dyDescent="0.2">
      <c r="A121" s="83" t="s">
        <v>163</v>
      </c>
      <c r="B121" s="83"/>
      <c r="C121" s="83"/>
      <c r="D121" s="83"/>
      <c r="E121" s="83"/>
      <c r="F121" s="83"/>
      <c r="G121" s="83"/>
      <c r="H121" s="83"/>
      <c r="I121" s="83"/>
      <c r="K121" s="31"/>
    </row>
    <row r="122" spans="1:11" x14ac:dyDescent="0.2">
      <c r="A122" s="70" t="s">
        <v>164</v>
      </c>
      <c r="B122" s="70"/>
      <c r="C122" s="70"/>
      <c r="D122" s="70"/>
      <c r="E122" s="70"/>
      <c r="F122" s="70"/>
      <c r="G122" s="70"/>
      <c r="H122" s="70"/>
      <c r="I122" s="20" t="s">
        <v>95</v>
      </c>
    </row>
    <row r="123" spans="1:11" x14ac:dyDescent="0.2">
      <c r="A123" s="19" t="s">
        <v>23</v>
      </c>
      <c r="B123" s="68" t="str">
        <f>A19</f>
        <v>MÓDULO 1 - COMPOSIÇÃO DA REMUNERAÇÃO</v>
      </c>
      <c r="C123" s="68"/>
      <c r="D123" s="68"/>
      <c r="E123" s="68"/>
      <c r="F123" s="68"/>
      <c r="G123" s="68"/>
      <c r="H123" s="68"/>
      <c r="I123" s="22">
        <f>I27</f>
        <v>2276.0100000000002</v>
      </c>
    </row>
    <row r="124" spans="1:11" x14ac:dyDescent="0.2">
      <c r="A124" s="19" t="s">
        <v>24</v>
      </c>
      <c r="B124" s="68" t="str">
        <f>A29</f>
        <v>MÓDULO 2 – ENCARGOS E BENEFÍCIOS ANUAIS, MENSAIS E DIÁRIOS</v>
      </c>
      <c r="C124" s="68"/>
      <c r="D124" s="68"/>
      <c r="E124" s="68"/>
      <c r="F124" s="68"/>
      <c r="G124" s="68"/>
      <c r="H124" s="68"/>
      <c r="I124" s="22">
        <f>I61</f>
        <v>1804.87</v>
      </c>
    </row>
    <row r="125" spans="1:11" x14ac:dyDescent="0.2">
      <c r="A125" s="19" t="s">
        <v>25</v>
      </c>
      <c r="B125" s="68" t="str">
        <f>A63</f>
        <v>MÓDULO 3 – PROVISÃO PARA RESCISÃO</v>
      </c>
      <c r="C125" s="68"/>
      <c r="D125" s="68"/>
      <c r="E125" s="68"/>
      <c r="F125" s="68"/>
      <c r="G125" s="68"/>
      <c r="H125" s="68"/>
      <c r="I125" s="22">
        <f>I71</f>
        <v>163.01</v>
      </c>
      <c r="K125" s="31"/>
    </row>
    <row r="126" spans="1:11" x14ac:dyDescent="0.2">
      <c r="A126" s="19" t="s">
        <v>26</v>
      </c>
      <c r="B126" s="68" t="str">
        <f>A73</f>
        <v>MÓDULO 4 – CUSTO DE REPOSIÇÃO DO PROFISSIONAL AUSENTE</v>
      </c>
      <c r="C126" s="68"/>
      <c r="D126" s="68"/>
      <c r="E126" s="68"/>
      <c r="F126" s="68"/>
      <c r="G126" s="68"/>
      <c r="H126" s="68"/>
      <c r="I126" s="22">
        <f>I91</f>
        <v>77.61</v>
      </c>
      <c r="K126" s="31"/>
    </row>
    <row r="127" spans="1:11" x14ac:dyDescent="0.2">
      <c r="A127" s="19" t="s">
        <v>28</v>
      </c>
      <c r="B127" s="68" t="str">
        <f>A93</f>
        <v>MÓDULO 5 – INSUMOS DIVERSOS</v>
      </c>
      <c r="C127" s="68"/>
      <c r="D127" s="68"/>
      <c r="E127" s="68"/>
      <c r="F127" s="68"/>
      <c r="G127" s="68"/>
      <c r="H127" s="68"/>
      <c r="I127" s="22">
        <f>I100</f>
        <v>764.23</v>
      </c>
    </row>
    <row r="128" spans="1:11" x14ac:dyDescent="0.2">
      <c r="A128" s="20"/>
      <c r="B128" s="70" t="s">
        <v>165</v>
      </c>
      <c r="C128" s="70"/>
      <c r="D128" s="70"/>
      <c r="E128" s="70"/>
      <c r="F128" s="70"/>
      <c r="G128" s="70"/>
      <c r="H128" s="70"/>
      <c r="I128" s="26">
        <f>TRUNC(SUM(I123:I127),2)</f>
        <v>5085.7299999999996</v>
      </c>
      <c r="K128" s="24"/>
    </row>
    <row r="129" spans="1:9" x14ac:dyDescent="0.2">
      <c r="A129" s="19" t="s">
        <v>35</v>
      </c>
      <c r="B129" s="68" t="str">
        <f>A102</f>
        <v>MÓDULO 6 – CUSTOS INDIRETOS, TRIBUTOS E LUCRO</v>
      </c>
      <c r="C129" s="68"/>
      <c r="D129" s="68"/>
      <c r="E129" s="68"/>
      <c r="F129" s="68"/>
      <c r="G129" s="68"/>
      <c r="H129" s="68"/>
      <c r="I129" s="22">
        <f>I110</f>
        <v>1437.86</v>
      </c>
    </row>
    <row r="130" spans="1:9" x14ac:dyDescent="0.2">
      <c r="A130" s="70" t="s">
        <v>166</v>
      </c>
      <c r="B130" s="70"/>
      <c r="C130" s="70"/>
      <c r="D130" s="70"/>
      <c r="E130" s="70"/>
      <c r="F130" s="70"/>
      <c r="G130" s="70"/>
      <c r="H130" s="70"/>
      <c r="I130" s="26">
        <f>TRUNC(SUM(I128:I129),2)</f>
        <v>6523.59</v>
      </c>
    </row>
    <row r="131" spans="1:9" x14ac:dyDescent="0.2">
      <c r="A131" s="70" t="s">
        <v>167</v>
      </c>
      <c r="B131" s="70"/>
      <c r="C131" s="70"/>
      <c r="D131" s="77">
        <v>1</v>
      </c>
      <c r="E131" s="78"/>
      <c r="F131" s="78"/>
      <c r="G131" s="78"/>
      <c r="H131" s="78"/>
      <c r="I131" s="79"/>
    </row>
    <row r="132" spans="1:9" ht="12.75" hidden="1" customHeight="1" x14ac:dyDescent="0.2">
      <c r="A132" s="19"/>
      <c r="B132" s="69" t="s">
        <v>168</v>
      </c>
      <c r="C132" s="69"/>
      <c r="D132" s="69"/>
      <c r="E132" s="69"/>
      <c r="F132" s="69"/>
      <c r="G132" s="69"/>
      <c r="H132" s="20"/>
      <c r="I132" s="20"/>
    </row>
    <row r="133" spans="1:9" ht="40.5" hidden="1" customHeight="1" x14ac:dyDescent="0.2">
      <c r="A133" s="80" t="s">
        <v>169</v>
      </c>
      <c r="B133" s="80"/>
      <c r="C133" s="80" t="s">
        <v>170</v>
      </c>
      <c r="D133" s="80"/>
      <c r="E133" s="80" t="s">
        <v>171</v>
      </c>
      <c r="F133" s="80"/>
      <c r="G133" s="51" t="s">
        <v>172</v>
      </c>
      <c r="H133" s="51" t="s">
        <v>173</v>
      </c>
      <c r="I133" s="20" t="s">
        <v>95</v>
      </c>
    </row>
    <row r="134" spans="1:9" ht="12.75" hidden="1" customHeight="1" x14ac:dyDescent="0.2">
      <c r="A134" s="69" t="s">
        <v>174</v>
      </c>
      <c r="B134" s="69"/>
      <c r="C134" s="68" t="s">
        <v>58</v>
      </c>
      <c r="D134" s="68"/>
      <c r="E134" s="69"/>
      <c r="F134" s="69"/>
      <c r="G134" s="21" t="s">
        <v>58</v>
      </c>
      <c r="H134" s="21"/>
      <c r="I134" s="22">
        <v>0</v>
      </c>
    </row>
    <row r="135" spans="1:9" ht="12.75" hidden="1" customHeight="1" x14ac:dyDescent="0.2">
      <c r="A135" s="69" t="s">
        <v>175</v>
      </c>
      <c r="B135" s="69"/>
      <c r="C135" s="68" t="s">
        <v>58</v>
      </c>
      <c r="D135" s="68"/>
      <c r="E135" s="69"/>
      <c r="F135" s="69"/>
      <c r="G135" s="21" t="s">
        <v>58</v>
      </c>
      <c r="H135" s="21"/>
      <c r="I135" s="22">
        <v>0</v>
      </c>
    </row>
    <row r="136" spans="1:9" ht="12.75" hidden="1" customHeight="1" x14ac:dyDescent="0.2">
      <c r="A136" s="69" t="s">
        <v>176</v>
      </c>
      <c r="B136" s="69"/>
      <c r="C136" s="68" t="s">
        <v>58</v>
      </c>
      <c r="D136" s="68"/>
      <c r="E136" s="69"/>
      <c r="F136" s="69"/>
      <c r="G136" s="21" t="s">
        <v>58</v>
      </c>
      <c r="H136" s="21"/>
      <c r="I136" s="22">
        <v>0</v>
      </c>
    </row>
    <row r="137" spans="1:9" ht="12.75" hidden="1" customHeight="1" x14ac:dyDescent="0.2">
      <c r="A137" s="69" t="s">
        <v>177</v>
      </c>
      <c r="B137" s="69"/>
      <c r="C137" s="68" t="s">
        <v>58</v>
      </c>
      <c r="D137" s="68"/>
      <c r="E137" s="69"/>
      <c r="F137" s="69"/>
      <c r="G137" s="21" t="s">
        <v>58</v>
      </c>
      <c r="H137" s="21"/>
      <c r="I137" s="22">
        <v>0</v>
      </c>
    </row>
    <row r="138" spans="1:9" ht="12.75" hidden="1" customHeight="1" x14ac:dyDescent="0.2">
      <c r="A138" s="70"/>
      <c r="B138" s="70"/>
      <c r="C138" s="69"/>
      <c r="D138" s="69"/>
      <c r="E138" s="69"/>
      <c r="F138" s="69"/>
      <c r="G138" s="52"/>
      <c r="H138" s="52"/>
      <c r="I138" s="22"/>
    </row>
    <row r="139" spans="1:9" ht="12.75" hidden="1" customHeight="1" x14ac:dyDescent="0.2">
      <c r="A139" s="70"/>
      <c r="B139" s="70"/>
      <c r="C139" s="69"/>
      <c r="D139" s="69"/>
      <c r="E139" s="69"/>
      <c r="F139" s="69"/>
      <c r="G139" s="21"/>
      <c r="H139" s="21"/>
      <c r="I139" s="22"/>
    </row>
    <row r="140" spans="1:9" ht="12.75" hidden="1" customHeight="1" x14ac:dyDescent="0.2">
      <c r="A140" s="70" t="s">
        <v>178</v>
      </c>
      <c r="B140" s="70"/>
      <c r="C140" s="70"/>
      <c r="D140" s="70"/>
      <c r="E140" s="70"/>
      <c r="F140" s="70"/>
      <c r="G140" s="70"/>
      <c r="H140" s="70"/>
      <c r="I140" s="26">
        <f>SUM(I138:I139)</f>
        <v>0</v>
      </c>
    </row>
    <row r="141" spans="1:9" ht="12.75" hidden="1" customHeight="1" x14ac:dyDescent="0.2">
      <c r="A141" s="21"/>
      <c r="B141" s="21"/>
      <c r="C141" s="21"/>
      <c r="D141" s="21"/>
      <c r="E141" s="21"/>
      <c r="F141" s="21"/>
      <c r="G141" s="21"/>
      <c r="H141" s="21"/>
      <c r="I141" s="21"/>
    </row>
    <row r="142" spans="1:9" ht="12.75" hidden="1" customHeight="1" x14ac:dyDescent="0.2">
      <c r="A142" s="19" t="s">
        <v>179</v>
      </c>
      <c r="B142" s="69" t="s">
        <v>180</v>
      </c>
      <c r="C142" s="69"/>
      <c r="D142" s="69"/>
      <c r="E142" s="69"/>
      <c r="F142" s="69"/>
      <c r="G142" s="69"/>
      <c r="H142" s="20"/>
      <c r="I142" s="20"/>
    </row>
    <row r="143" spans="1:9" ht="12.75" hidden="1" customHeight="1" x14ac:dyDescent="0.2">
      <c r="A143" s="70" t="s">
        <v>181</v>
      </c>
      <c r="B143" s="70"/>
      <c r="C143" s="70"/>
      <c r="D143" s="70"/>
      <c r="E143" s="70"/>
      <c r="F143" s="70"/>
      <c r="G143" s="70"/>
      <c r="H143" s="70"/>
      <c r="I143" s="70"/>
    </row>
    <row r="144" spans="1:9" ht="12.75" hidden="1" customHeight="1" x14ac:dyDescent="0.2">
      <c r="A144" s="19"/>
      <c r="B144" s="76" t="s">
        <v>46</v>
      </c>
      <c r="C144" s="76"/>
      <c r="D144" s="76"/>
      <c r="E144" s="76"/>
      <c r="F144" s="76"/>
      <c r="G144" s="76"/>
      <c r="H144" s="76"/>
      <c r="I144" s="20" t="s">
        <v>95</v>
      </c>
    </row>
    <row r="145" spans="1:9" ht="12.75" hidden="1" customHeight="1" x14ac:dyDescent="0.2">
      <c r="A145" s="19" t="s">
        <v>23</v>
      </c>
      <c r="B145" s="68" t="s">
        <v>182</v>
      </c>
      <c r="C145" s="68"/>
      <c r="D145" s="68"/>
      <c r="E145" s="68"/>
      <c r="F145" s="68"/>
      <c r="G145" s="68"/>
      <c r="H145" s="68"/>
      <c r="I145" s="22">
        <f>I107</f>
        <v>107.63923500000001</v>
      </c>
    </row>
    <row r="146" spans="1:9" ht="12.75" hidden="1" customHeight="1" x14ac:dyDescent="0.2">
      <c r="A146" s="19" t="s">
        <v>24</v>
      </c>
      <c r="B146" s="68" t="s">
        <v>183</v>
      </c>
      <c r="C146" s="68"/>
      <c r="D146" s="68"/>
      <c r="E146" s="68"/>
      <c r="F146" s="68"/>
      <c r="G146" s="68"/>
      <c r="H146" s="68"/>
      <c r="I146" s="22" t="e">
        <f>#REF!</f>
        <v>#REF!</v>
      </c>
    </row>
    <row r="147" spans="1:9" ht="12.75" hidden="1" customHeight="1" x14ac:dyDescent="0.2">
      <c r="A147" s="19" t="s">
        <v>25</v>
      </c>
      <c r="B147" s="68" t="s">
        <v>184</v>
      </c>
      <c r="C147" s="68"/>
      <c r="D147" s="68"/>
      <c r="E147" s="68"/>
      <c r="F147" s="68"/>
      <c r="G147" s="68"/>
      <c r="H147" s="68"/>
      <c r="I147" s="22">
        <f>I110</f>
        <v>1437.86</v>
      </c>
    </row>
    <row r="148" spans="1:9" ht="12.75" hidden="1" customHeight="1" x14ac:dyDescent="0.2">
      <c r="A148" s="69" t="s">
        <v>185</v>
      </c>
      <c r="B148" s="69"/>
      <c r="C148" s="69"/>
      <c r="D148" s="69"/>
      <c r="E148" s="69"/>
      <c r="F148" s="69"/>
      <c r="G148" s="69"/>
      <c r="H148" s="69"/>
      <c r="I148" s="26" t="e">
        <f>SUM(I145:I147)</f>
        <v>#REF!</v>
      </c>
    </row>
    <row r="149" spans="1:9" ht="12.75" hidden="1" customHeight="1" x14ac:dyDescent="0.2">
      <c r="A149" s="19" t="s">
        <v>186</v>
      </c>
      <c r="B149" s="21" t="s">
        <v>187</v>
      </c>
      <c r="C149" s="21"/>
      <c r="D149" s="21"/>
      <c r="E149" s="21"/>
      <c r="F149" s="21"/>
      <c r="G149" s="21"/>
      <c r="H149" s="21"/>
      <c r="I149" s="21"/>
    </row>
    <row r="150" spans="1:9" ht="12.75" hidden="1" customHeight="1" x14ac:dyDescent="0.2">
      <c r="A150" s="21"/>
      <c r="B150" s="21"/>
      <c r="C150" s="21"/>
      <c r="D150" s="21"/>
      <c r="E150" s="21"/>
      <c r="F150" s="21"/>
      <c r="G150" s="21"/>
      <c r="H150" s="21"/>
      <c r="I150" s="21"/>
    </row>
    <row r="151" spans="1:9" ht="12.75" hidden="1" customHeight="1" x14ac:dyDescent="0.2">
      <c r="A151" s="21"/>
      <c r="B151" s="21"/>
      <c r="C151" s="21"/>
      <c r="D151" s="21"/>
      <c r="E151" s="21"/>
      <c r="F151" s="21"/>
      <c r="G151" s="21"/>
      <c r="H151" s="21"/>
      <c r="I151" s="21"/>
    </row>
    <row r="152" spans="1:9" x14ac:dyDescent="0.2">
      <c r="A152" s="70" t="s">
        <v>188</v>
      </c>
      <c r="B152" s="70"/>
      <c r="C152" s="70"/>
      <c r="D152" s="71">
        <f>D131*I130</f>
        <v>6523.59</v>
      </c>
      <c r="E152" s="71"/>
      <c r="F152" s="71"/>
      <c r="G152" s="71"/>
      <c r="H152" s="71"/>
      <c r="I152" s="71"/>
    </row>
    <row r="153" spans="1:9" x14ac:dyDescent="0.2">
      <c r="A153" s="17"/>
      <c r="B153" s="17"/>
      <c r="C153" s="17"/>
      <c r="D153" s="53"/>
      <c r="E153" s="53"/>
      <c r="F153" s="53"/>
      <c r="G153" s="53"/>
      <c r="H153" s="53"/>
      <c r="I153" s="53"/>
    </row>
    <row r="155" spans="1:9" ht="66" customHeight="1" x14ac:dyDescent="0.2">
      <c r="A155" s="72" t="s">
        <v>189</v>
      </c>
      <c r="B155" s="73"/>
      <c r="C155" s="73"/>
      <c r="D155" s="73"/>
      <c r="E155" s="73"/>
      <c r="F155" s="73"/>
      <c r="G155" s="73"/>
      <c r="H155" s="73"/>
      <c r="I155" s="73"/>
    </row>
    <row r="156" spans="1:9" ht="12.75" customHeight="1" x14ac:dyDescent="0.2">
      <c r="A156" s="54"/>
      <c r="B156" s="55"/>
      <c r="C156" s="55"/>
      <c r="D156" s="55"/>
      <c r="E156" s="55"/>
      <c r="F156" s="55"/>
      <c r="G156" s="55"/>
      <c r="H156" s="55"/>
      <c r="I156" s="55"/>
    </row>
    <row r="157" spans="1:9" ht="26.25" customHeight="1" x14ac:dyDescent="0.2">
      <c r="A157" s="74" t="s">
        <v>190</v>
      </c>
      <c r="B157" s="75"/>
      <c r="C157" s="75"/>
      <c r="D157" s="75"/>
      <c r="E157" s="75"/>
      <c r="F157" s="75"/>
      <c r="G157" s="75"/>
      <c r="H157" s="75"/>
      <c r="I157" s="75"/>
    </row>
    <row r="159" spans="1:9" ht="28.5" customHeight="1" x14ac:dyDescent="0.2">
      <c r="A159" s="67" t="s">
        <v>191</v>
      </c>
      <c r="B159" s="67"/>
      <c r="C159" s="67"/>
      <c r="D159" s="67"/>
      <c r="E159" s="67"/>
      <c r="F159" s="67"/>
      <c r="G159" s="67"/>
      <c r="H159" s="67"/>
    </row>
    <row r="162" spans="1:1" x14ac:dyDescent="0.2">
      <c r="A162" s="34"/>
    </row>
  </sheetData>
  <mergeCells count="173">
    <mergeCell ref="B5:G5"/>
    <mergeCell ref="H5:I5"/>
    <mergeCell ref="B6:G6"/>
    <mergeCell ref="H6:I6"/>
    <mergeCell ref="A8:I8"/>
    <mergeCell ref="A9:B9"/>
    <mergeCell ref="C9:D9"/>
    <mergeCell ref="E9:I9"/>
    <mergeCell ref="A1:I1"/>
    <mergeCell ref="A2:I2"/>
    <mergeCell ref="B3:G3"/>
    <mergeCell ref="H3:I3"/>
    <mergeCell ref="B4:G4"/>
    <mergeCell ref="H4:I4"/>
    <mergeCell ref="B14:G14"/>
    <mergeCell ref="H14:I14"/>
    <mergeCell ref="B15:G15"/>
    <mergeCell ref="H15:I15"/>
    <mergeCell ref="B16:G16"/>
    <mergeCell ref="H16:I16"/>
    <mergeCell ref="A10:B10"/>
    <mergeCell ref="C10:D10"/>
    <mergeCell ref="E10:I10"/>
    <mergeCell ref="A12:I12"/>
    <mergeCell ref="B13:G13"/>
    <mergeCell ref="H13:I13"/>
    <mergeCell ref="B22:G22"/>
    <mergeCell ref="B23:G23"/>
    <mergeCell ref="B24:G24"/>
    <mergeCell ref="B25:G25"/>
    <mergeCell ref="B26:G26"/>
    <mergeCell ref="A27:H27"/>
    <mergeCell ref="B17:G17"/>
    <mergeCell ref="H17:I17"/>
    <mergeCell ref="A18:I18"/>
    <mergeCell ref="A19:I19"/>
    <mergeCell ref="B20:G20"/>
    <mergeCell ref="B21:G21"/>
    <mergeCell ref="A35:G35"/>
    <mergeCell ref="B36:G36"/>
    <mergeCell ref="B37:G37"/>
    <mergeCell ref="B38:G38"/>
    <mergeCell ref="B39:G39"/>
    <mergeCell ref="B40:G40"/>
    <mergeCell ref="A29:I29"/>
    <mergeCell ref="A30:G30"/>
    <mergeCell ref="B31:G31"/>
    <mergeCell ref="B32:G32"/>
    <mergeCell ref="A33:G33"/>
    <mergeCell ref="A34:I34"/>
    <mergeCell ref="B47:G47"/>
    <mergeCell ref="B48:G48"/>
    <mergeCell ref="B49:G49"/>
    <mergeCell ref="B50:G50"/>
    <mergeCell ref="B52:G52"/>
    <mergeCell ref="B53:G53"/>
    <mergeCell ref="B41:G41"/>
    <mergeCell ref="B42:G42"/>
    <mergeCell ref="B43:G43"/>
    <mergeCell ref="A44:G44"/>
    <mergeCell ref="A45:I45"/>
    <mergeCell ref="A46:G46"/>
    <mergeCell ref="B51:G51"/>
    <mergeCell ref="B60:H60"/>
    <mergeCell ref="A61:H61"/>
    <mergeCell ref="A62:I62"/>
    <mergeCell ref="A63:I63"/>
    <mergeCell ref="B64:G64"/>
    <mergeCell ref="B65:G65"/>
    <mergeCell ref="A54:H54"/>
    <mergeCell ref="A55:I55"/>
    <mergeCell ref="A56:I56"/>
    <mergeCell ref="A57:H57"/>
    <mergeCell ref="B58:H58"/>
    <mergeCell ref="B59:H59"/>
    <mergeCell ref="A72:I72"/>
    <mergeCell ref="A73:I73"/>
    <mergeCell ref="A74:G74"/>
    <mergeCell ref="B75:G75"/>
    <mergeCell ref="B76:G76"/>
    <mergeCell ref="B77:G77"/>
    <mergeCell ref="B66:G66"/>
    <mergeCell ref="B67:G67"/>
    <mergeCell ref="B68:G68"/>
    <mergeCell ref="B69:G69"/>
    <mergeCell ref="B70:G70"/>
    <mergeCell ref="A71:G71"/>
    <mergeCell ref="B84:G84"/>
    <mergeCell ref="A85:G85"/>
    <mergeCell ref="A86:I86"/>
    <mergeCell ref="A87:I87"/>
    <mergeCell ref="A88:H88"/>
    <mergeCell ref="B89:H89"/>
    <mergeCell ref="B78:G78"/>
    <mergeCell ref="B79:G79"/>
    <mergeCell ref="B80:G80"/>
    <mergeCell ref="A81:G81"/>
    <mergeCell ref="A82:I82"/>
    <mergeCell ref="A83:G83"/>
    <mergeCell ref="B96:G96"/>
    <mergeCell ref="B98:G98"/>
    <mergeCell ref="B99:G99"/>
    <mergeCell ref="A100:G100"/>
    <mergeCell ref="A101:I101"/>
    <mergeCell ref="A102:I102"/>
    <mergeCell ref="B90:H90"/>
    <mergeCell ref="A91:H91"/>
    <mergeCell ref="A92:I92"/>
    <mergeCell ref="A93:I93"/>
    <mergeCell ref="B94:G94"/>
    <mergeCell ref="B95:G95"/>
    <mergeCell ref="B97:G97"/>
    <mergeCell ref="B109:G109"/>
    <mergeCell ref="A110:G110"/>
    <mergeCell ref="B111:I111"/>
    <mergeCell ref="B112:G112"/>
    <mergeCell ref="B113:G113"/>
    <mergeCell ref="B115:G115"/>
    <mergeCell ref="B103:G103"/>
    <mergeCell ref="B104:G104"/>
    <mergeCell ref="B105:G105"/>
    <mergeCell ref="B106:G106"/>
    <mergeCell ref="B107:G107"/>
    <mergeCell ref="B108:G108"/>
    <mergeCell ref="B125:H125"/>
    <mergeCell ref="B126:H126"/>
    <mergeCell ref="B127:H127"/>
    <mergeCell ref="B128:H128"/>
    <mergeCell ref="B129:H129"/>
    <mergeCell ref="A130:H130"/>
    <mergeCell ref="B117:G117"/>
    <mergeCell ref="B119:G119"/>
    <mergeCell ref="A121:I121"/>
    <mergeCell ref="A122:H122"/>
    <mergeCell ref="B123:H123"/>
    <mergeCell ref="B124:H124"/>
    <mergeCell ref="A134:B134"/>
    <mergeCell ref="C134:D134"/>
    <mergeCell ref="E134:F134"/>
    <mergeCell ref="A135:B135"/>
    <mergeCell ref="C135:D135"/>
    <mergeCell ref="E135:F135"/>
    <mergeCell ref="A131:C131"/>
    <mergeCell ref="D131:I131"/>
    <mergeCell ref="B132:G132"/>
    <mergeCell ref="A133:B133"/>
    <mergeCell ref="C133:D133"/>
    <mergeCell ref="E133:F133"/>
    <mergeCell ref="A138:B138"/>
    <mergeCell ref="C138:D138"/>
    <mergeCell ref="E138:F138"/>
    <mergeCell ref="A139:B139"/>
    <mergeCell ref="C139:D139"/>
    <mergeCell ref="E139:F139"/>
    <mergeCell ref="A136:B136"/>
    <mergeCell ref="C136:D136"/>
    <mergeCell ref="E136:F136"/>
    <mergeCell ref="A137:B137"/>
    <mergeCell ref="C137:D137"/>
    <mergeCell ref="E137:F137"/>
    <mergeCell ref="A159:H159"/>
    <mergeCell ref="B147:H147"/>
    <mergeCell ref="A148:H148"/>
    <mergeCell ref="A152:C152"/>
    <mergeCell ref="D152:I152"/>
    <mergeCell ref="A155:I155"/>
    <mergeCell ref="A157:I157"/>
    <mergeCell ref="A140:H140"/>
    <mergeCell ref="B142:G142"/>
    <mergeCell ref="A143:I143"/>
    <mergeCell ref="B144:H144"/>
    <mergeCell ref="B145:H145"/>
    <mergeCell ref="B146:H146"/>
  </mergeCells>
  <pageMargins left="0.511811024" right="0.511811024" top="0.78740157499999996" bottom="0.78740157499999996" header="0.31496062000000002" footer="0.31496062000000002"/>
  <pageSetup paperSize="9" scale="73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62"/>
  <sheetViews>
    <sheetView view="pageBreakPreview" zoomScaleNormal="100" zoomScaleSheetLayoutView="100" workbookViewId="0">
      <selection activeCell="I53" sqref="I53"/>
    </sheetView>
  </sheetViews>
  <sheetFormatPr defaultColWidth="9.140625" defaultRowHeight="12.75" x14ac:dyDescent="0.2"/>
  <cols>
    <col min="1" max="1" width="10" style="16" customWidth="1"/>
    <col min="2" max="2" width="11.42578125" style="16" customWidth="1"/>
    <col min="3" max="3" width="15" style="16" customWidth="1"/>
    <col min="4" max="4" width="14.140625" style="16" customWidth="1"/>
    <col min="5" max="5" width="17.5703125" style="16" customWidth="1"/>
    <col min="6" max="6" width="14.5703125" style="16" customWidth="1"/>
    <col min="7" max="7" width="19.140625" style="16" customWidth="1"/>
    <col min="8" max="8" width="11" style="16" bestFit="1" customWidth="1"/>
    <col min="9" max="9" width="13.42578125" style="16" customWidth="1"/>
    <col min="10" max="10" width="9.5703125" style="16" customWidth="1"/>
    <col min="11" max="11" width="14" style="16" customWidth="1"/>
    <col min="12" max="12" width="9.140625" style="16"/>
    <col min="13" max="13" width="9.5703125" style="16" customWidth="1"/>
    <col min="14" max="16384" width="9.140625" style="16"/>
  </cols>
  <sheetData>
    <row r="1" spans="1:11" x14ac:dyDescent="0.2">
      <c r="A1" s="108" t="s">
        <v>62</v>
      </c>
      <c r="B1" s="108"/>
      <c r="C1" s="108"/>
      <c r="D1" s="108"/>
      <c r="E1" s="108"/>
      <c r="F1" s="108"/>
      <c r="G1" s="108"/>
      <c r="H1" s="108"/>
      <c r="I1" s="108"/>
    </row>
    <row r="2" spans="1:11" x14ac:dyDescent="0.2">
      <c r="A2" s="107" t="s">
        <v>85</v>
      </c>
      <c r="B2" s="107"/>
      <c r="C2" s="107"/>
      <c r="D2" s="107"/>
      <c r="E2" s="107"/>
      <c r="F2" s="107"/>
      <c r="G2" s="107"/>
      <c r="H2" s="107"/>
      <c r="I2" s="107"/>
    </row>
    <row r="3" spans="1:11" x14ac:dyDescent="0.2">
      <c r="A3" s="19" t="s">
        <v>23</v>
      </c>
      <c r="B3" s="68" t="s">
        <v>86</v>
      </c>
      <c r="C3" s="68"/>
      <c r="D3" s="68"/>
      <c r="E3" s="68"/>
      <c r="F3" s="68"/>
      <c r="G3" s="68"/>
      <c r="H3" s="109" t="s">
        <v>44</v>
      </c>
      <c r="I3" s="69"/>
    </row>
    <row r="4" spans="1:11" x14ac:dyDescent="0.2">
      <c r="A4" s="19" t="s">
        <v>24</v>
      </c>
      <c r="B4" s="68" t="s">
        <v>87</v>
      </c>
      <c r="C4" s="68"/>
      <c r="D4" s="68"/>
      <c r="E4" s="68"/>
      <c r="F4" s="68"/>
      <c r="G4" s="68"/>
      <c r="H4" s="69" t="s">
        <v>193</v>
      </c>
      <c r="I4" s="69"/>
    </row>
    <row r="5" spans="1:11" x14ac:dyDescent="0.2">
      <c r="A5" s="19" t="s">
        <v>25</v>
      </c>
      <c r="B5" s="68" t="s">
        <v>88</v>
      </c>
      <c r="C5" s="68"/>
      <c r="D5" s="68"/>
      <c r="E5" s="68"/>
      <c r="F5" s="68"/>
      <c r="G5" s="68"/>
      <c r="H5" s="69">
        <v>2025</v>
      </c>
      <c r="I5" s="69"/>
    </row>
    <row r="6" spans="1:11" x14ac:dyDescent="0.2">
      <c r="A6" s="19" t="s">
        <v>26</v>
      </c>
      <c r="B6" s="68" t="s">
        <v>89</v>
      </c>
      <c r="C6" s="68"/>
      <c r="D6" s="68"/>
      <c r="E6" s="68"/>
      <c r="F6" s="68"/>
      <c r="G6" s="68"/>
      <c r="H6" s="69">
        <v>24</v>
      </c>
      <c r="I6" s="69"/>
    </row>
    <row r="7" spans="1:11" x14ac:dyDescent="0.2">
      <c r="A7" s="15"/>
      <c r="B7" s="18"/>
      <c r="C7" s="18"/>
      <c r="D7" s="18"/>
      <c r="E7" s="18"/>
      <c r="F7" s="18"/>
      <c r="G7" s="18"/>
      <c r="H7" s="15"/>
      <c r="I7" s="15"/>
    </row>
    <row r="8" spans="1:11" x14ac:dyDescent="0.2">
      <c r="A8" s="107" t="s">
        <v>90</v>
      </c>
      <c r="B8" s="107"/>
      <c r="C8" s="107"/>
      <c r="D8" s="107"/>
      <c r="E8" s="107"/>
      <c r="F8" s="107"/>
      <c r="G8" s="107"/>
      <c r="H8" s="107"/>
      <c r="I8" s="107"/>
    </row>
    <row r="9" spans="1:11" x14ac:dyDescent="0.2">
      <c r="A9" s="69" t="s">
        <v>47</v>
      </c>
      <c r="B9" s="69"/>
      <c r="C9" s="69" t="s">
        <v>48</v>
      </c>
      <c r="D9" s="69"/>
      <c r="E9" s="69" t="s">
        <v>91</v>
      </c>
      <c r="F9" s="69"/>
      <c r="G9" s="69"/>
      <c r="H9" s="69"/>
      <c r="I9" s="69"/>
    </row>
    <row r="10" spans="1:11" x14ac:dyDescent="0.2">
      <c r="A10" s="69" t="str">
        <f>H13</f>
        <v>Manutenção</v>
      </c>
      <c r="B10" s="69"/>
      <c r="C10" s="69" t="s">
        <v>72</v>
      </c>
      <c r="D10" s="69"/>
      <c r="E10" s="69">
        <v>1</v>
      </c>
      <c r="F10" s="69"/>
      <c r="G10" s="69"/>
      <c r="H10" s="69"/>
      <c r="I10" s="69"/>
    </row>
    <row r="11" spans="1:11" x14ac:dyDescent="0.2">
      <c r="A11" s="15"/>
      <c r="B11" s="18"/>
      <c r="C11" s="18"/>
      <c r="D11" s="18"/>
      <c r="E11" s="18"/>
      <c r="F11" s="18"/>
      <c r="G11" s="18"/>
      <c r="H11" s="15"/>
      <c r="I11" s="15"/>
    </row>
    <row r="12" spans="1:11" x14ac:dyDescent="0.2">
      <c r="A12" s="107" t="s">
        <v>92</v>
      </c>
      <c r="B12" s="107"/>
      <c r="C12" s="107"/>
      <c r="D12" s="107"/>
      <c r="E12" s="107"/>
      <c r="F12" s="107"/>
      <c r="G12" s="107"/>
      <c r="H12" s="107"/>
      <c r="I12" s="107"/>
    </row>
    <row r="13" spans="1:11" x14ac:dyDescent="0.2">
      <c r="A13" s="19">
        <v>1</v>
      </c>
      <c r="B13" s="68" t="s">
        <v>49</v>
      </c>
      <c r="C13" s="68"/>
      <c r="D13" s="68"/>
      <c r="E13" s="68"/>
      <c r="F13" s="68"/>
      <c r="G13" s="68"/>
      <c r="H13" s="104" t="s">
        <v>201</v>
      </c>
      <c r="I13" s="104"/>
    </row>
    <row r="14" spans="1:11" x14ac:dyDescent="0.2">
      <c r="A14" s="19">
        <v>2</v>
      </c>
      <c r="B14" s="68" t="s">
        <v>50</v>
      </c>
      <c r="C14" s="68"/>
      <c r="D14" s="68"/>
      <c r="E14" s="68"/>
      <c r="F14" s="68"/>
      <c r="G14" s="68"/>
      <c r="H14" s="104" t="s">
        <v>195</v>
      </c>
      <c r="I14" s="104"/>
    </row>
    <row r="15" spans="1:11" x14ac:dyDescent="0.2">
      <c r="A15" s="19">
        <v>3</v>
      </c>
      <c r="B15" s="68" t="s">
        <v>93</v>
      </c>
      <c r="C15" s="68"/>
      <c r="D15" s="68"/>
      <c r="E15" s="68"/>
      <c r="F15" s="68"/>
      <c r="G15" s="68"/>
      <c r="H15" s="106">
        <v>1546.15</v>
      </c>
      <c r="I15" s="104"/>
      <c r="J15" s="16">
        <v>1518</v>
      </c>
      <c r="K15" s="16" t="s">
        <v>206</v>
      </c>
    </row>
    <row r="16" spans="1:11" x14ac:dyDescent="0.2">
      <c r="A16" s="19">
        <v>4</v>
      </c>
      <c r="B16" s="68" t="s">
        <v>51</v>
      </c>
      <c r="C16" s="68"/>
      <c r="D16" s="68"/>
      <c r="E16" s="68"/>
      <c r="F16" s="68"/>
      <c r="G16" s="68"/>
      <c r="H16" s="104" t="s">
        <v>81</v>
      </c>
      <c r="I16" s="104"/>
    </row>
    <row r="17" spans="1:11" x14ac:dyDescent="0.2">
      <c r="A17" s="19">
        <v>5</v>
      </c>
      <c r="B17" s="68" t="s">
        <v>52</v>
      </c>
      <c r="C17" s="68"/>
      <c r="D17" s="68"/>
      <c r="E17" s="68"/>
      <c r="F17" s="68"/>
      <c r="G17" s="68"/>
      <c r="H17" s="103">
        <v>45658</v>
      </c>
      <c r="I17" s="104"/>
    </row>
    <row r="18" spans="1:11" x14ac:dyDescent="0.2">
      <c r="A18" s="105"/>
      <c r="B18" s="105"/>
      <c r="C18" s="105"/>
      <c r="D18" s="105"/>
      <c r="E18" s="105"/>
      <c r="F18" s="105"/>
      <c r="G18" s="105"/>
      <c r="H18" s="105"/>
      <c r="I18" s="105"/>
    </row>
    <row r="19" spans="1:11" x14ac:dyDescent="0.2">
      <c r="A19" s="89" t="s">
        <v>94</v>
      </c>
      <c r="B19" s="89"/>
      <c r="C19" s="89"/>
      <c r="D19" s="89"/>
      <c r="E19" s="89"/>
      <c r="F19" s="89"/>
      <c r="G19" s="89"/>
      <c r="H19" s="89"/>
      <c r="I19" s="89"/>
    </row>
    <row r="20" spans="1:11" x14ac:dyDescent="0.2">
      <c r="A20" s="20">
        <v>1</v>
      </c>
      <c r="B20" s="70" t="s">
        <v>53</v>
      </c>
      <c r="C20" s="70"/>
      <c r="D20" s="70"/>
      <c r="E20" s="70"/>
      <c r="F20" s="70"/>
      <c r="G20" s="70"/>
      <c r="H20" s="20" t="s">
        <v>45</v>
      </c>
      <c r="I20" s="20" t="s">
        <v>95</v>
      </c>
    </row>
    <row r="21" spans="1:11" x14ac:dyDescent="0.2">
      <c r="A21" s="20" t="s">
        <v>23</v>
      </c>
      <c r="B21" s="68" t="s">
        <v>54</v>
      </c>
      <c r="C21" s="68"/>
      <c r="D21" s="68"/>
      <c r="E21" s="68"/>
      <c r="F21" s="68"/>
      <c r="G21" s="68"/>
      <c r="H21" s="21"/>
      <c r="I21" s="22">
        <v>1546.15</v>
      </c>
    </row>
    <row r="22" spans="1:11" x14ac:dyDescent="0.2">
      <c r="A22" s="20" t="s">
        <v>24</v>
      </c>
      <c r="B22" s="68" t="s">
        <v>96</v>
      </c>
      <c r="C22" s="68"/>
      <c r="D22" s="68"/>
      <c r="E22" s="68"/>
      <c r="F22" s="68"/>
      <c r="G22" s="68"/>
      <c r="H22" s="23">
        <v>0</v>
      </c>
      <c r="I22" s="22">
        <f>I21*H22</f>
        <v>0</v>
      </c>
      <c r="K22" s="24"/>
    </row>
    <row r="23" spans="1:11" x14ac:dyDescent="0.2">
      <c r="A23" s="20" t="s">
        <v>25</v>
      </c>
      <c r="B23" s="68" t="s">
        <v>214</v>
      </c>
      <c r="C23" s="68"/>
      <c r="D23" s="68"/>
      <c r="E23" s="68"/>
      <c r="F23" s="68"/>
      <c r="G23" s="68"/>
      <c r="H23" s="23">
        <v>0.2</v>
      </c>
      <c r="I23" s="22">
        <f>H23*J15</f>
        <v>303.60000000000002</v>
      </c>
    </row>
    <row r="24" spans="1:11" x14ac:dyDescent="0.2">
      <c r="A24" s="20" t="s">
        <v>26</v>
      </c>
      <c r="B24" s="68" t="s">
        <v>27</v>
      </c>
      <c r="C24" s="68"/>
      <c r="D24" s="68"/>
      <c r="E24" s="68"/>
      <c r="F24" s="68"/>
      <c r="G24" s="68"/>
      <c r="H24" s="23">
        <v>0</v>
      </c>
      <c r="I24" s="22">
        <f>(((I21+I22)/220)*H24*8*15)</f>
        <v>0</v>
      </c>
    </row>
    <row r="25" spans="1:11" x14ac:dyDescent="0.2">
      <c r="A25" s="20" t="s">
        <v>28</v>
      </c>
      <c r="B25" s="68" t="s">
        <v>29</v>
      </c>
      <c r="C25" s="68"/>
      <c r="D25" s="68"/>
      <c r="E25" s="68"/>
      <c r="F25" s="68"/>
      <c r="G25" s="68"/>
      <c r="H25" s="25"/>
      <c r="I25" s="22">
        <v>0</v>
      </c>
    </row>
    <row r="26" spans="1:11" x14ac:dyDescent="0.2">
      <c r="A26" s="20" t="s">
        <v>35</v>
      </c>
      <c r="B26" s="68" t="s">
        <v>31</v>
      </c>
      <c r="C26" s="68"/>
      <c r="D26" s="68"/>
      <c r="E26" s="68"/>
      <c r="F26" s="68"/>
      <c r="G26" s="68"/>
      <c r="H26" s="23"/>
      <c r="I26" s="22">
        <v>0</v>
      </c>
    </row>
    <row r="27" spans="1:11" x14ac:dyDescent="0.2">
      <c r="A27" s="70" t="s">
        <v>98</v>
      </c>
      <c r="B27" s="70"/>
      <c r="C27" s="70"/>
      <c r="D27" s="70"/>
      <c r="E27" s="70"/>
      <c r="F27" s="70"/>
      <c r="G27" s="70"/>
      <c r="H27" s="70"/>
      <c r="I27" s="26">
        <f>TRUNC(SUM(I21:I26),2)</f>
        <v>1849.75</v>
      </c>
    </row>
    <row r="28" spans="1:11" x14ac:dyDescent="0.2">
      <c r="A28" s="17"/>
      <c r="B28" s="17"/>
      <c r="C28" s="17"/>
      <c r="D28" s="17"/>
      <c r="E28" s="17"/>
      <c r="F28" s="17"/>
      <c r="G28" s="17"/>
      <c r="H28" s="17"/>
      <c r="I28" s="27"/>
    </row>
    <row r="29" spans="1:11" x14ac:dyDescent="0.2">
      <c r="A29" s="89" t="s">
        <v>99</v>
      </c>
      <c r="B29" s="89"/>
      <c r="C29" s="89"/>
      <c r="D29" s="89"/>
      <c r="E29" s="89"/>
      <c r="F29" s="89"/>
      <c r="G29" s="89"/>
      <c r="H29" s="89"/>
      <c r="I29" s="89"/>
    </row>
    <row r="30" spans="1:11" x14ac:dyDescent="0.2">
      <c r="A30" s="70" t="s">
        <v>100</v>
      </c>
      <c r="B30" s="70"/>
      <c r="C30" s="70"/>
      <c r="D30" s="70"/>
      <c r="E30" s="70"/>
      <c r="F30" s="70"/>
      <c r="G30" s="70"/>
      <c r="H30" s="20" t="s">
        <v>45</v>
      </c>
      <c r="I30" s="20" t="s">
        <v>95</v>
      </c>
    </row>
    <row r="31" spans="1:11" x14ac:dyDescent="0.2">
      <c r="A31" s="20" t="s">
        <v>23</v>
      </c>
      <c r="B31" s="68" t="s">
        <v>101</v>
      </c>
      <c r="C31" s="68"/>
      <c r="D31" s="68"/>
      <c r="E31" s="68"/>
      <c r="F31" s="68"/>
      <c r="G31" s="68"/>
      <c r="H31" s="28">
        <v>8.3299999999999999E-2</v>
      </c>
      <c r="I31" s="22">
        <f>TRUNC($I$27*H31,2)</f>
        <v>154.08000000000001</v>
      </c>
    </row>
    <row r="32" spans="1:11" x14ac:dyDescent="0.2">
      <c r="A32" s="20" t="s">
        <v>24</v>
      </c>
      <c r="B32" s="68" t="s">
        <v>102</v>
      </c>
      <c r="C32" s="68"/>
      <c r="D32" s="68"/>
      <c r="E32" s="68"/>
      <c r="F32" s="68"/>
      <c r="G32" s="68"/>
      <c r="H32" s="61">
        <v>0.121</v>
      </c>
      <c r="I32" s="22">
        <f>TRUNC(H32*I27,2)</f>
        <v>223.81</v>
      </c>
    </row>
    <row r="33" spans="1:11" x14ac:dyDescent="0.2">
      <c r="A33" s="70" t="s">
        <v>103</v>
      </c>
      <c r="B33" s="70"/>
      <c r="C33" s="70"/>
      <c r="D33" s="70"/>
      <c r="E33" s="70"/>
      <c r="F33" s="70"/>
      <c r="G33" s="70"/>
      <c r="H33" s="29">
        <f>TRUNC(SUM(H31:H32),4)</f>
        <v>0.20430000000000001</v>
      </c>
      <c r="I33" s="26">
        <f>TRUNC(SUM(I31:I32),2)</f>
        <v>377.89</v>
      </c>
    </row>
    <row r="34" spans="1:11" x14ac:dyDescent="0.2">
      <c r="A34" s="101"/>
      <c r="B34" s="102"/>
      <c r="C34" s="102"/>
      <c r="D34" s="102"/>
      <c r="E34" s="102"/>
      <c r="F34" s="102"/>
      <c r="G34" s="102"/>
      <c r="H34" s="102"/>
      <c r="I34" s="102"/>
      <c r="J34" s="30"/>
      <c r="K34" s="31"/>
    </row>
    <row r="35" spans="1:11" x14ac:dyDescent="0.2">
      <c r="A35" s="70" t="s">
        <v>104</v>
      </c>
      <c r="B35" s="70"/>
      <c r="C35" s="70"/>
      <c r="D35" s="70"/>
      <c r="E35" s="70"/>
      <c r="F35" s="70"/>
      <c r="G35" s="70"/>
      <c r="H35" s="20" t="s">
        <v>45</v>
      </c>
      <c r="I35" s="20" t="s">
        <v>95</v>
      </c>
    </row>
    <row r="36" spans="1:11" x14ac:dyDescent="0.2">
      <c r="A36" s="20" t="s">
        <v>23</v>
      </c>
      <c r="B36" s="68" t="s">
        <v>105</v>
      </c>
      <c r="C36" s="68"/>
      <c r="D36" s="68"/>
      <c r="E36" s="68"/>
      <c r="F36" s="68"/>
      <c r="G36" s="68"/>
      <c r="H36" s="28">
        <v>0.2</v>
      </c>
      <c r="I36" s="22">
        <f>H36*($I$27+$I$33)</f>
        <v>445.52800000000002</v>
      </c>
    </row>
    <row r="37" spans="1:11" x14ac:dyDescent="0.2">
      <c r="A37" s="20" t="s">
        <v>24</v>
      </c>
      <c r="B37" s="68" t="s">
        <v>106</v>
      </c>
      <c r="C37" s="68"/>
      <c r="D37" s="68"/>
      <c r="E37" s="68"/>
      <c r="F37" s="68"/>
      <c r="G37" s="68"/>
      <c r="H37" s="28">
        <v>2.5000000000000001E-2</v>
      </c>
      <c r="I37" s="22">
        <f t="shared" ref="I37:I43" si="0">H37*($I$27+$I$33)</f>
        <v>55.691000000000003</v>
      </c>
    </row>
    <row r="38" spans="1:11" x14ac:dyDescent="0.2">
      <c r="A38" s="20" t="s">
        <v>25</v>
      </c>
      <c r="B38" s="68" t="s">
        <v>211</v>
      </c>
      <c r="C38" s="68"/>
      <c r="D38" s="68"/>
      <c r="E38" s="68"/>
      <c r="F38" s="68"/>
      <c r="G38" s="68"/>
      <c r="H38" s="28">
        <v>0.06</v>
      </c>
      <c r="I38" s="22">
        <f t="shared" si="0"/>
        <v>133.6584</v>
      </c>
    </row>
    <row r="39" spans="1:11" x14ac:dyDescent="0.2">
      <c r="A39" s="20" t="s">
        <v>26</v>
      </c>
      <c r="B39" s="68" t="s">
        <v>34</v>
      </c>
      <c r="C39" s="68"/>
      <c r="D39" s="68"/>
      <c r="E39" s="68"/>
      <c r="F39" s="68"/>
      <c r="G39" s="68"/>
      <c r="H39" s="28">
        <v>1.4999999999999999E-2</v>
      </c>
      <c r="I39" s="22">
        <f t="shared" si="0"/>
        <v>33.4146</v>
      </c>
    </row>
    <row r="40" spans="1:11" x14ac:dyDescent="0.2">
      <c r="A40" s="20" t="s">
        <v>28</v>
      </c>
      <c r="B40" s="68" t="s">
        <v>107</v>
      </c>
      <c r="C40" s="68"/>
      <c r="D40" s="68"/>
      <c r="E40" s="68"/>
      <c r="F40" s="68"/>
      <c r="G40" s="68"/>
      <c r="H40" s="28">
        <v>0.01</v>
      </c>
      <c r="I40" s="22">
        <f t="shared" si="0"/>
        <v>22.276399999999999</v>
      </c>
    </row>
    <row r="41" spans="1:11" x14ac:dyDescent="0.2">
      <c r="A41" s="20" t="s">
        <v>35</v>
      </c>
      <c r="B41" s="68" t="s">
        <v>108</v>
      </c>
      <c r="C41" s="68"/>
      <c r="D41" s="68"/>
      <c r="E41" s="68"/>
      <c r="F41" s="68"/>
      <c r="G41" s="68"/>
      <c r="H41" s="28">
        <v>6.0000000000000001E-3</v>
      </c>
      <c r="I41" s="22">
        <f t="shared" si="0"/>
        <v>13.36584</v>
      </c>
    </row>
    <row r="42" spans="1:11" x14ac:dyDescent="0.2">
      <c r="A42" s="20" t="s">
        <v>30</v>
      </c>
      <c r="B42" s="68" t="s">
        <v>109</v>
      </c>
      <c r="C42" s="68"/>
      <c r="D42" s="68"/>
      <c r="E42" s="68"/>
      <c r="F42" s="68"/>
      <c r="G42" s="68"/>
      <c r="H42" s="28">
        <v>2E-3</v>
      </c>
      <c r="I42" s="22">
        <f t="shared" si="0"/>
        <v>4.4552800000000001</v>
      </c>
    </row>
    <row r="43" spans="1:11" x14ac:dyDescent="0.2">
      <c r="A43" s="20" t="s">
        <v>36</v>
      </c>
      <c r="B43" s="68" t="s">
        <v>110</v>
      </c>
      <c r="C43" s="68"/>
      <c r="D43" s="68"/>
      <c r="E43" s="68"/>
      <c r="F43" s="68"/>
      <c r="G43" s="68"/>
      <c r="H43" s="28">
        <v>0.08</v>
      </c>
      <c r="I43" s="22">
        <f t="shared" si="0"/>
        <v>178.21119999999999</v>
      </c>
    </row>
    <row r="44" spans="1:11" x14ac:dyDescent="0.2">
      <c r="A44" s="70" t="s">
        <v>111</v>
      </c>
      <c r="B44" s="70"/>
      <c r="C44" s="70"/>
      <c r="D44" s="70"/>
      <c r="E44" s="70"/>
      <c r="F44" s="70"/>
      <c r="G44" s="70"/>
      <c r="H44" s="29">
        <f>SUM(H36:H43)</f>
        <v>0.39800000000000008</v>
      </c>
      <c r="I44" s="26">
        <f>TRUNC(SUM(I36:I43),2)</f>
        <v>886.6</v>
      </c>
    </row>
    <row r="45" spans="1:11" x14ac:dyDescent="0.2">
      <c r="A45" s="96"/>
      <c r="B45" s="96"/>
      <c r="C45" s="96"/>
      <c r="D45" s="96"/>
      <c r="E45" s="96"/>
      <c r="F45" s="96"/>
      <c r="G45" s="96"/>
      <c r="H45" s="96"/>
      <c r="I45" s="97"/>
    </row>
    <row r="46" spans="1:11" x14ac:dyDescent="0.2">
      <c r="A46" s="70" t="s">
        <v>112</v>
      </c>
      <c r="B46" s="70"/>
      <c r="C46" s="70"/>
      <c r="D46" s="70"/>
      <c r="E46" s="70"/>
      <c r="F46" s="70"/>
      <c r="G46" s="70"/>
      <c r="H46" s="29"/>
      <c r="I46" s="20" t="s">
        <v>95</v>
      </c>
    </row>
    <row r="47" spans="1:11" x14ac:dyDescent="0.2">
      <c r="A47" s="20" t="s">
        <v>23</v>
      </c>
      <c r="B47" s="86" t="s">
        <v>113</v>
      </c>
      <c r="C47" s="86"/>
      <c r="D47" s="86"/>
      <c r="E47" s="86"/>
      <c r="F47" s="86"/>
      <c r="G47" s="86"/>
      <c r="H47" s="19" t="s">
        <v>44</v>
      </c>
      <c r="I47" s="62">
        <f>46*4.9-(I21*0.06)</f>
        <v>132.631</v>
      </c>
    </row>
    <row r="48" spans="1:11" x14ac:dyDescent="0.2">
      <c r="A48" s="20" t="s">
        <v>24</v>
      </c>
      <c r="B48" s="86" t="s">
        <v>114</v>
      </c>
      <c r="C48" s="86"/>
      <c r="D48" s="86"/>
      <c r="E48" s="86"/>
      <c r="F48" s="86"/>
      <c r="G48" s="86"/>
      <c r="H48" s="19" t="s">
        <v>44</v>
      </c>
      <c r="I48" s="62">
        <v>192</v>
      </c>
      <c r="K48" s="24"/>
    </row>
    <row r="49" spans="1:11" x14ac:dyDescent="0.2">
      <c r="A49" s="20" t="s">
        <v>25</v>
      </c>
      <c r="B49" s="86" t="s">
        <v>115</v>
      </c>
      <c r="C49" s="86"/>
      <c r="D49" s="86"/>
      <c r="E49" s="86"/>
      <c r="F49" s="86"/>
      <c r="G49" s="86"/>
      <c r="H49" s="19" t="s">
        <v>44</v>
      </c>
      <c r="I49" s="62">
        <v>27.73</v>
      </c>
      <c r="K49" s="24"/>
    </row>
    <row r="50" spans="1:11" x14ac:dyDescent="0.2">
      <c r="A50" s="20" t="s">
        <v>26</v>
      </c>
      <c r="B50" s="98" t="s">
        <v>116</v>
      </c>
      <c r="C50" s="99"/>
      <c r="D50" s="99"/>
      <c r="E50" s="99"/>
      <c r="F50" s="99"/>
      <c r="G50" s="100"/>
      <c r="H50" s="19" t="s">
        <v>44</v>
      </c>
      <c r="I50" s="62">
        <v>0</v>
      </c>
      <c r="K50" s="24"/>
    </row>
    <row r="51" spans="1:11" x14ac:dyDescent="0.2">
      <c r="A51" s="60" t="s">
        <v>28</v>
      </c>
      <c r="B51" s="98" t="s">
        <v>213</v>
      </c>
      <c r="C51" s="99"/>
      <c r="D51" s="99"/>
      <c r="E51" s="99"/>
      <c r="F51" s="99"/>
      <c r="G51" s="100"/>
      <c r="H51" s="59"/>
      <c r="I51" s="62">
        <v>0</v>
      </c>
      <c r="K51" s="24"/>
    </row>
    <row r="52" spans="1:11" x14ac:dyDescent="0.2">
      <c r="A52" s="60" t="s">
        <v>35</v>
      </c>
      <c r="B52" s="98" t="s">
        <v>117</v>
      </c>
      <c r="C52" s="99"/>
      <c r="D52" s="99"/>
      <c r="E52" s="99"/>
      <c r="F52" s="99"/>
      <c r="G52" s="100"/>
      <c r="H52" s="19" t="s">
        <v>44</v>
      </c>
      <c r="I52" s="62">
        <v>0.44</v>
      </c>
    </row>
    <row r="53" spans="1:11" x14ac:dyDescent="0.2">
      <c r="A53" s="60" t="s">
        <v>30</v>
      </c>
      <c r="B53" s="86" t="s">
        <v>212</v>
      </c>
      <c r="C53" s="86"/>
      <c r="D53" s="86"/>
      <c r="E53" s="86"/>
      <c r="F53" s="86"/>
      <c r="G53" s="86"/>
      <c r="H53" s="19" t="s">
        <v>44</v>
      </c>
      <c r="I53" s="62">
        <v>0</v>
      </c>
    </row>
    <row r="54" spans="1:11" x14ac:dyDescent="0.2">
      <c r="A54" s="70" t="s">
        <v>118</v>
      </c>
      <c r="B54" s="70"/>
      <c r="C54" s="70"/>
      <c r="D54" s="70"/>
      <c r="E54" s="70"/>
      <c r="F54" s="70"/>
      <c r="G54" s="70"/>
      <c r="H54" s="70"/>
      <c r="I54" s="26">
        <f>SUM(I47:I53)</f>
        <v>352.80099999999999</v>
      </c>
    </row>
    <row r="55" spans="1:11" x14ac:dyDescent="0.2">
      <c r="A55" s="96"/>
      <c r="B55" s="96"/>
      <c r="C55" s="96"/>
      <c r="D55" s="96"/>
      <c r="E55" s="96"/>
      <c r="F55" s="96"/>
      <c r="G55" s="96"/>
      <c r="H55" s="96"/>
      <c r="I55" s="97"/>
    </row>
    <row r="56" spans="1:11" x14ac:dyDescent="0.2">
      <c r="A56" s="83" t="s">
        <v>119</v>
      </c>
      <c r="B56" s="83"/>
      <c r="C56" s="83"/>
      <c r="D56" s="83"/>
      <c r="E56" s="83"/>
      <c r="F56" s="83"/>
      <c r="G56" s="83"/>
      <c r="H56" s="83"/>
      <c r="I56" s="83"/>
    </row>
    <row r="57" spans="1:11" x14ac:dyDescent="0.2">
      <c r="A57" s="70" t="s">
        <v>120</v>
      </c>
      <c r="B57" s="70"/>
      <c r="C57" s="70"/>
      <c r="D57" s="70"/>
      <c r="E57" s="70"/>
      <c r="F57" s="70"/>
      <c r="G57" s="70"/>
      <c r="H57" s="70"/>
      <c r="I57" s="20" t="s">
        <v>95</v>
      </c>
    </row>
    <row r="58" spans="1:11" x14ac:dyDescent="0.2">
      <c r="A58" s="20" t="s">
        <v>32</v>
      </c>
      <c r="B58" s="69" t="s">
        <v>121</v>
      </c>
      <c r="C58" s="69"/>
      <c r="D58" s="69"/>
      <c r="E58" s="69"/>
      <c r="F58" s="69"/>
      <c r="G58" s="69"/>
      <c r="H58" s="69"/>
      <c r="I58" s="22">
        <f>I33</f>
        <v>377.89</v>
      </c>
    </row>
    <row r="59" spans="1:11" x14ac:dyDescent="0.2">
      <c r="A59" s="20" t="s">
        <v>33</v>
      </c>
      <c r="B59" s="69" t="s">
        <v>122</v>
      </c>
      <c r="C59" s="69"/>
      <c r="D59" s="69"/>
      <c r="E59" s="69"/>
      <c r="F59" s="69"/>
      <c r="G59" s="69"/>
      <c r="H59" s="69"/>
      <c r="I59" s="22">
        <f>I44</f>
        <v>886.6</v>
      </c>
    </row>
    <row r="60" spans="1:11" x14ac:dyDescent="0.2">
      <c r="A60" s="20" t="s">
        <v>37</v>
      </c>
      <c r="B60" s="69" t="s">
        <v>38</v>
      </c>
      <c r="C60" s="69"/>
      <c r="D60" s="69"/>
      <c r="E60" s="69"/>
      <c r="F60" s="69"/>
      <c r="G60" s="69"/>
      <c r="H60" s="69"/>
      <c r="I60" s="22">
        <f>I54</f>
        <v>352.80099999999999</v>
      </c>
    </row>
    <row r="61" spans="1:11" x14ac:dyDescent="0.2">
      <c r="A61" s="70" t="s">
        <v>123</v>
      </c>
      <c r="B61" s="70"/>
      <c r="C61" s="70"/>
      <c r="D61" s="70"/>
      <c r="E61" s="70"/>
      <c r="F61" s="70"/>
      <c r="G61" s="70"/>
      <c r="H61" s="70"/>
      <c r="I61" s="26">
        <f>TRUNC(SUM(I58:I60),2)</f>
        <v>1617.29</v>
      </c>
    </row>
    <row r="62" spans="1:11" x14ac:dyDescent="0.2">
      <c r="A62" s="87"/>
      <c r="B62" s="88"/>
      <c r="C62" s="88"/>
      <c r="D62" s="88"/>
      <c r="E62" s="88"/>
      <c r="F62" s="88"/>
      <c r="G62" s="88"/>
      <c r="H62" s="88"/>
      <c r="I62" s="88"/>
    </row>
    <row r="63" spans="1:11" x14ac:dyDescent="0.2">
      <c r="A63" s="89" t="s">
        <v>124</v>
      </c>
      <c r="B63" s="89"/>
      <c r="C63" s="89"/>
      <c r="D63" s="89"/>
      <c r="E63" s="89"/>
      <c r="F63" s="89"/>
      <c r="G63" s="89"/>
      <c r="H63" s="89"/>
      <c r="I63" s="89"/>
    </row>
    <row r="64" spans="1:11" x14ac:dyDescent="0.2">
      <c r="A64" s="20">
        <v>3</v>
      </c>
      <c r="B64" s="70" t="s">
        <v>60</v>
      </c>
      <c r="C64" s="70"/>
      <c r="D64" s="70"/>
      <c r="E64" s="70"/>
      <c r="F64" s="70"/>
      <c r="G64" s="70"/>
      <c r="H64" s="20" t="s">
        <v>45</v>
      </c>
      <c r="I64" s="20" t="s">
        <v>95</v>
      </c>
    </row>
    <row r="65" spans="1:11" x14ac:dyDescent="0.2">
      <c r="A65" s="20" t="s">
        <v>23</v>
      </c>
      <c r="B65" s="68" t="s">
        <v>16</v>
      </c>
      <c r="C65" s="68"/>
      <c r="D65" s="68"/>
      <c r="E65" s="68"/>
      <c r="F65" s="68"/>
      <c r="G65" s="68"/>
      <c r="H65" s="28">
        <v>4.1999999999999997E-3</v>
      </c>
      <c r="I65" s="22">
        <f>H65*$I$27</f>
        <v>7.7689499999999994</v>
      </c>
    </row>
    <row r="66" spans="1:11" x14ac:dyDescent="0.2">
      <c r="A66" s="20" t="s">
        <v>24</v>
      </c>
      <c r="B66" s="68" t="s">
        <v>55</v>
      </c>
      <c r="C66" s="68"/>
      <c r="D66" s="68"/>
      <c r="E66" s="68"/>
      <c r="F66" s="68"/>
      <c r="G66" s="68"/>
      <c r="H66" s="28">
        <v>2.9999999999999997E-4</v>
      </c>
      <c r="I66" s="22">
        <f t="shared" ref="I66:I70" si="1">H66*$I$27</f>
        <v>0.554925</v>
      </c>
      <c r="K66" s="33"/>
    </row>
    <row r="67" spans="1:11" x14ac:dyDescent="0.2">
      <c r="A67" s="20" t="s">
        <v>25</v>
      </c>
      <c r="B67" s="68" t="s">
        <v>125</v>
      </c>
      <c r="C67" s="68"/>
      <c r="D67" s="68"/>
      <c r="E67" s="68"/>
      <c r="F67" s="68"/>
      <c r="G67" s="68"/>
      <c r="H67" s="28">
        <v>3.4700000000000002E-2</v>
      </c>
      <c r="I67" s="22">
        <f t="shared" si="1"/>
        <v>64.186324999999997</v>
      </c>
    </row>
    <row r="68" spans="1:11" x14ac:dyDescent="0.2">
      <c r="A68" s="20" t="s">
        <v>26</v>
      </c>
      <c r="B68" s="68" t="s">
        <v>126</v>
      </c>
      <c r="C68" s="68"/>
      <c r="D68" s="68"/>
      <c r="E68" s="68"/>
      <c r="F68" s="68"/>
      <c r="G68" s="68"/>
      <c r="H68" s="28">
        <v>1.9400000000000001E-2</v>
      </c>
      <c r="I68" s="22">
        <f t="shared" si="1"/>
        <v>35.885150000000003</v>
      </c>
    </row>
    <row r="69" spans="1:11" x14ac:dyDescent="0.2">
      <c r="A69" s="20" t="s">
        <v>28</v>
      </c>
      <c r="B69" s="68" t="s">
        <v>127</v>
      </c>
      <c r="C69" s="68"/>
      <c r="D69" s="68"/>
      <c r="E69" s="68"/>
      <c r="F69" s="68"/>
      <c r="G69" s="68"/>
      <c r="H69" s="28">
        <f>H44*H68</f>
        <v>7.7212000000000018E-3</v>
      </c>
      <c r="I69" s="22">
        <f t="shared" si="1"/>
        <v>14.282289700000003</v>
      </c>
    </row>
    <row r="70" spans="1:11" x14ac:dyDescent="0.2">
      <c r="A70" s="20" t="s">
        <v>35</v>
      </c>
      <c r="B70" s="68" t="s">
        <v>128</v>
      </c>
      <c r="C70" s="68"/>
      <c r="D70" s="68"/>
      <c r="E70" s="68"/>
      <c r="F70" s="68"/>
      <c r="G70" s="68"/>
      <c r="H70" s="28">
        <v>5.3E-3</v>
      </c>
      <c r="I70" s="22">
        <f t="shared" si="1"/>
        <v>9.8036750000000001</v>
      </c>
    </row>
    <row r="71" spans="1:11" x14ac:dyDescent="0.2">
      <c r="A71" s="70" t="s">
        <v>129</v>
      </c>
      <c r="B71" s="70"/>
      <c r="C71" s="70"/>
      <c r="D71" s="70"/>
      <c r="E71" s="70"/>
      <c r="F71" s="70"/>
      <c r="G71" s="70"/>
      <c r="H71" s="29">
        <f>TRUNC(SUM(H65:H70),4)</f>
        <v>7.1599999999999997E-2</v>
      </c>
      <c r="I71" s="26">
        <f>TRUNC(SUM(I65:I70),2)</f>
        <v>132.47999999999999</v>
      </c>
    </row>
    <row r="72" spans="1:11" x14ac:dyDescent="0.2">
      <c r="A72" s="94"/>
      <c r="B72" s="95"/>
      <c r="C72" s="95"/>
      <c r="D72" s="95"/>
      <c r="E72" s="95"/>
      <c r="F72" s="95"/>
      <c r="G72" s="95"/>
      <c r="H72" s="95"/>
      <c r="I72" s="95"/>
    </row>
    <row r="73" spans="1:11" x14ac:dyDescent="0.2">
      <c r="A73" s="89" t="s">
        <v>130</v>
      </c>
      <c r="B73" s="89"/>
      <c r="C73" s="89"/>
      <c r="D73" s="89"/>
      <c r="E73" s="89"/>
      <c r="F73" s="89"/>
      <c r="G73" s="89"/>
      <c r="H73" s="89"/>
      <c r="I73" s="89"/>
      <c r="J73" s="30"/>
      <c r="K73" s="31"/>
    </row>
    <row r="74" spans="1:11" x14ac:dyDescent="0.2">
      <c r="A74" s="70" t="s">
        <v>131</v>
      </c>
      <c r="B74" s="70"/>
      <c r="C74" s="70"/>
      <c r="D74" s="70"/>
      <c r="E74" s="70"/>
      <c r="F74" s="70"/>
      <c r="G74" s="70"/>
      <c r="H74" s="20" t="s">
        <v>45</v>
      </c>
      <c r="I74" s="20" t="s">
        <v>95</v>
      </c>
    </row>
    <row r="75" spans="1:11" x14ac:dyDescent="0.2">
      <c r="A75" s="20" t="s">
        <v>23</v>
      </c>
      <c r="B75" s="68" t="s">
        <v>132</v>
      </c>
      <c r="C75" s="68"/>
      <c r="D75" s="68"/>
      <c r="E75" s="68"/>
      <c r="F75" s="68"/>
      <c r="G75" s="68"/>
      <c r="H75" s="28">
        <v>1.6199999999999999E-2</v>
      </c>
      <c r="I75" s="22">
        <f>H75*$I$27</f>
        <v>29.965949999999999</v>
      </c>
    </row>
    <row r="76" spans="1:11" x14ac:dyDescent="0.2">
      <c r="A76" s="20" t="s">
        <v>24</v>
      </c>
      <c r="B76" s="68" t="s">
        <v>21</v>
      </c>
      <c r="C76" s="68"/>
      <c r="D76" s="68"/>
      <c r="E76" s="68"/>
      <c r="F76" s="68"/>
      <c r="G76" s="68"/>
      <c r="H76" s="28">
        <v>2.8E-3</v>
      </c>
      <c r="I76" s="22">
        <f t="shared" ref="I76:I80" si="2">H76*$I$27</f>
        <v>5.1792999999999996</v>
      </c>
    </row>
    <row r="77" spans="1:11" x14ac:dyDescent="0.2">
      <c r="A77" s="20" t="s">
        <v>25</v>
      </c>
      <c r="B77" s="68" t="s">
        <v>59</v>
      </c>
      <c r="C77" s="68"/>
      <c r="D77" s="68"/>
      <c r="E77" s="68"/>
      <c r="F77" s="68"/>
      <c r="G77" s="68"/>
      <c r="H77" s="28">
        <v>2.0000000000000001E-4</v>
      </c>
      <c r="I77" s="22">
        <f t="shared" si="2"/>
        <v>0.36995</v>
      </c>
    </row>
    <row r="78" spans="1:11" x14ac:dyDescent="0.2">
      <c r="A78" s="20" t="s">
        <v>26</v>
      </c>
      <c r="B78" s="68" t="s">
        <v>133</v>
      </c>
      <c r="C78" s="68"/>
      <c r="D78" s="68"/>
      <c r="E78" s="68"/>
      <c r="F78" s="68"/>
      <c r="G78" s="68"/>
      <c r="H78" s="28">
        <v>2.9999999999999997E-4</v>
      </c>
      <c r="I78" s="22">
        <f t="shared" si="2"/>
        <v>0.554925</v>
      </c>
    </row>
    <row r="79" spans="1:11" x14ac:dyDescent="0.2">
      <c r="A79" s="20" t="s">
        <v>28</v>
      </c>
      <c r="B79" s="68" t="s">
        <v>22</v>
      </c>
      <c r="C79" s="68"/>
      <c r="D79" s="68"/>
      <c r="E79" s="68"/>
      <c r="F79" s="68"/>
      <c r="G79" s="68"/>
      <c r="H79" s="28">
        <v>6.9999999999999999E-4</v>
      </c>
      <c r="I79" s="22">
        <f t="shared" si="2"/>
        <v>1.2948249999999999</v>
      </c>
      <c r="K79" s="24"/>
    </row>
    <row r="80" spans="1:11" x14ac:dyDescent="0.2">
      <c r="A80" s="20" t="s">
        <v>35</v>
      </c>
      <c r="B80" s="68" t="s">
        <v>134</v>
      </c>
      <c r="C80" s="68"/>
      <c r="D80" s="68"/>
      <c r="E80" s="68"/>
      <c r="F80" s="68"/>
      <c r="G80" s="68"/>
      <c r="H80" s="28">
        <v>1.3899999999999999E-2</v>
      </c>
      <c r="I80" s="22">
        <f t="shared" si="2"/>
        <v>25.711524999999998</v>
      </c>
      <c r="K80" s="34"/>
    </row>
    <row r="81" spans="1:11" x14ac:dyDescent="0.2">
      <c r="A81" s="70" t="s">
        <v>135</v>
      </c>
      <c r="B81" s="70"/>
      <c r="C81" s="70"/>
      <c r="D81" s="70"/>
      <c r="E81" s="70"/>
      <c r="F81" s="70"/>
      <c r="G81" s="70"/>
      <c r="H81" s="29">
        <f>TRUNC(SUM(H75:H80),4)</f>
        <v>3.4099999999999998E-2</v>
      </c>
      <c r="I81" s="26">
        <f>TRUNC(SUM(I75:I80),2)</f>
        <v>63.07</v>
      </c>
      <c r="K81" s="34"/>
    </row>
    <row r="82" spans="1:11" x14ac:dyDescent="0.2">
      <c r="A82" s="92"/>
      <c r="B82" s="93"/>
      <c r="C82" s="93"/>
      <c r="D82" s="93"/>
      <c r="E82" s="93"/>
      <c r="F82" s="93"/>
      <c r="G82" s="93"/>
      <c r="H82" s="93"/>
      <c r="I82" s="93"/>
    </row>
    <row r="83" spans="1:11" x14ac:dyDescent="0.2">
      <c r="A83" s="70" t="s">
        <v>136</v>
      </c>
      <c r="B83" s="70"/>
      <c r="C83" s="70"/>
      <c r="D83" s="70"/>
      <c r="E83" s="70"/>
      <c r="F83" s="70"/>
      <c r="G83" s="70"/>
      <c r="H83" s="20" t="s">
        <v>45</v>
      </c>
      <c r="I83" s="20" t="s">
        <v>95</v>
      </c>
    </row>
    <row r="84" spans="1:11" x14ac:dyDescent="0.2">
      <c r="A84" s="20" t="s">
        <v>23</v>
      </c>
      <c r="B84" s="68" t="s">
        <v>137</v>
      </c>
      <c r="C84" s="68"/>
      <c r="D84" s="68"/>
      <c r="E84" s="68"/>
      <c r="F84" s="68"/>
      <c r="G84" s="68"/>
      <c r="H84" s="28">
        <v>0</v>
      </c>
      <c r="I84" s="22">
        <v>0</v>
      </c>
    </row>
    <row r="85" spans="1:11" x14ac:dyDescent="0.2">
      <c r="A85" s="70" t="s">
        <v>138</v>
      </c>
      <c r="B85" s="70"/>
      <c r="C85" s="70"/>
      <c r="D85" s="70"/>
      <c r="E85" s="70"/>
      <c r="F85" s="70"/>
      <c r="G85" s="70"/>
      <c r="H85" s="29">
        <f>TRUNC(SUM(H84),4)</f>
        <v>0</v>
      </c>
      <c r="I85" s="26">
        <f>TRUNC(SUM(I84),2)</f>
        <v>0</v>
      </c>
    </row>
    <row r="86" spans="1:11" x14ac:dyDescent="0.2">
      <c r="A86" s="90"/>
      <c r="B86" s="91"/>
      <c r="C86" s="91"/>
      <c r="D86" s="91"/>
      <c r="E86" s="91"/>
      <c r="F86" s="91"/>
      <c r="G86" s="91"/>
      <c r="H86" s="91"/>
      <c r="I86" s="91"/>
    </row>
    <row r="87" spans="1:11" x14ac:dyDescent="0.2">
      <c r="A87" s="83" t="s">
        <v>139</v>
      </c>
      <c r="B87" s="83"/>
      <c r="C87" s="83"/>
      <c r="D87" s="83"/>
      <c r="E87" s="83"/>
      <c r="F87" s="83"/>
      <c r="G87" s="83"/>
      <c r="H87" s="83"/>
      <c r="I87" s="83"/>
    </row>
    <row r="88" spans="1:11" x14ac:dyDescent="0.2">
      <c r="A88" s="70" t="s">
        <v>39</v>
      </c>
      <c r="B88" s="70"/>
      <c r="C88" s="70"/>
      <c r="D88" s="70"/>
      <c r="E88" s="70"/>
      <c r="F88" s="70"/>
      <c r="G88" s="70"/>
      <c r="H88" s="70"/>
      <c r="I88" s="20" t="s">
        <v>95</v>
      </c>
    </row>
    <row r="89" spans="1:11" x14ac:dyDescent="0.2">
      <c r="A89" s="20" t="s">
        <v>40</v>
      </c>
      <c r="B89" s="69" t="s">
        <v>140</v>
      </c>
      <c r="C89" s="69"/>
      <c r="D89" s="69"/>
      <c r="E89" s="69"/>
      <c r="F89" s="69"/>
      <c r="G89" s="69"/>
      <c r="H89" s="69"/>
      <c r="I89" s="22">
        <f>I81</f>
        <v>63.07</v>
      </c>
    </row>
    <row r="90" spans="1:11" x14ac:dyDescent="0.2">
      <c r="A90" s="20" t="s">
        <v>41</v>
      </c>
      <c r="B90" s="69" t="s">
        <v>141</v>
      </c>
      <c r="C90" s="69"/>
      <c r="D90" s="69"/>
      <c r="E90" s="69"/>
      <c r="F90" s="69"/>
      <c r="G90" s="69"/>
      <c r="H90" s="69"/>
      <c r="I90" s="22">
        <f>I85</f>
        <v>0</v>
      </c>
    </row>
    <row r="91" spans="1:11" x14ac:dyDescent="0.2">
      <c r="A91" s="70" t="s">
        <v>142</v>
      </c>
      <c r="B91" s="70"/>
      <c r="C91" s="70"/>
      <c r="D91" s="70"/>
      <c r="E91" s="70"/>
      <c r="F91" s="70"/>
      <c r="G91" s="70"/>
      <c r="H91" s="70"/>
      <c r="I91" s="26">
        <f>TRUNC(SUM(I89:I90),2)</f>
        <v>63.07</v>
      </c>
    </row>
    <row r="92" spans="1:11" x14ac:dyDescent="0.2">
      <c r="A92" s="87"/>
      <c r="B92" s="88"/>
      <c r="C92" s="88"/>
      <c r="D92" s="88"/>
      <c r="E92" s="88"/>
      <c r="F92" s="88"/>
      <c r="G92" s="88"/>
      <c r="H92" s="88"/>
      <c r="I92" s="88"/>
    </row>
    <row r="93" spans="1:11" x14ac:dyDescent="0.2">
      <c r="A93" s="89" t="s">
        <v>143</v>
      </c>
      <c r="B93" s="89"/>
      <c r="C93" s="89"/>
      <c r="D93" s="89"/>
      <c r="E93" s="89"/>
      <c r="F93" s="89"/>
      <c r="G93" s="89"/>
      <c r="H93" s="89"/>
      <c r="I93" s="89"/>
    </row>
    <row r="94" spans="1:11" x14ac:dyDescent="0.2">
      <c r="A94" s="20">
        <v>5</v>
      </c>
      <c r="B94" s="70" t="s">
        <v>56</v>
      </c>
      <c r="C94" s="70"/>
      <c r="D94" s="70"/>
      <c r="E94" s="70"/>
      <c r="F94" s="70"/>
      <c r="G94" s="70"/>
      <c r="H94" s="20"/>
      <c r="I94" s="20" t="s">
        <v>95</v>
      </c>
    </row>
    <row r="95" spans="1:11" x14ac:dyDescent="0.2">
      <c r="A95" s="20" t="s">
        <v>23</v>
      </c>
      <c r="B95" s="86" t="s">
        <v>61</v>
      </c>
      <c r="C95" s="86"/>
      <c r="D95" s="86"/>
      <c r="E95" s="86"/>
      <c r="F95" s="86"/>
      <c r="G95" s="86"/>
      <c r="H95" s="19" t="s">
        <v>44</v>
      </c>
      <c r="I95" s="63">
        <f>330.4/12</f>
        <v>27.533333333333331</v>
      </c>
    </row>
    <row r="96" spans="1:11" x14ac:dyDescent="0.2">
      <c r="A96" s="20" t="s">
        <v>24</v>
      </c>
      <c r="B96" s="86" t="s">
        <v>0</v>
      </c>
      <c r="C96" s="86"/>
      <c r="D96" s="86"/>
      <c r="E96" s="86"/>
      <c r="F96" s="86"/>
      <c r="G96" s="86"/>
      <c r="H96" s="19" t="s">
        <v>44</v>
      </c>
      <c r="I96" s="63">
        <f>37527.09/12</f>
        <v>3127.2574999999997</v>
      </c>
    </row>
    <row r="97" spans="1:9" x14ac:dyDescent="0.2">
      <c r="A97" s="20" t="s">
        <v>25</v>
      </c>
      <c r="B97" s="86" t="s">
        <v>209</v>
      </c>
      <c r="C97" s="86"/>
      <c r="D97" s="86"/>
      <c r="E97" s="86"/>
      <c r="F97" s="86"/>
      <c r="G97" s="86"/>
      <c r="H97" s="19"/>
      <c r="I97" s="63">
        <f>1408.24/12</f>
        <v>117.35333333333334</v>
      </c>
    </row>
    <row r="98" spans="1:9" x14ac:dyDescent="0.2">
      <c r="A98" s="58" t="s">
        <v>26</v>
      </c>
      <c r="B98" s="86" t="s">
        <v>42</v>
      </c>
      <c r="C98" s="86"/>
      <c r="D98" s="86"/>
      <c r="E98" s="86"/>
      <c r="F98" s="86"/>
      <c r="G98" s="86"/>
      <c r="H98" s="19" t="s">
        <v>44</v>
      </c>
      <c r="I98" s="63">
        <v>0</v>
      </c>
    </row>
    <row r="99" spans="1:9" x14ac:dyDescent="0.2">
      <c r="A99" s="58" t="s">
        <v>28</v>
      </c>
      <c r="B99" s="86" t="s">
        <v>144</v>
      </c>
      <c r="C99" s="86"/>
      <c r="D99" s="86"/>
      <c r="E99" s="86"/>
      <c r="F99" s="86"/>
      <c r="G99" s="86"/>
      <c r="H99" s="19" t="s">
        <v>44</v>
      </c>
      <c r="I99" s="63">
        <f>1713.51/12</f>
        <v>142.79249999999999</v>
      </c>
    </row>
    <row r="100" spans="1:9" x14ac:dyDescent="0.2">
      <c r="A100" s="70" t="s">
        <v>145</v>
      </c>
      <c r="B100" s="70"/>
      <c r="C100" s="70"/>
      <c r="D100" s="70"/>
      <c r="E100" s="70"/>
      <c r="F100" s="70"/>
      <c r="G100" s="70"/>
      <c r="H100" s="29" t="s">
        <v>44</v>
      </c>
      <c r="I100" s="26">
        <f>TRUNC(SUM(I95:I99),2)</f>
        <v>3414.93</v>
      </c>
    </row>
    <row r="101" spans="1:9" x14ac:dyDescent="0.2">
      <c r="A101" s="87"/>
      <c r="B101" s="88"/>
      <c r="C101" s="88"/>
      <c r="D101" s="88"/>
      <c r="E101" s="88"/>
      <c r="F101" s="88"/>
      <c r="G101" s="88"/>
      <c r="H101" s="88"/>
      <c r="I101" s="88"/>
    </row>
    <row r="102" spans="1:9" x14ac:dyDescent="0.2">
      <c r="A102" s="89" t="s">
        <v>146</v>
      </c>
      <c r="B102" s="89"/>
      <c r="C102" s="89"/>
      <c r="D102" s="89"/>
      <c r="E102" s="89"/>
      <c r="F102" s="89"/>
      <c r="G102" s="89"/>
      <c r="H102" s="89"/>
      <c r="I102" s="89"/>
    </row>
    <row r="103" spans="1:9" x14ac:dyDescent="0.2">
      <c r="A103" s="20">
        <v>6</v>
      </c>
      <c r="B103" s="70" t="s">
        <v>57</v>
      </c>
      <c r="C103" s="70"/>
      <c r="D103" s="70"/>
      <c r="E103" s="70"/>
      <c r="F103" s="70"/>
      <c r="G103" s="70"/>
      <c r="H103" s="20" t="s">
        <v>45</v>
      </c>
      <c r="I103" s="20" t="s">
        <v>95</v>
      </c>
    </row>
    <row r="104" spans="1:9" x14ac:dyDescent="0.2">
      <c r="A104" s="20" t="s">
        <v>23</v>
      </c>
      <c r="B104" s="68" t="s">
        <v>147</v>
      </c>
      <c r="C104" s="68"/>
      <c r="D104" s="68"/>
      <c r="E104" s="68"/>
      <c r="F104" s="68"/>
      <c r="G104" s="68"/>
      <c r="H104" s="35">
        <v>0.03</v>
      </c>
      <c r="I104" s="22">
        <f>TRUNC(H104*I128,2)</f>
        <v>212.32</v>
      </c>
    </row>
    <row r="105" spans="1:9" x14ac:dyDescent="0.2">
      <c r="A105" s="20" t="s">
        <v>24</v>
      </c>
      <c r="B105" s="68" t="s">
        <v>14</v>
      </c>
      <c r="C105" s="68"/>
      <c r="D105" s="68"/>
      <c r="E105" s="68"/>
      <c r="F105" s="68"/>
      <c r="G105" s="68"/>
      <c r="H105" s="35">
        <v>6.7900000000000002E-2</v>
      </c>
      <c r="I105" s="22">
        <f>TRUNC(H105*(I104+I128),2)</f>
        <v>494.98</v>
      </c>
    </row>
    <row r="106" spans="1:9" x14ac:dyDescent="0.2">
      <c r="A106" s="20" t="s">
        <v>25</v>
      </c>
      <c r="B106" s="76" t="s">
        <v>148</v>
      </c>
      <c r="C106" s="76"/>
      <c r="D106" s="76"/>
      <c r="E106" s="76"/>
      <c r="F106" s="76"/>
      <c r="G106" s="76"/>
      <c r="H106" s="23"/>
      <c r="I106" s="36"/>
    </row>
    <row r="107" spans="1:9" x14ac:dyDescent="0.2">
      <c r="A107" s="20" t="s">
        <v>149</v>
      </c>
      <c r="B107" s="68" t="s">
        <v>150</v>
      </c>
      <c r="C107" s="68"/>
      <c r="D107" s="68"/>
      <c r="E107" s="68"/>
      <c r="F107" s="68"/>
      <c r="G107" s="68"/>
      <c r="H107" s="37">
        <v>1.6500000000000001E-2</v>
      </c>
      <c r="I107" s="22">
        <f>H107*I117</f>
        <v>149.79525000000001</v>
      </c>
    </row>
    <row r="108" spans="1:9" x14ac:dyDescent="0.2">
      <c r="A108" s="20" t="s">
        <v>151</v>
      </c>
      <c r="B108" s="68" t="s">
        <v>152</v>
      </c>
      <c r="C108" s="68"/>
      <c r="D108" s="68"/>
      <c r="E108" s="68"/>
      <c r="F108" s="68"/>
      <c r="G108" s="68"/>
      <c r="H108" s="38">
        <v>7.5999999999999998E-2</v>
      </c>
      <c r="I108" s="22">
        <f>H108*I117</f>
        <v>689.96600000000001</v>
      </c>
    </row>
    <row r="109" spans="1:9" x14ac:dyDescent="0.2">
      <c r="A109" s="20" t="s">
        <v>153</v>
      </c>
      <c r="B109" s="68" t="s">
        <v>154</v>
      </c>
      <c r="C109" s="68"/>
      <c r="D109" s="68"/>
      <c r="E109" s="68"/>
      <c r="F109" s="68"/>
      <c r="G109" s="68"/>
      <c r="H109" s="39">
        <v>0.05</v>
      </c>
      <c r="I109" s="22">
        <f>H109*I117</f>
        <v>453.92500000000001</v>
      </c>
    </row>
    <row r="110" spans="1:9" x14ac:dyDescent="0.2">
      <c r="A110" s="70" t="s">
        <v>155</v>
      </c>
      <c r="B110" s="70"/>
      <c r="C110" s="70"/>
      <c r="D110" s="70"/>
      <c r="E110" s="70"/>
      <c r="F110" s="70"/>
      <c r="G110" s="70"/>
      <c r="H110" s="37"/>
      <c r="I110" s="26">
        <f>TRUNC(SUM(I104:I109),2)</f>
        <v>2000.98</v>
      </c>
    </row>
    <row r="111" spans="1:9" x14ac:dyDescent="0.2">
      <c r="A111" s="15"/>
      <c r="B111" s="84"/>
      <c r="C111" s="84"/>
      <c r="D111" s="84"/>
      <c r="E111" s="84"/>
      <c r="F111" s="84"/>
      <c r="G111" s="84"/>
      <c r="H111" s="84"/>
      <c r="I111" s="84"/>
    </row>
    <row r="112" spans="1:9" x14ac:dyDescent="0.2">
      <c r="A112" s="40" t="s">
        <v>156</v>
      </c>
      <c r="B112" s="85" t="s">
        <v>157</v>
      </c>
      <c r="C112" s="85"/>
      <c r="D112" s="85"/>
      <c r="E112" s="85"/>
      <c r="F112" s="85"/>
      <c r="G112" s="85"/>
      <c r="H112" s="41">
        <f>TRUNC(H107+H108+H109,4)</f>
        <v>0.14249999999999999</v>
      </c>
      <c r="I112" s="42"/>
    </row>
    <row r="113" spans="1:11" x14ac:dyDescent="0.2">
      <c r="A113" s="43"/>
      <c r="B113" s="81">
        <v>100</v>
      </c>
      <c r="C113" s="81"/>
      <c r="D113" s="81"/>
      <c r="E113" s="81"/>
      <c r="F113" s="81"/>
      <c r="G113" s="81"/>
      <c r="H113" s="45"/>
      <c r="I113" s="46"/>
    </row>
    <row r="114" spans="1:11" x14ac:dyDescent="0.2">
      <c r="A114" s="47"/>
      <c r="B114" s="44"/>
      <c r="C114" s="44"/>
      <c r="D114" s="44"/>
      <c r="E114" s="44"/>
      <c r="F114" s="44"/>
      <c r="G114" s="44"/>
      <c r="H114" s="45"/>
      <c r="I114" s="46"/>
    </row>
    <row r="115" spans="1:11" x14ac:dyDescent="0.2">
      <c r="A115" s="43" t="s">
        <v>158</v>
      </c>
      <c r="B115" s="81" t="s">
        <v>159</v>
      </c>
      <c r="C115" s="81"/>
      <c r="D115" s="81"/>
      <c r="E115" s="81"/>
      <c r="F115" s="81"/>
      <c r="G115" s="81"/>
      <c r="H115" s="45"/>
      <c r="I115" s="46">
        <f>TRUNC(I128+I104+I105,2)</f>
        <v>7784.82</v>
      </c>
    </row>
    <row r="116" spans="1:11" x14ac:dyDescent="0.2">
      <c r="A116" s="43"/>
      <c r="B116" s="44"/>
      <c r="C116" s="44"/>
      <c r="D116" s="44"/>
      <c r="E116" s="44"/>
      <c r="F116" s="44"/>
      <c r="G116" s="44"/>
      <c r="H116" s="45"/>
      <c r="I116" s="46"/>
    </row>
    <row r="117" spans="1:11" x14ac:dyDescent="0.2">
      <c r="A117" s="43" t="s">
        <v>160</v>
      </c>
      <c r="B117" s="81" t="s">
        <v>161</v>
      </c>
      <c r="C117" s="81"/>
      <c r="D117" s="81"/>
      <c r="E117" s="81"/>
      <c r="F117" s="81"/>
      <c r="G117" s="81"/>
      <c r="H117" s="45"/>
      <c r="I117" s="46">
        <f>TRUNC(I115/(1-H112),2)</f>
        <v>9078.5</v>
      </c>
    </row>
    <row r="118" spans="1:11" x14ac:dyDescent="0.2">
      <c r="A118" s="43"/>
      <c r="B118" s="44"/>
      <c r="C118" s="44"/>
      <c r="D118" s="44"/>
      <c r="E118" s="44"/>
      <c r="F118" s="44"/>
      <c r="G118" s="44"/>
      <c r="H118" s="45"/>
      <c r="I118" s="46"/>
    </row>
    <row r="119" spans="1:11" x14ac:dyDescent="0.2">
      <c r="A119" s="48"/>
      <c r="B119" s="82" t="s">
        <v>162</v>
      </c>
      <c r="C119" s="82"/>
      <c r="D119" s="82"/>
      <c r="E119" s="82"/>
      <c r="F119" s="82"/>
      <c r="G119" s="82"/>
      <c r="H119" s="49"/>
      <c r="I119" s="50">
        <f>TRUNC(I117-I115,2)</f>
        <v>1293.68</v>
      </c>
      <c r="K119" s="24"/>
    </row>
    <row r="120" spans="1:11" x14ac:dyDescent="0.2">
      <c r="A120" s="15"/>
      <c r="B120" s="15"/>
      <c r="C120" s="15"/>
      <c r="D120" s="15"/>
      <c r="E120" s="15"/>
      <c r="F120" s="15"/>
      <c r="G120" s="15"/>
      <c r="H120" s="15"/>
      <c r="I120" s="27"/>
    </row>
    <row r="121" spans="1:11" x14ac:dyDescent="0.2">
      <c r="A121" s="83" t="s">
        <v>163</v>
      </c>
      <c r="B121" s="83"/>
      <c r="C121" s="83"/>
      <c r="D121" s="83"/>
      <c r="E121" s="83"/>
      <c r="F121" s="83"/>
      <c r="G121" s="83"/>
      <c r="H121" s="83"/>
      <c r="I121" s="83"/>
      <c r="K121" s="31"/>
    </row>
    <row r="122" spans="1:11" x14ac:dyDescent="0.2">
      <c r="A122" s="70" t="s">
        <v>164</v>
      </c>
      <c r="B122" s="70"/>
      <c r="C122" s="70"/>
      <c r="D122" s="70"/>
      <c r="E122" s="70"/>
      <c r="F122" s="70"/>
      <c r="G122" s="70"/>
      <c r="H122" s="70"/>
      <c r="I122" s="20" t="s">
        <v>95</v>
      </c>
    </row>
    <row r="123" spans="1:11" x14ac:dyDescent="0.2">
      <c r="A123" s="19" t="s">
        <v>23</v>
      </c>
      <c r="B123" s="68" t="str">
        <f>A19</f>
        <v>MÓDULO 1 - COMPOSIÇÃO DA REMUNERAÇÃO</v>
      </c>
      <c r="C123" s="68"/>
      <c r="D123" s="68"/>
      <c r="E123" s="68"/>
      <c r="F123" s="68"/>
      <c r="G123" s="68"/>
      <c r="H123" s="68"/>
      <c r="I123" s="22">
        <f>I27</f>
        <v>1849.75</v>
      </c>
    </row>
    <row r="124" spans="1:11" x14ac:dyDescent="0.2">
      <c r="A124" s="19" t="s">
        <v>24</v>
      </c>
      <c r="B124" s="68" t="str">
        <f>A29</f>
        <v>MÓDULO 2 – ENCARGOS E BENEFÍCIOS ANUAIS, MENSAIS E DIÁRIOS</v>
      </c>
      <c r="C124" s="68"/>
      <c r="D124" s="68"/>
      <c r="E124" s="68"/>
      <c r="F124" s="68"/>
      <c r="G124" s="68"/>
      <c r="H124" s="68"/>
      <c r="I124" s="22">
        <f>I61</f>
        <v>1617.29</v>
      </c>
    </row>
    <row r="125" spans="1:11" x14ac:dyDescent="0.2">
      <c r="A125" s="19" t="s">
        <v>25</v>
      </c>
      <c r="B125" s="68" t="str">
        <f>A63</f>
        <v>MÓDULO 3 – PROVISÃO PARA RESCISÃO</v>
      </c>
      <c r="C125" s="68"/>
      <c r="D125" s="68"/>
      <c r="E125" s="68"/>
      <c r="F125" s="68"/>
      <c r="G125" s="68"/>
      <c r="H125" s="68"/>
      <c r="I125" s="22">
        <f>I71</f>
        <v>132.47999999999999</v>
      </c>
      <c r="K125" s="31"/>
    </row>
    <row r="126" spans="1:11" x14ac:dyDescent="0.2">
      <c r="A126" s="19" t="s">
        <v>26</v>
      </c>
      <c r="B126" s="68" t="str">
        <f>A73</f>
        <v>MÓDULO 4 – CUSTO DE REPOSIÇÃO DO PROFISSIONAL AUSENTE</v>
      </c>
      <c r="C126" s="68"/>
      <c r="D126" s="68"/>
      <c r="E126" s="68"/>
      <c r="F126" s="68"/>
      <c r="G126" s="68"/>
      <c r="H126" s="68"/>
      <c r="I126" s="22">
        <f>I91</f>
        <v>63.07</v>
      </c>
      <c r="K126" s="31"/>
    </row>
    <row r="127" spans="1:11" x14ac:dyDescent="0.2">
      <c r="A127" s="19" t="s">
        <v>28</v>
      </c>
      <c r="B127" s="68" t="str">
        <f>A93</f>
        <v>MÓDULO 5 – INSUMOS DIVERSOS</v>
      </c>
      <c r="C127" s="68"/>
      <c r="D127" s="68"/>
      <c r="E127" s="68"/>
      <c r="F127" s="68"/>
      <c r="G127" s="68"/>
      <c r="H127" s="68"/>
      <c r="I127" s="22">
        <f>I100</f>
        <v>3414.93</v>
      </c>
    </row>
    <row r="128" spans="1:11" x14ac:dyDescent="0.2">
      <c r="A128" s="20"/>
      <c r="B128" s="70" t="s">
        <v>165</v>
      </c>
      <c r="C128" s="70"/>
      <c r="D128" s="70"/>
      <c r="E128" s="70"/>
      <c r="F128" s="70"/>
      <c r="G128" s="70"/>
      <c r="H128" s="70"/>
      <c r="I128" s="26">
        <f>TRUNC(SUM(I123:I127),2)</f>
        <v>7077.52</v>
      </c>
      <c r="K128" s="24"/>
    </row>
    <row r="129" spans="1:9" x14ac:dyDescent="0.2">
      <c r="A129" s="19" t="s">
        <v>35</v>
      </c>
      <c r="B129" s="68" t="str">
        <f>A102</f>
        <v>MÓDULO 6 – CUSTOS INDIRETOS, TRIBUTOS E LUCRO</v>
      </c>
      <c r="C129" s="68"/>
      <c r="D129" s="68"/>
      <c r="E129" s="68"/>
      <c r="F129" s="68"/>
      <c r="G129" s="68"/>
      <c r="H129" s="68"/>
      <c r="I129" s="22">
        <f>I110</f>
        <v>2000.98</v>
      </c>
    </row>
    <row r="130" spans="1:9" x14ac:dyDescent="0.2">
      <c r="A130" s="70" t="s">
        <v>166</v>
      </c>
      <c r="B130" s="70"/>
      <c r="C130" s="70"/>
      <c r="D130" s="70"/>
      <c r="E130" s="70"/>
      <c r="F130" s="70"/>
      <c r="G130" s="70"/>
      <c r="H130" s="70"/>
      <c r="I130" s="26">
        <f>TRUNC(SUM(I128:I129),2)</f>
        <v>9078.5</v>
      </c>
    </row>
    <row r="131" spans="1:9" x14ac:dyDescent="0.2">
      <c r="A131" s="70" t="s">
        <v>167</v>
      </c>
      <c r="B131" s="70"/>
      <c r="C131" s="70"/>
      <c r="D131" s="77">
        <v>1</v>
      </c>
      <c r="E131" s="78"/>
      <c r="F131" s="78"/>
      <c r="G131" s="78"/>
      <c r="H131" s="78"/>
      <c r="I131" s="79"/>
    </row>
    <row r="132" spans="1:9" ht="12.75" hidden="1" customHeight="1" x14ac:dyDescent="0.2">
      <c r="A132" s="19"/>
      <c r="B132" s="69" t="s">
        <v>168</v>
      </c>
      <c r="C132" s="69"/>
      <c r="D132" s="69"/>
      <c r="E132" s="69"/>
      <c r="F132" s="69"/>
      <c r="G132" s="69"/>
      <c r="H132" s="20"/>
      <c r="I132" s="20"/>
    </row>
    <row r="133" spans="1:9" ht="40.5" hidden="1" customHeight="1" x14ac:dyDescent="0.2">
      <c r="A133" s="80" t="s">
        <v>169</v>
      </c>
      <c r="B133" s="80"/>
      <c r="C133" s="80" t="s">
        <v>170</v>
      </c>
      <c r="D133" s="80"/>
      <c r="E133" s="80" t="s">
        <v>171</v>
      </c>
      <c r="F133" s="80"/>
      <c r="G133" s="51" t="s">
        <v>172</v>
      </c>
      <c r="H133" s="51" t="s">
        <v>173</v>
      </c>
      <c r="I133" s="20" t="s">
        <v>95</v>
      </c>
    </row>
    <row r="134" spans="1:9" ht="12.75" hidden="1" customHeight="1" x14ac:dyDescent="0.2">
      <c r="A134" s="69" t="s">
        <v>174</v>
      </c>
      <c r="B134" s="69"/>
      <c r="C134" s="68" t="s">
        <v>58</v>
      </c>
      <c r="D134" s="68"/>
      <c r="E134" s="69"/>
      <c r="F134" s="69"/>
      <c r="G134" s="21" t="s">
        <v>58</v>
      </c>
      <c r="H134" s="21"/>
      <c r="I134" s="22">
        <v>0</v>
      </c>
    </row>
    <row r="135" spans="1:9" ht="12.75" hidden="1" customHeight="1" x14ac:dyDescent="0.2">
      <c r="A135" s="69" t="s">
        <v>175</v>
      </c>
      <c r="B135" s="69"/>
      <c r="C135" s="68" t="s">
        <v>58</v>
      </c>
      <c r="D135" s="68"/>
      <c r="E135" s="69"/>
      <c r="F135" s="69"/>
      <c r="G135" s="21" t="s">
        <v>58</v>
      </c>
      <c r="H135" s="21"/>
      <c r="I135" s="22">
        <v>0</v>
      </c>
    </row>
    <row r="136" spans="1:9" ht="12.75" hidden="1" customHeight="1" x14ac:dyDescent="0.2">
      <c r="A136" s="69" t="s">
        <v>176</v>
      </c>
      <c r="B136" s="69"/>
      <c r="C136" s="68" t="s">
        <v>58</v>
      </c>
      <c r="D136" s="68"/>
      <c r="E136" s="69"/>
      <c r="F136" s="69"/>
      <c r="G136" s="21" t="s">
        <v>58</v>
      </c>
      <c r="H136" s="21"/>
      <c r="I136" s="22">
        <v>0</v>
      </c>
    </row>
    <row r="137" spans="1:9" ht="12.75" hidden="1" customHeight="1" x14ac:dyDescent="0.2">
      <c r="A137" s="69" t="s">
        <v>177</v>
      </c>
      <c r="B137" s="69"/>
      <c r="C137" s="68" t="s">
        <v>58</v>
      </c>
      <c r="D137" s="68"/>
      <c r="E137" s="69"/>
      <c r="F137" s="69"/>
      <c r="G137" s="21" t="s">
        <v>58</v>
      </c>
      <c r="H137" s="21"/>
      <c r="I137" s="22">
        <v>0</v>
      </c>
    </row>
    <row r="138" spans="1:9" ht="12.75" hidden="1" customHeight="1" x14ac:dyDescent="0.2">
      <c r="A138" s="70"/>
      <c r="B138" s="70"/>
      <c r="C138" s="69"/>
      <c r="D138" s="69"/>
      <c r="E138" s="69"/>
      <c r="F138" s="69"/>
      <c r="G138" s="52"/>
      <c r="H138" s="52"/>
      <c r="I138" s="22"/>
    </row>
    <row r="139" spans="1:9" ht="12.75" hidden="1" customHeight="1" x14ac:dyDescent="0.2">
      <c r="A139" s="70"/>
      <c r="B139" s="70"/>
      <c r="C139" s="69"/>
      <c r="D139" s="69"/>
      <c r="E139" s="69"/>
      <c r="F139" s="69"/>
      <c r="G139" s="21"/>
      <c r="H139" s="21"/>
      <c r="I139" s="22"/>
    </row>
    <row r="140" spans="1:9" ht="12.75" hidden="1" customHeight="1" x14ac:dyDescent="0.2">
      <c r="A140" s="70" t="s">
        <v>178</v>
      </c>
      <c r="B140" s="70"/>
      <c r="C140" s="70"/>
      <c r="D140" s="70"/>
      <c r="E140" s="70"/>
      <c r="F140" s="70"/>
      <c r="G140" s="70"/>
      <c r="H140" s="70"/>
      <c r="I140" s="26">
        <f>SUM(I138:I139)</f>
        <v>0</v>
      </c>
    </row>
    <row r="141" spans="1:9" ht="12.75" hidden="1" customHeight="1" x14ac:dyDescent="0.2">
      <c r="A141" s="21"/>
      <c r="B141" s="21"/>
      <c r="C141" s="21"/>
      <c r="D141" s="21"/>
      <c r="E141" s="21"/>
      <c r="F141" s="21"/>
      <c r="G141" s="21"/>
      <c r="H141" s="21"/>
      <c r="I141" s="21"/>
    </row>
    <row r="142" spans="1:9" ht="12.75" hidden="1" customHeight="1" x14ac:dyDescent="0.2">
      <c r="A142" s="19" t="s">
        <v>179</v>
      </c>
      <c r="B142" s="69" t="s">
        <v>180</v>
      </c>
      <c r="C142" s="69"/>
      <c r="D142" s="69"/>
      <c r="E142" s="69"/>
      <c r="F142" s="69"/>
      <c r="G142" s="69"/>
      <c r="H142" s="20"/>
      <c r="I142" s="20"/>
    </row>
    <row r="143" spans="1:9" ht="12.75" hidden="1" customHeight="1" x14ac:dyDescent="0.2">
      <c r="A143" s="70" t="s">
        <v>181</v>
      </c>
      <c r="B143" s="70"/>
      <c r="C143" s="70"/>
      <c r="D143" s="70"/>
      <c r="E143" s="70"/>
      <c r="F143" s="70"/>
      <c r="G143" s="70"/>
      <c r="H143" s="70"/>
      <c r="I143" s="70"/>
    </row>
    <row r="144" spans="1:9" ht="12.75" hidden="1" customHeight="1" x14ac:dyDescent="0.2">
      <c r="A144" s="19"/>
      <c r="B144" s="76" t="s">
        <v>46</v>
      </c>
      <c r="C144" s="76"/>
      <c r="D144" s="76"/>
      <c r="E144" s="76"/>
      <c r="F144" s="76"/>
      <c r="G144" s="76"/>
      <c r="H144" s="76"/>
      <c r="I144" s="20" t="s">
        <v>95</v>
      </c>
    </row>
    <row r="145" spans="1:9" ht="12.75" hidden="1" customHeight="1" x14ac:dyDescent="0.2">
      <c r="A145" s="19" t="s">
        <v>23</v>
      </c>
      <c r="B145" s="68" t="s">
        <v>182</v>
      </c>
      <c r="C145" s="68"/>
      <c r="D145" s="68"/>
      <c r="E145" s="68"/>
      <c r="F145" s="68"/>
      <c r="G145" s="68"/>
      <c r="H145" s="68"/>
      <c r="I145" s="22">
        <f>I107</f>
        <v>149.79525000000001</v>
      </c>
    </row>
    <row r="146" spans="1:9" ht="12.75" hidden="1" customHeight="1" x14ac:dyDescent="0.2">
      <c r="A146" s="19" t="s">
        <v>24</v>
      </c>
      <c r="B146" s="68" t="s">
        <v>183</v>
      </c>
      <c r="C146" s="68"/>
      <c r="D146" s="68"/>
      <c r="E146" s="68"/>
      <c r="F146" s="68"/>
      <c r="G146" s="68"/>
      <c r="H146" s="68"/>
      <c r="I146" s="22" t="e">
        <f>#REF!</f>
        <v>#REF!</v>
      </c>
    </row>
    <row r="147" spans="1:9" ht="12.75" hidden="1" customHeight="1" x14ac:dyDescent="0.2">
      <c r="A147" s="19" t="s">
        <v>25</v>
      </c>
      <c r="B147" s="68" t="s">
        <v>184</v>
      </c>
      <c r="C147" s="68"/>
      <c r="D147" s="68"/>
      <c r="E147" s="68"/>
      <c r="F147" s="68"/>
      <c r="G147" s="68"/>
      <c r="H147" s="68"/>
      <c r="I147" s="22">
        <f>I110</f>
        <v>2000.98</v>
      </c>
    </row>
    <row r="148" spans="1:9" ht="12.75" hidden="1" customHeight="1" x14ac:dyDescent="0.2">
      <c r="A148" s="69" t="s">
        <v>185</v>
      </c>
      <c r="B148" s="69"/>
      <c r="C148" s="69"/>
      <c r="D148" s="69"/>
      <c r="E148" s="69"/>
      <c r="F148" s="69"/>
      <c r="G148" s="69"/>
      <c r="H148" s="69"/>
      <c r="I148" s="26" t="e">
        <f>SUM(I145:I147)</f>
        <v>#REF!</v>
      </c>
    </row>
    <row r="149" spans="1:9" ht="12.75" hidden="1" customHeight="1" x14ac:dyDescent="0.2">
      <c r="A149" s="19" t="s">
        <v>186</v>
      </c>
      <c r="B149" s="21" t="s">
        <v>187</v>
      </c>
      <c r="C149" s="21"/>
      <c r="D149" s="21"/>
      <c r="E149" s="21"/>
      <c r="F149" s="21"/>
      <c r="G149" s="21"/>
      <c r="H149" s="21"/>
      <c r="I149" s="21"/>
    </row>
    <row r="150" spans="1:9" ht="12.75" hidden="1" customHeight="1" x14ac:dyDescent="0.2">
      <c r="A150" s="21"/>
      <c r="B150" s="21"/>
      <c r="C150" s="21"/>
      <c r="D150" s="21"/>
      <c r="E150" s="21"/>
      <c r="F150" s="21"/>
      <c r="G150" s="21"/>
      <c r="H150" s="21"/>
      <c r="I150" s="21"/>
    </row>
    <row r="151" spans="1:9" ht="12.75" hidden="1" customHeight="1" x14ac:dyDescent="0.2">
      <c r="A151" s="21"/>
      <c r="B151" s="21"/>
      <c r="C151" s="21"/>
      <c r="D151" s="21"/>
      <c r="E151" s="21"/>
      <c r="F151" s="21"/>
      <c r="G151" s="21"/>
      <c r="H151" s="21"/>
      <c r="I151" s="21"/>
    </row>
    <row r="152" spans="1:9" x14ac:dyDescent="0.2">
      <c r="A152" s="70" t="s">
        <v>188</v>
      </c>
      <c r="B152" s="70"/>
      <c r="C152" s="70"/>
      <c r="D152" s="71">
        <f>D131*I130</f>
        <v>9078.5</v>
      </c>
      <c r="E152" s="71"/>
      <c r="F152" s="71"/>
      <c r="G152" s="71"/>
      <c r="H152" s="71"/>
      <c r="I152" s="71"/>
    </row>
    <row r="153" spans="1:9" x14ac:dyDescent="0.2">
      <c r="A153" s="17"/>
      <c r="B153" s="17"/>
      <c r="C153" s="17"/>
      <c r="D153" s="53"/>
      <c r="E153" s="53"/>
      <c r="F153" s="53"/>
      <c r="G153" s="53"/>
      <c r="H153" s="53"/>
      <c r="I153" s="53"/>
    </row>
    <row r="155" spans="1:9" ht="66" customHeight="1" x14ac:dyDescent="0.2">
      <c r="A155" s="72" t="s">
        <v>189</v>
      </c>
      <c r="B155" s="73"/>
      <c r="C155" s="73"/>
      <c r="D155" s="73"/>
      <c r="E155" s="73"/>
      <c r="F155" s="73"/>
      <c r="G155" s="73"/>
      <c r="H155" s="73"/>
      <c r="I155" s="73"/>
    </row>
    <row r="156" spans="1:9" ht="12.75" customHeight="1" x14ac:dyDescent="0.2">
      <c r="A156" s="54"/>
      <c r="B156" s="55"/>
      <c r="C156" s="55"/>
      <c r="D156" s="55"/>
      <c r="E156" s="55"/>
      <c r="F156" s="55"/>
      <c r="G156" s="55"/>
      <c r="H156" s="55"/>
      <c r="I156" s="55"/>
    </row>
    <row r="157" spans="1:9" ht="26.25" customHeight="1" x14ac:dyDescent="0.2">
      <c r="A157" s="74" t="s">
        <v>190</v>
      </c>
      <c r="B157" s="75"/>
      <c r="C157" s="75"/>
      <c r="D157" s="75"/>
      <c r="E157" s="75"/>
      <c r="F157" s="75"/>
      <c r="G157" s="75"/>
      <c r="H157" s="75"/>
      <c r="I157" s="75"/>
    </row>
    <row r="159" spans="1:9" ht="28.5" customHeight="1" x14ac:dyDescent="0.2">
      <c r="A159" s="67" t="s">
        <v>191</v>
      </c>
      <c r="B159" s="67"/>
      <c r="C159" s="67"/>
      <c r="D159" s="67"/>
      <c r="E159" s="67"/>
      <c r="F159" s="67"/>
      <c r="G159" s="67"/>
      <c r="H159" s="67"/>
    </row>
    <row r="162" spans="1:1" x14ac:dyDescent="0.2">
      <c r="A162" s="34"/>
    </row>
  </sheetData>
  <mergeCells count="173">
    <mergeCell ref="B5:G5"/>
    <mergeCell ref="H5:I5"/>
    <mergeCell ref="B6:G6"/>
    <mergeCell ref="H6:I6"/>
    <mergeCell ref="A8:I8"/>
    <mergeCell ref="A9:B9"/>
    <mergeCell ref="C9:D9"/>
    <mergeCell ref="E9:I9"/>
    <mergeCell ref="A1:I1"/>
    <mergeCell ref="A2:I2"/>
    <mergeCell ref="B3:G3"/>
    <mergeCell ref="H3:I3"/>
    <mergeCell ref="B4:G4"/>
    <mergeCell ref="H4:I4"/>
    <mergeCell ref="B14:G14"/>
    <mergeCell ref="H14:I14"/>
    <mergeCell ref="B15:G15"/>
    <mergeCell ref="H15:I15"/>
    <mergeCell ref="B16:G16"/>
    <mergeCell ref="H16:I16"/>
    <mergeCell ref="A10:B10"/>
    <mergeCell ref="C10:D10"/>
    <mergeCell ref="E10:I10"/>
    <mergeCell ref="A12:I12"/>
    <mergeCell ref="B13:G13"/>
    <mergeCell ref="H13:I13"/>
    <mergeCell ref="B22:G22"/>
    <mergeCell ref="B23:G23"/>
    <mergeCell ref="B24:G24"/>
    <mergeCell ref="B25:G25"/>
    <mergeCell ref="B26:G26"/>
    <mergeCell ref="A27:H27"/>
    <mergeCell ref="B17:G17"/>
    <mergeCell ref="H17:I17"/>
    <mergeCell ref="A18:I18"/>
    <mergeCell ref="A19:I19"/>
    <mergeCell ref="B20:G20"/>
    <mergeCell ref="B21:G21"/>
    <mergeCell ref="A35:G35"/>
    <mergeCell ref="B36:G36"/>
    <mergeCell ref="B37:G37"/>
    <mergeCell ref="B38:G38"/>
    <mergeCell ref="B39:G39"/>
    <mergeCell ref="B40:G40"/>
    <mergeCell ref="A29:I29"/>
    <mergeCell ref="A30:G30"/>
    <mergeCell ref="B31:G31"/>
    <mergeCell ref="B32:G32"/>
    <mergeCell ref="A33:G33"/>
    <mergeCell ref="A34:I34"/>
    <mergeCell ref="B47:G47"/>
    <mergeCell ref="B48:G48"/>
    <mergeCell ref="B49:G49"/>
    <mergeCell ref="B50:G50"/>
    <mergeCell ref="B52:G52"/>
    <mergeCell ref="B53:G53"/>
    <mergeCell ref="B41:G41"/>
    <mergeCell ref="B42:G42"/>
    <mergeCell ref="B43:G43"/>
    <mergeCell ref="A44:G44"/>
    <mergeCell ref="A45:I45"/>
    <mergeCell ref="A46:G46"/>
    <mergeCell ref="B51:G51"/>
    <mergeCell ref="B60:H60"/>
    <mergeCell ref="A61:H61"/>
    <mergeCell ref="A62:I62"/>
    <mergeCell ref="A63:I63"/>
    <mergeCell ref="B64:G64"/>
    <mergeCell ref="B65:G65"/>
    <mergeCell ref="A54:H54"/>
    <mergeCell ref="A55:I55"/>
    <mergeCell ref="A56:I56"/>
    <mergeCell ref="A57:H57"/>
    <mergeCell ref="B58:H58"/>
    <mergeCell ref="B59:H59"/>
    <mergeCell ref="A72:I72"/>
    <mergeCell ref="A73:I73"/>
    <mergeCell ref="A74:G74"/>
    <mergeCell ref="B75:G75"/>
    <mergeCell ref="B76:G76"/>
    <mergeCell ref="B77:G77"/>
    <mergeCell ref="B66:G66"/>
    <mergeCell ref="B67:G67"/>
    <mergeCell ref="B68:G68"/>
    <mergeCell ref="B69:G69"/>
    <mergeCell ref="B70:G70"/>
    <mergeCell ref="A71:G71"/>
    <mergeCell ref="B84:G84"/>
    <mergeCell ref="A85:G85"/>
    <mergeCell ref="A86:I86"/>
    <mergeCell ref="A87:I87"/>
    <mergeCell ref="A88:H88"/>
    <mergeCell ref="B89:H89"/>
    <mergeCell ref="B78:G78"/>
    <mergeCell ref="B79:G79"/>
    <mergeCell ref="B80:G80"/>
    <mergeCell ref="A81:G81"/>
    <mergeCell ref="A82:I82"/>
    <mergeCell ref="A83:G83"/>
    <mergeCell ref="B96:G96"/>
    <mergeCell ref="B98:G98"/>
    <mergeCell ref="B99:G99"/>
    <mergeCell ref="A100:G100"/>
    <mergeCell ref="A101:I101"/>
    <mergeCell ref="A102:I102"/>
    <mergeCell ref="B90:H90"/>
    <mergeCell ref="A91:H91"/>
    <mergeCell ref="A92:I92"/>
    <mergeCell ref="A93:I93"/>
    <mergeCell ref="B94:G94"/>
    <mergeCell ref="B95:G95"/>
    <mergeCell ref="B97:G97"/>
    <mergeCell ref="B109:G109"/>
    <mergeCell ref="A110:G110"/>
    <mergeCell ref="B111:I111"/>
    <mergeCell ref="B112:G112"/>
    <mergeCell ref="B113:G113"/>
    <mergeCell ref="B115:G115"/>
    <mergeCell ref="B103:G103"/>
    <mergeCell ref="B104:G104"/>
    <mergeCell ref="B105:G105"/>
    <mergeCell ref="B106:G106"/>
    <mergeCell ref="B107:G107"/>
    <mergeCell ref="B108:G108"/>
    <mergeCell ref="B125:H125"/>
    <mergeCell ref="B126:H126"/>
    <mergeCell ref="B127:H127"/>
    <mergeCell ref="B128:H128"/>
    <mergeCell ref="B129:H129"/>
    <mergeCell ref="A130:H130"/>
    <mergeCell ref="B117:G117"/>
    <mergeCell ref="B119:G119"/>
    <mergeCell ref="A121:I121"/>
    <mergeCell ref="A122:H122"/>
    <mergeCell ref="B123:H123"/>
    <mergeCell ref="B124:H124"/>
    <mergeCell ref="A134:B134"/>
    <mergeCell ref="C134:D134"/>
    <mergeCell ref="E134:F134"/>
    <mergeCell ref="A135:B135"/>
    <mergeCell ref="C135:D135"/>
    <mergeCell ref="E135:F135"/>
    <mergeCell ref="A131:C131"/>
    <mergeCell ref="D131:I131"/>
    <mergeCell ref="B132:G132"/>
    <mergeCell ref="A133:B133"/>
    <mergeCell ref="C133:D133"/>
    <mergeCell ref="E133:F133"/>
    <mergeCell ref="A138:B138"/>
    <mergeCell ref="C138:D138"/>
    <mergeCell ref="E138:F138"/>
    <mergeCell ref="A139:B139"/>
    <mergeCell ref="C139:D139"/>
    <mergeCell ref="E139:F139"/>
    <mergeCell ref="A136:B136"/>
    <mergeCell ref="C136:D136"/>
    <mergeCell ref="E136:F136"/>
    <mergeCell ref="A137:B137"/>
    <mergeCell ref="C137:D137"/>
    <mergeCell ref="E137:F137"/>
    <mergeCell ref="A159:H159"/>
    <mergeCell ref="B147:H147"/>
    <mergeCell ref="A148:H148"/>
    <mergeCell ref="A152:C152"/>
    <mergeCell ref="D152:I152"/>
    <mergeCell ref="A155:I155"/>
    <mergeCell ref="A157:I157"/>
    <mergeCell ref="A140:H140"/>
    <mergeCell ref="B142:G142"/>
    <mergeCell ref="A143:I143"/>
    <mergeCell ref="B144:H144"/>
    <mergeCell ref="B145:H145"/>
    <mergeCell ref="B146:H146"/>
  </mergeCells>
  <pageMargins left="0.511811024" right="0.511811024" top="0.78740157499999996" bottom="0.78740157499999996" header="0.31496062000000002" footer="0.31496062000000002"/>
  <pageSetup paperSize="9" scale="73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4</vt:i4>
      </vt:variant>
    </vt:vector>
  </HeadingPairs>
  <TitlesOfParts>
    <vt:vector size="14" baseType="lpstr">
      <vt:lpstr>Planilha1</vt:lpstr>
      <vt:lpstr>RESUMO</vt:lpstr>
      <vt:lpstr>Auxiliar bucal</vt:lpstr>
      <vt:lpstr>Merendeira</vt:lpstr>
      <vt:lpstr>Aux. manutenção predial</vt:lpstr>
      <vt:lpstr>Eletricista</vt:lpstr>
      <vt:lpstr>Jardineiro</vt:lpstr>
      <vt:lpstr>Pedreiro</vt:lpstr>
      <vt:lpstr>Piscineiro</vt:lpstr>
      <vt:lpstr>Porteiro</vt:lpstr>
      <vt:lpstr>'Aux. manutenção predial'!Area_de_impressao</vt:lpstr>
      <vt:lpstr>'Auxiliar bucal'!Area_de_impressao</vt:lpstr>
      <vt:lpstr>Merendeira!Area_de_impressao</vt:lpstr>
      <vt:lpstr>Piscineiro!Area_de_impressao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CTI</dc:creator>
  <cp:lastModifiedBy>Paulo Ricardo de Oliveira</cp:lastModifiedBy>
  <cp:lastPrinted>2021-11-12T19:18:35Z</cp:lastPrinted>
  <dcterms:created xsi:type="dcterms:W3CDTF">2017-06-12T19:52:20Z</dcterms:created>
  <dcterms:modified xsi:type="dcterms:W3CDTF">2025-06-18T17:14:59Z</dcterms:modified>
</cp:coreProperties>
</file>