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cademicoifrnedu.sharepoint.com/sites/DIADCA/Shared Documents/General/2025/LICITAÇÕES/VIGILÂNCIA/Documentos após Parecer/"/>
    </mc:Choice>
  </mc:AlternateContent>
  <xr:revisionPtr revIDLastSave="0" documentId="8_{84B12F7A-F722-C547-B231-3D2F1F3ADAB1}" xr6:coauthVersionLast="47" xr6:coauthVersionMax="47" xr10:uidLastSave="{00000000-0000-0000-0000-000000000000}"/>
  <bookViews>
    <workbookView xWindow="28680" yWindow="-75" windowWidth="29040" windowHeight="15720" tabRatio="934" activeTab="5" xr2:uid="{00000000-000D-0000-FFFF-FFFF00000000}"/>
  </bookViews>
  <sheets>
    <sheet name="Resumo" sheetId="9" r:id="rId1"/>
    <sheet name="12 x 36 noturno CA" sheetId="4" r:id="rId2"/>
    <sheet name="Diurno finais de sem e fer CA" sheetId="8" r:id="rId3"/>
    <sheet name="12 x 36 noturno PAAS" sheetId="11" r:id="rId4"/>
    <sheet name="Quantidade de Serventes" sheetId="7" state="hidden" r:id="rId5"/>
    <sheet name="Diurno finais de sem e fer PAAS" sheetId="12" r:id="rId6"/>
    <sheet name=" Uniforme Equipamentos" sheetId="6" r:id="rId7"/>
  </sheets>
  <calcPr calcId="191028" iterate="1" iterateCount="50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0" i="9" l="1"/>
  <c r="H11" i="9"/>
  <c r="I52" i="12"/>
  <c r="I51" i="11"/>
  <c r="I52" i="8"/>
  <c r="I51" i="4"/>
  <c r="F6" i="6"/>
  <c r="I29" i="6"/>
  <c r="H29" i="6"/>
  <c r="G36" i="6"/>
  <c r="G34" i="6"/>
  <c r="F34" i="6"/>
  <c r="I23" i="6"/>
  <c r="G35" i="6"/>
  <c r="F35" i="6"/>
  <c r="G37" i="6"/>
  <c r="K99" i="4"/>
  <c r="H23" i="6"/>
  <c r="I25" i="6"/>
  <c r="I24" i="6"/>
  <c r="I149" i="12"/>
  <c r="I143" i="12"/>
  <c r="J134" i="12"/>
  <c r="B132" i="12"/>
  <c r="B130" i="12"/>
  <c r="B129" i="12"/>
  <c r="B128" i="12"/>
  <c r="B127" i="12"/>
  <c r="B126" i="12"/>
  <c r="H115" i="12"/>
  <c r="H89" i="12"/>
  <c r="H85" i="12"/>
  <c r="I58" i="12"/>
  <c r="I64" i="12"/>
  <c r="H48" i="12"/>
  <c r="H73" i="12"/>
  <c r="H75" i="12"/>
  <c r="H37" i="12"/>
  <c r="I25" i="12"/>
  <c r="E162" i="11"/>
  <c r="I147" i="11"/>
  <c r="I141" i="11"/>
  <c r="B130" i="11"/>
  <c r="B128" i="11"/>
  <c r="B127" i="11"/>
  <c r="B126" i="11"/>
  <c r="B125" i="11"/>
  <c r="B124" i="11"/>
  <c r="H113" i="11"/>
  <c r="H87" i="11"/>
  <c r="H83" i="11"/>
  <c r="H73" i="11"/>
  <c r="H47" i="11"/>
  <c r="H36" i="11"/>
  <c r="K29" i="11"/>
  <c r="I24" i="11"/>
  <c r="I27" i="12"/>
  <c r="I26" i="12"/>
  <c r="I31" i="12"/>
  <c r="I35" i="12"/>
  <c r="I26" i="11"/>
  <c r="I56" i="11"/>
  <c r="I62" i="11"/>
  <c r="I25" i="11"/>
  <c r="I27" i="11"/>
  <c r="I29" i="11"/>
  <c r="F37" i="6"/>
  <c r="F10" i="6"/>
  <c r="F11" i="6"/>
  <c r="F12" i="6"/>
  <c r="F13" i="6"/>
  <c r="F9" i="6"/>
  <c r="I25" i="8"/>
  <c r="I24" i="4"/>
  <c r="H115" i="8"/>
  <c r="H48" i="8"/>
  <c r="F36" i="6"/>
  <c r="F38" i="6"/>
  <c r="G38" i="6"/>
  <c r="I126" i="12"/>
  <c r="I88" i="12"/>
  <c r="I89" i="12"/>
  <c r="I94" i="12"/>
  <c r="I36" i="12"/>
  <c r="I37" i="12"/>
  <c r="K38" i="12"/>
  <c r="I62" i="12"/>
  <c r="I70" i="12"/>
  <c r="L29" i="11"/>
  <c r="I86" i="11"/>
  <c r="I87" i="11"/>
  <c r="I92" i="11"/>
  <c r="K27" i="11"/>
  <c r="K28" i="11"/>
  <c r="I30" i="11"/>
  <c r="I28" i="6"/>
  <c r="H28" i="6"/>
  <c r="I27" i="6"/>
  <c r="H27" i="6"/>
  <c r="I26" i="6"/>
  <c r="H25" i="6"/>
  <c r="H24" i="6"/>
  <c r="I58" i="8"/>
  <c r="I64" i="8"/>
  <c r="K29" i="4"/>
  <c r="J134" i="8"/>
  <c r="I149" i="8"/>
  <c r="I143" i="8"/>
  <c r="B132" i="8"/>
  <c r="B130" i="8"/>
  <c r="B129" i="8"/>
  <c r="B128" i="8"/>
  <c r="B127" i="8"/>
  <c r="B126" i="8"/>
  <c r="H89" i="8"/>
  <c r="H85" i="8"/>
  <c r="H73" i="8"/>
  <c r="H37" i="8"/>
  <c r="I27" i="8"/>
  <c r="I26" i="8"/>
  <c r="I31" i="8"/>
  <c r="I36" i="8"/>
  <c r="F14" i="6"/>
  <c r="I25" i="4"/>
  <c r="I86" i="4"/>
  <c r="I87" i="4"/>
  <c r="I92" i="4"/>
  <c r="K28" i="4"/>
  <c r="F8" i="6"/>
  <c r="F7" i="6"/>
  <c r="B4" i="7"/>
  <c r="D3" i="7"/>
  <c r="D2" i="7"/>
  <c r="I147" i="4"/>
  <c r="I141" i="4"/>
  <c r="B130" i="4"/>
  <c r="B128" i="4"/>
  <c r="B127" i="4"/>
  <c r="B126" i="4"/>
  <c r="B125" i="4"/>
  <c r="B124" i="4"/>
  <c r="H113" i="4"/>
  <c r="H87" i="4"/>
  <c r="H83" i="4"/>
  <c r="H47" i="4"/>
  <c r="H36" i="4"/>
  <c r="I26" i="4"/>
  <c r="E4" i="7"/>
  <c r="I56" i="4"/>
  <c r="I62" i="4"/>
  <c r="I126" i="8"/>
  <c r="I74" i="12"/>
  <c r="I35" i="8"/>
  <c r="I37" i="8"/>
  <c r="I62" i="8"/>
  <c r="I71" i="12"/>
  <c r="I88" i="8"/>
  <c r="I89" i="8"/>
  <c r="I94" i="8"/>
  <c r="I73" i="12"/>
  <c r="K38" i="8"/>
  <c r="I27" i="4"/>
  <c r="I29" i="4"/>
  <c r="K27" i="4"/>
  <c r="H26" i="6"/>
  <c r="H30" i="6"/>
  <c r="F40" i="6"/>
  <c r="I30" i="6"/>
  <c r="I100" i="12"/>
  <c r="I98" i="11"/>
  <c r="I100" i="8"/>
  <c r="I98" i="4"/>
  <c r="I101" i="12"/>
  <c r="I99" i="11"/>
  <c r="I101" i="8"/>
  <c r="I99" i="4"/>
  <c r="I44" i="12"/>
  <c r="I42" i="12"/>
  <c r="I47" i="12"/>
  <c r="I69" i="12"/>
  <c r="I41" i="12"/>
  <c r="I46" i="12"/>
  <c r="I40" i="12"/>
  <c r="I45" i="12"/>
  <c r="I43" i="12"/>
  <c r="I35" i="11"/>
  <c r="I124" i="11"/>
  <c r="I34" i="11"/>
  <c r="I74" i="8"/>
  <c r="I71" i="8"/>
  <c r="I70" i="8"/>
  <c r="I73" i="8"/>
  <c r="F15" i="6"/>
  <c r="F17" i="6"/>
  <c r="H75" i="8"/>
  <c r="H73" i="4"/>
  <c r="I46" i="8"/>
  <c r="I40" i="8"/>
  <c r="I44" i="8"/>
  <c r="I42" i="8"/>
  <c r="I47" i="8"/>
  <c r="I69" i="8"/>
  <c r="I45" i="8"/>
  <c r="I41" i="8"/>
  <c r="I43" i="8"/>
  <c r="L29" i="4"/>
  <c r="I30" i="4"/>
  <c r="I99" i="12"/>
  <c r="I103" i="12"/>
  <c r="I130" i="12"/>
  <c r="I97" i="11"/>
  <c r="I97" i="4"/>
  <c r="I101" i="11"/>
  <c r="I128" i="11"/>
  <c r="I48" i="12"/>
  <c r="I63" i="12"/>
  <c r="I65" i="12"/>
  <c r="I36" i="11"/>
  <c r="I99" i="8"/>
  <c r="I48" i="8"/>
  <c r="I63" i="8"/>
  <c r="I65" i="8"/>
  <c r="I124" i="4"/>
  <c r="I34" i="4"/>
  <c r="I35" i="4"/>
  <c r="I127" i="12"/>
  <c r="I72" i="12"/>
  <c r="I75" i="12"/>
  <c r="I60" i="11"/>
  <c r="I68" i="11"/>
  <c r="K37" i="11"/>
  <c r="I72" i="11"/>
  <c r="I69" i="11"/>
  <c r="I71" i="11"/>
  <c r="I101" i="4"/>
  <c r="I128" i="4"/>
  <c r="I103" i="8"/>
  <c r="I130" i="8"/>
  <c r="I127" i="8"/>
  <c r="I72" i="8"/>
  <c r="I75" i="8"/>
  <c r="I36" i="4"/>
  <c r="I128" i="12"/>
  <c r="K77" i="12"/>
  <c r="I84" i="12"/>
  <c r="I81" i="12"/>
  <c r="I80" i="12"/>
  <c r="I79" i="12"/>
  <c r="I41" i="11"/>
  <c r="I46" i="11"/>
  <c r="I67" i="11"/>
  <c r="I40" i="11"/>
  <c r="I45" i="11"/>
  <c r="I39" i="11"/>
  <c r="I44" i="11"/>
  <c r="I43" i="11"/>
  <c r="I42" i="11"/>
  <c r="I82" i="12"/>
  <c r="I83" i="12"/>
  <c r="I128" i="8"/>
  <c r="K77" i="8"/>
  <c r="K37" i="4"/>
  <c r="I69" i="4"/>
  <c r="I68" i="4"/>
  <c r="I72" i="4"/>
  <c r="I60" i="4"/>
  <c r="I71" i="4"/>
  <c r="I47" i="11"/>
  <c r="I61" i="11"/>
  <c r="I63" i="11"/>
  <c r="I125" i="11"/>
  <c r="I85" i="12"/>
  <c r="I93" i="12"/>
  <c r="I95" i="12"/>
  <c r="I129" i="12"/>
  <c r="I131" i="12"/>
  <c r="I70" i="11"/>
  <c r="I73" i="11"/>
  <c r="I126" i="11"/>
  <c r="I81" i="8"/>
  <c r="I80" i="8"/>
  <c r="I82" i="8"/>
  <c r="I79" i="8"/>
  <c r="I85" i="8"/>
  <c r="I93" i="8"/>
  <c r="I95" i="8"/>
  <c r="I129" i="8"/>
  <c r="I131" i="8"/>
  <c r="I107" i="8"/>
  <c r="I108" i="8"/>
  <c r="I118" i="8"/>
  <c r="I120" i="8"/>
  <c r="I112" i="8"/>
  <c r="I83" i="8"/>
  <c r="I84" i="8"/>
  <c r="I41" i="4"/>
  <c r="I39" i="4"/>
  <c r="I46" i="4"/>
  <c r="I67" i="4"/>
  <c r="I40" i="4"/>
  <c r="I45" i="4"/>
  <c r="I44" i="4"/>
  <c r="I43" i="4"/>
  <c r="I42" i="4"/>
  <c r="I107" i="12"/>
  <c r="K75" i="11"/>
  <c r="I111" i="8"/>
  <c r="I122" i="8"/>
  <c r="I110" i="8"/>
  <c r="I148" i="8"/>
  <c r="I151" i="8"/>
  <c r="I47" i="4"/>
  <c r="I61" i="4"/>
  <c r="I63" i="4"/>
  <c r="I108" i="12"/>
  <c r="I118" i="12"/>
  <c r="I120" i="12"/>
  <c r="I77" i="11"/>
  <c r="I82" i="11"/>
  <c r="I81" i="11"/>
  <c r="I80" i="11"/>
  <c r="I79" i="11"/>
  <c r="I78" i="11"/>
  <c r="I113" i="8"/>
  <c r="I125" i="4"/>
  <c r="I70" i="4"/>
  <c r="I73" i="4"/>
  <c r="I126" i="4"/>
  <c r="K75" i="4"/>
  <c r="I110" i="12"/>
  <c r="I148" i="12"/>
  <c r="I151" i="12"/>
  <c r="I112" i="12"/>
  <c r="I122" i="12"/>
  <c r="I111" i="12"/>
  <c r="I83" i="11"/>
  <c r="I91" i="11"/>
  <c r="I93" i="11"/>
  <c r="I127" i="11"/>
  <c r="I129" i="11"/>
  <c r="I132" i="8"/>
  <c r="I133" i="8"/>
  <c r="I150" i="8"/>
  <c r="I79" i="4"/>
  <c r="I82" i="4"/>
  <c r="I81" i="4"/>
  <c r="I80" i="4"/>
  <c r="I77" i="4"/>
  <c r="I78" i="4"/>
  <c r="I113" i="12"/>
  <c r="I150" i="12"/>
  <c r="I105" i="11"/>
  <c r="I134" i="8"/>
  <c r="D156" i="8"/>
  <c r="F7" i="9"/>
  <c r="H7" i="9"/>
  <c r="K134" i="8"/>
  <c r="L134" i="8"/>
  <c r="I132" i="12"/>
  <c r="I133" i="12"/>
  <c r="L134" i="12"/>
  <c r="I83" i="4"/>
  <c r="I91" i="4"/>
  <c r="I93" i="4"/>
  <c r="I127" i="4"/>
  <c r="I129" i="4"/>
  <c r="I105" i="4"/>
  <c r="I106" i="4"/>
  <c r="I116" i="4"/>
  <c r="I118" i="4"/>
  <c r="K134" i="12"/>
  <c r="I134" i="12"/>
  <c r="D156" i="12"/>
  <c r="F9" i="9"/>
  <c r="H9" i="9"/>
  <c r="I106" i="11"/>
  <c r="I116" i="11"/>
  <c r="I118" i="11"/>
  <c r="I110" i="4"/>
  <c r="I109" i="4"/>
  <c r="I120" i="4"/>
  <c r="I108" i="4"/>
  <c r="I110" i="11"/>
  <c r="I120" i="11"/>
  <c r="I109" i="11"/>
  <c r="I108" i="11"/>
  <c r="I146" i="11"/>
  <c r="I149" i="11"/>
  <c r="I146" i="4"/>
  <c r="I149" i="4"/>
  <c r="I111" i="4"/>
  <c r="I111" i="11"/>
  <c r="I148" i="11"/>
  <c r="E162" i="4"/>
  <c r="I130" i="4"/>
  <c r="I131" i="4"/>
  <c r="D153" i="4"/>
  <c r="F6" i="9"/>
  <c r="H6" i="9"/>
  <c r="I148" i="4"/>
  <c r="I130" i="11"/>
  <c r="I131" i="11"/>
  <c r="D153" i="11"/>
  <c r="F8" i="9"/>
  <c r="H8" i="9"/>
  <c r="H12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tc={CABC4FA8-96FA-4F0B-ACCE-32795EA5470E}</author>
  </authors>
  <commentList>
    <comment ref="I55" authorId="0" shapeId="0" xr:uid="{CABC4FA8-96FA-4F0B-ACCE-32795EA5470E}">
      <text>
        <t>[Threaded comment]
Your version of Excel allows you to read this threaded comment; however, any edits to it will get removed if the file is opened in a newer version of Excel. Learn more: https://go.microsoft.com/fwlink/?linkid=870924
Comment:
    valor estimado conforme o contrato 118/2023</t>
      </text>
    </comment>
  </commentList>
</comments>
</file>

<file path=xl/sharedStrings.xml><?xml version="1.0" encoding="utf-8"?>
<sst xmlns="http://schemas.openxmlformats.org/spreadsheetml/2006/main" count="1104" uniqueCount="241">
  <si>
    <t>(Processo Administrativo n°23139.000571.2025-41)</t>
  </si>
  <si>
    <t>Grupo</t>
  </si>
  <si>
    <t>Item</t>
  </si>
  <si>
    <t>Profissional</t>
  </si>
  <si>
    <t>Unidade de medida</t>
  </si>
  <si>
    <t>quantidade</t>
  </si>
  <si>
    <t>Valor unitário</t>
  </si>
  <si>
    <t>meses</t>
  </si>
  <si>
    <t>Valor total</t>
  </si>
  <si>
    <t>vigilante 12x36 Noturno</t>
  </si>
  <si>
    <t>posto</t>
  </si>
  <si>
    <t>vigilante 12x36 Diurno - sábados domingos e feriados</t>
  </si>
  <si>
    <t>Valor total da Contratação</t>
  </si>
  <si>
    <t>Valor Anual</t>
  </si>
  <si>
    <t>GRUPO 1</t>
  </si>
  <si>
    <t>CAICÓ</t>
  </si>
  <si>
    <t>GRUPO 2</t>
  </si>
  <si>
    <t>PARELHAS</t>
  </si>
  <si>
    <t>(Processo Administrativo n° 23139.000571.2025-41)</t>
  </si>
  <si>
    <t>Categoria profissional: Vigilante</t>
  </si>
  <si>
    <t>Discriminação dos Serviços</t>
  </si>
  <si>
    <t>A</t>
  </si>
  <si>
    <t>Data de apresentação da proposta</t>
  </si>
  <si>
    <t>B</t>
  </si>
  <si>
    <t>Município</t>
  </si>
  <si>
    <t>Caicó</t>
  </si>
  <si>
    <t>C</t>
  </si>
  <si>
    <t>Ano do Acordo, Convenção ou Dissídio Coletivo</t>
  </si>
  <si>
    <t>RN000199/2025</t>
  </si>
  <si>
    <t>D</t>
  </si>
  <si>
    <t>Nº de meses de execução contratual</t>
  </si>
  <si>
    <t>Identificação do Serviço</t>
  </si>
  <si>
    <t>Tipo de Serviço</t>
  </si>
  <si>
    <t>Unidade de Medida</t>
  </si>
  <si>
    <t>Quantidade total a contratar (em função da unidade de medida)</t>
  </si>
  <si>
    <t>Vigilância</t>
  </si>
  <si>
    <t>Posto</t>
  </si>
  <si>
    <t>Dados para composição dos custos referentes à mão-de-obra</t>
  </si>
  <si>
    <t>Tipo de serviço (mesmo serviço com características distintas)</t>
  </si>
  <si>
    <t>Vigilância 12x36 - Noturno</t>
  </si>
  <si>
    <t>Classificação Brasileira de Ocupações (CBO)</t>
  </si>
  <si>
    <t>5173-30</t>
  </si>
  <si>
    <t>Salário Normativo da Categoria Profissional</t>
  </si>
  <si>
    <t>Categoria profissional (vinculada à execução contratual)</t>
  </si>
  <si>
    <t>Vigilante</t>
  </si>
  <si>
    <t>Data base da categoria (dia/mês/ano)</t>
  </si>
  <si>
    <t>MÓDULO 1 - COMPOSIÇÃO DA REMUNERAÇÃO</t>
  </si>
  <si>
    <t>COMPOSIÇÃO DA REMUNERAÇÃO</t>
  </si>
  <si>
    <t>%</t>
  </si>
  <si>
    <t>VALOR (R$)</t>
  </si>
  <si>
    <t>Salário Base</t>
  </si>
  <si>
    <t>(I23+I24)*8,33%*1,2</t>
  </si>
  <si>
    <t xml:space="preserve">Adicional Periculosidade </t>
  </si>
  <si>
    <t>Adicional Insalubridade</t>
  </si>
  <si>
    <t>Adicional Noturno</t>
  </si>
  <si>
    <t>E</t>
  </si>
  <si>
    <t>Adicional de Hora Noturna Reduzida</t>
  </si>
  <si>
    <t>F</t>
  </si>
  <si>
    <t>Outros (Descanso semanal Remunerado sobre o adicional noturno)</t>
  </si>
  <si>
    <t>TOTAL DO MÓDULO 1</t>
  </si>
  <si>
    <t>MÓDULO 2 – ENCARGOS E BENEFÍCIOS ANUAIS, MENSAIS E DIÁRIOS</t>
  </si>
  <si>
    <t>Submódulo 2.1 - 13º Salário, Férias e Adicional de Férias</t>
  </si>
  <si>
    <r>
      <rPr>
        <sz val="10"/>
        <rFont val="Arial"/>
        <family val="2"/>
      </rPr>
      <t>13 (Décimo-terceiro) salário</t>
    </r>
    <r>
      <rPr>
        <sz val="10"/>
        <color indexed="10"/>
        <rFont val="Arial"/>
        <family val="2"/>
      </rPr>
      <t xml:space="preserve"> </t>
    </r>
  </si>
  <si>
    <t>Férias + Adicional de Férias</t>
  </si>
  <si>
    <t>TOTAL SUBMÓDULO 2.1</t>
  </si>
  <si>
    <t>BASE 2.2</t>
  </si>
  <si>
    <t>Submódulo 2.2 - GPS, FGTS e Outras Contribuições</t>
  </si>
  <si>
    <t xml:space="preserve">INSS </t>
  </si>
  <si>
    <t>Salário Educação</t>
  </si>
  <si>
    <t xml:space="preserve">SAT (Seguro Acidente de Trabalho) </t>
  </si>
  <si>
    <t xml:space="preserve">SESC ou SESI </t>
  </si>
  <si>
    <t xml:space="preserve">SENAI - SENAC  </t>
  </si>
  <si>
    <t xml:space="preserve">SEBRAE   </t>
  </si>
  <si>
    <t>G</t>
  </si>
  <si>
    <t xml:space="preserve">INCRA  </t>
  </si>
  <si>
    <t>H</t>
  </si>
  <si>
    <t xml:space="preserve">FGTS  </t>
  </si>
  <si>
    <t>TOTAL SUBMÓDULO 2.2</t>
  </si>
  <si>
    <t>Submódulo 2.3 - Benefícios Mensais e Diários</t>
  </si>
  <si>
    <t xml:space="preserve">Transporte </t>
  </si>
  <si>
    <t>-</t>
  </si>
  <si>
    <t xml:space="preserve">Auxílio-Refeição/Alimentação </t>
  </si>
  <si>
    <t xml:space="preserve">Assistência Médica e Familiar </t>
  </si>
  <si>
    <t xml:space="preserve">Benefício Social Familiar </t>
  </si>
  <si>
    <t>PREMIO ASSIDUIDADE</t>
  </si>
  <si>
    <t>Outros (Seguro de vida, Invalidez e Funeral)</t>
  </si>
  <si>
    <t>TOTAL SUBMÓDULO 2.3</t>
  </si>
  <si>
    <t>QUADRO-RESUMO DO MÓDULO 2 - ENCARGOS, BENEFÍCIOS ANUAIS, MENSAIS E DIÁRIOS</t>
  </si>
  <si>
    <t>Módulo 2 - Encargos, Benefícios Anuais, Mensais e Diários</t>
  </si>
  <si>
    <t>2.1</t>
  </si>
  <si>
    <t>13º Salário, Férias e Adicional de Férias</t>
  </si>
  <si>
    <t>2.2</t>
  </si>
  <si>
    <t>GPS, FGTS e Outras Contribuições</t>
  </si>
  <si>
    <t>2.3</t>
  </si>
  <si>
    <t>Benefícios Mensais e Diários</t>
  </si>
  <si>
    <t>TOTAL DO MÓDULO 2</t>
  </si>
  <si>
    <t>MÓDULO 3 – PROVISÃO PARA RESCISÃO</t>
  </si>
  <si>
    <t>PROVISÃO PARA RESCISÃO</t>
  </si>
  <si>
    <t>Aviso Prévio Indenizado</t>
  </si>
  <si>
    <t>Incidência do FGTS sobre Aviso Prévio Indenizado</t>
  </si>
  <si>
    <t>Multa do FGTS sobre o Aviso Prévio Indenizado</t>
  </si>
  <si>
    <t xml:space="preserve">Aviso Prévio Trabalhado </t>
  </si>
  <si>
    <t>Incidência de GPS, FGTS e outras contribuições sobre Aviso Prévio Trabalhado</t>
  </si>
  <si>
    <t xml:space="preserve">Multa do FGTS sobre o Aviso Prévio Trabalhado. </t>
  </si>
  <si>
    <t>TOTAL DO MÓDULO 3</t>
  </si>
  <si>
    <t>MÓDULO 4 – CUSTO DE REPOSIÇÃO DO PROFISSIONAL AUSENTE</t>
  </si>
  <si>
    <t>BASE 4</t>
  </si>
  <si>
    <t>Submódulo 4.1 - Substituto nas Ausências Legais</t>
  </si>
  <si>
    <t xml:space="preserve">Substituto na cobertura de Férias </t>
  </si>
  <si>
    <t>Substituto na cobertura de Ausências Legais</t>
  </si>
  <si>
    <t>Substituto na cobertura de Licença Paternidade</t>
  </si>
  <si>
    <r>
      <rPr>
        <sz val="10"/>
        <rFont val="Arial"/>
        <family val="2"/>
      </rPr>
      <t>Substituto na cobertura de Ausência por Acidente de Trabalho</t>
    </r>
    <r>
      <rPr>
        <sz val="10"/>
        <color indexed="10"/>
        <rFont val="Arial"/>
        <family val="2"/>
      </rPr>
      <t xml:space="preserve"> </t>
    </r>
  </si>
  <si>
    <t>Substituto na cobertura de Afastamento Maternidade</t>
  </si>
  <si>
    <t>Substituto na cobertura de Outras Ausências (Ausência por doença)</t>
  </si>
  <si>
    <t>TOTAL SUBMÓDULO 4.1</t>
  </si>
  <si>
    <t>Submódulo 4.2 - Substituto na Intrajornada</t>
  </si>
  <si>
    <t>Intervalo para Repouso ou Alimentação</t>
  </si>
  <si>
    <t>TOTAL SUBMÓDULO 4.2</t>
  </si>
  <si>
    <t>QUADRO-RESUMO DO MÓDULO 4 - CUSTO DE REPOSIÇÃO DO PROFISSIONAL AUSENTE</t>
  </si>
  <si>
    <t>Módulo 4 - Custo de Reposição do Profissional Ausente</t>
  </si>
  <si>
    <t>4.1</t>
  </si>
  <si>
    <t>Substituto nas Ausências Legais</t>
  </si>
  <si>
    <t>4.2</t>
  </si>
  <si>
    <t>Substituto na Intrajornada</t>
  </si>
  <si>
    <t>TOTAL DO MÓDULO 4</t>
  </si>
  <si>
    <t>MÓDULO 5 – INSUMOS DIVERSOS</t>
  </si>
  <si>
    <t>INSUMOS DIVERSOS</t>
  </si>
  <si>
    <t xml:space="preserve">Uniformes </t>
  </si>
  <si>
    <t>Materiais e equipamentos (duráveis)</t>
  </si>
  <si>
    <t>Materiais e Equipamentos (não duráveis)</t>
  </si>
  <si>
    <t>Outros (especificar)</t>
  </si>
  <si>
    <t>TOTAL DO MÓDULO 5</t>
  </si>
  <si>
    <t>MÓDULO 6 – CUSTOS INDIRETOS, TRIBUTOS E LUCRO</t>
  </si>
  <si>
    <t>CUSTOS INDIRETOS, TRIBUTOS E LUCRO</t>
  </si>
  <si>
    <t>Custos Indiretos</t>
  </si>
  <si>
    <t>Lucro</t>
  </si>
  <si>
    <t>TRIBUTOS</t>
  </si>
  <si>
    <t>C.1</t>
  </si>
  <si>
    <t xml:space="preserve">PIS </t>
  </si>
  <si>
    <t>C.2</t>
  </si>
  <si>
    <t>COFINS</t>
  </si>
  <si>
    <t>C.3</t>
  </si>
  <si>
    <t>ISS</t>
  </si>
  <si>
    <t>TOTAL DO MÓDULO 6</t>
  </si>
  <si>
    <t>a)</t>
  </si>
  <si>
    <t>Tributos % = To = .............................................................</t>
  </si>
  <si>
    <t>b)</t>
  </si>
  <si>
    <t>(Total dos Módulos 1, 2, 3, 4 e 5+ Custos indiretos + lucro)= Po = ...................................</t>
  </si>
  <si>
    <t>c)</t>
  </si>
  <si>
    <t>Po / (1 - To) = P1 = ..............................................................................</t>
  </si>
  <si>
    <t>Valor dos Tributos = P1 - Po</t>
  </si>
  <si>
    <t>QUADRO RESUMO DO CUSTO POR EMPREGADO</t>
  </si>
  <si>
    <t>Mão-de-Obra vinculada à execução contratual (valor por empregado)</t>
  </si>
  <si>
    <t>Subtotal (A + B + C + D + E)</t>
  </si>
  <si>
    <t>PREÇO TOTAL POR EMPREGADO</t>
  </si>
  <si>
    <t>Quantidade empregados por posto</t>
  </si>
  <si>
    <t>Quadro Resumo - VALOR MENSAL DOS SERVIÇOS</t>
  </si>
  <si>
    <t>Tipo de Serviço (A)</t>
  </si>
  <si>
    <t>Valor Por Empregado(B)</t>
  </si>
  <si>
    <t>Qde de Empregados por posto ( C )</t>
  </si>
  <si>
    <t>Valor Proposto por Posto (D) = (B x C)</t>
  </si>
  <si>
    <t>Qde Postos (E)</t>
  </si>
  <si>
    <t>Serviço 1 (indicar)</t>
  </si>
  <si>
    <t>R$</t>
  </si>
  <si>
    <t>Serviço 2 (indicar)</t>
  </si>
  <si>
    <t>Serviço 3 (indicar)</t>
  </si>
  <si>
    <t>Serviço ... (indicar)</t>
  </si>
  <si>
    <t>VALOR MENSAL DOS SERVIÇOS (I + II + III + ...)</t>
  </si>
  <si>
    <t>Anexo III-D</t>
  </si>
  <si>
    <t>Quadro Demonstrativo - VALOR GLOBAL DA PROPOSTA</t>
  </si>
  <si>
    <t>VALOR GLOBAL DA PROPOSTA</t>
  </si>
  <si>
    <t>Descrição</t>
  </si>
  <si>
    <t>Valor proposto por unidade de medida*</t>
  </si>
  <si>
    <t>Valor mensal do serviço</t>
  </si>
  <si>
    <t>Valor Global da Proposta (valor mensal do serviço X nº meses do contrato).</t>
  </si>
  <si>
    <t>TOTAL</t>
  </si>
  <si>
    <t>Nota(1):</t>
  </si>
  <si>
    <t>Informar o valor da unidade de medida por tipo de serviço.</t>
  </si>
  <si>
    <t>Valor total do Posto</t>
  </si>
  <si>
    <t>Obs 1: De acordo com o entendimento do TCU no Acórdão nº 1.186/2017 - Plenário, a Administração "deve estabelecer na minuta do contrato que a parcela mensal a título de aviso prévio trabalhado será no percentual máximo de 1,94% no primeiro ano, e, em caso de prorrogação do contrato, o percentual máximo dessa parcela será de 0,194% a cada ano de prorrogação, a ser incluído por ocasião da formulação do aditivo da prorrogação do contrato, conforme a Lei 12.506/2011"</t>
  </si>
  <si>
    <t>Obs 2: Nas eventuais prorrogações do contrato, os custos não renováveis já pagos ou amortizados no primeiro ano da contratação deverão ser eliminados como condição para a renovação.</t>
  </si>
  <si>
    <t xml:space="preserve">Obs 3: </t>
  </si>
  <si>
    <t>Percentuais de custo indireto e de lucro retirados do comprasnet, Manual de Orientação para Preenchimento da Planilha de Custos e formação de preços para serviços de vigilância, fl. 34 (Demosntrativo CITL)</t>
  </si>
  <si>
    <t>Categoria profissional: Vigilante (finais de semana e feriados - Diurno)</t>
  </si>
  <si>
    <t>Vigilância 12x36 - Diurno</t>
  </si>
  <si>
    <t>Férias e Adicional de Férias</t>
  </si>
  <si>
    <t xml:space="preserve">Contribuição Negocial Patronal </t>
  </si>
  <si>
    <t>Outros (Seguro de vida, invalidez e funeral)</t>
  </si>
  <si>
    <t xml:space="preserve">COFINS </t>
  </si>
  <si>
    <t xml:space="preserve">TOTAL JORNADA PARCIAL 125 DIAS/ANO </t>
  </si>
  <si>
    <t>(I131/15)*8,648/2</t>
  </si>
  <si>
    <t>Valor total por posto</t>
  </si>
  <si>
    <t>Obs 2: Nas eventuais prorrogações dos contrato, os custos não renováveis já pagos ou amortizados no primeiro ano da contratação deverão ser eliminados como condição para a renovação.</t>
  </si>
  <si>
    <t>Parelhas</t>
  </si>
  <si>
    <t>Área (m2)</t>
  </si>
  <si>
    <t>Produtividade IN 05/2017</t>
  </si>
  <si>
    <t>Quantidade apurada</t>
  </si>
  <si>
    <t>Quantidade de Serventes</t>
  </si>
  <si>
    <t>Área Interna</t>
  </si>
  <si>
    <t>Área Externa</t>
  </si>
  <si>
    <t>Memória de Cálculo de Uniforme</t>
  </si>
  <si>
    <t>Unidade</t>
  </si>
  <si>
    <t>Qtde por vigilante</t>
  </si>
  <si>
    <t>Quant por posto</t>
  </si>
  <si>
    <t>Preço Unitário</t>
  </si>
  <si>
    <t>Preço Total</t>
  </si>
  <si>
    <t>Calça comprida</t>
  </si>
  <si>
    <t>Camisa manga curta</t>
  </si>
  <si>
    <t>Meia</t>
  </si>
  <si>
    <t>Par</t>
  </si>
  <si>
    <t>Coturno</t>
  </si>
  <si>
    <t>Jaqueta</t>
  </si>
  <si>
    <t>Cinto</t>
  </si>
  <si>
    <t>Quepe</t>
  </si>
  <si>
    <t>Distintivo</t>
  </si>
  <si>
    <t>Crachá</t>
  </si>
  <si>
    <t>TOTAL (12 meses)</t>
  </si>
  <si>
    <t>Custo por profissional por mês</t>
  </si>
  <si>
    <t>Por se tratar de uniforme de uso individual, o custo mensal será rateado entre o total de empregados por posto (2)</t>
  </si>
  <si>
    <t>Equipamentos e Materiais -Duráveis - Custo mensal da depreciação</t>
  </si>
  <si>
    <t xml:space="preserve">Descrição </t>
  </si>
  <si>
    <t>Qtd. por posto</t>
  </si>
  <si>
    <t>Valor Unitário</t>
  </si>
  <si>
    <t>Vida útil - anos</t>
  </si>
  <si>
    <t>Depreciação anual</t>
  </si>
  <si>
    <t>Custo Mensal</t>
  </si>
  <si>
    <t>Custo Anual</t>
  </si>
  <si>
    <t>Tonfa </t>
  </si>
  <si>
    <t>Revólver Calibre 38 </t>
  </si>
  <si>
    <t>Projétil para Revólver Calibre 38</t>
  </si>
  <si>
    <t>Cinto de Revólver</t>
  </si>
  <si>
    <t>Coldre </t>
  </si>
  <si>
    <t>Colete Balístico Nível II - A</t>
  </si>
  <si>
    <t>Cofre</t>
  </si>
  <si>
    <t>Valores</t>
  </si>
  <si>
    <t>Materiais não duráveis</t>
  </si>
  <si>
    <t>Porta tonfa</t>
  </si>
  <si>
    <t>Apito</t>
  </si>
  <si>
    <t>Livro Ocorrência</t>
  </si>
  <si>
    <t>Lanterna Recarregável</t>
  </si>
  <si>
    <t>Por se tratar de equipamentos de uso comum o custo mensal será rateado entre o total de empregados  (4)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</si>
</sst>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&quot;R$ &quot;#,##0.00_);[Red]\(&quot;R$ &quot;#,##0.00\)"/>
    <numFmt numFmtId="165" formatCode="_(&quot;R$ &quot;* #,##0.00_);_(&quot;R$ &quot;* \(#,##0.00\);_(&quot;R$ &quot;* &quot;-&quot;??_);_(@_)"/>
    <numFmt numFmtId="166" formatCode="&quot;R$&quot;\ #,##0.00"/>
  </numFmts>
  <fonts count="16" x14ac:knownFonts="1">
    <font>
      <sz val="10"/>
      <name val="Arial"/>
      <charset val="134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sz val="10"/>
      <color indexed="10"/>
      <name val="Arial"/>
      <family val="2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name val="Arial"/>
      <family val="2"/>
    </font>
    <font>
      <b/>
      <i/>
      <sz val="10"/>
      <name val="Verdana"/>
      <family val="2"/>
    </font>
    <font>
      <sz val="10"/>
      <name val="Verdana"/>
      <family val="2"/>
    </font>
    <font>
      <sz val="8"/>
      <name val="Verdana"/>
      <family val="2"/>
    </font>
    <font>
      <sz val="10"/>
      <name val="Times New Roman"/>
      <family val="1"/>
    </font>
    <font>
      <b/>
      <sz val="9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31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</fills>
  <borders count="5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4">
    <xf numFmtId="0" fontId="0" fillId="0" borderId="0"/>
    <xf numFmtId="9" fontId="3" fillId="0" borderId="0" applyFill="0" applyBorder="0" applyAlignment="0" applyProtection="0"/>
    <xf numFmtId="165" fontId="3" fillId="0" borderId="0" applyFill="0" applyBorder="0" applyAlignment="0" applyProtection="0"/>
    <xf numFmtId="43" fontId="10" fillId="0" borderId="0" applyFont="0" applyFill="0" applyBorder="0" applyAlignment="0" applyProtection="0"/>
  </cellStyleXfs>
  <cellXfs count="231">
    <xf numFmtId="0" fontId="0" fillId="0" borderId="0" xfId="0"/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165" fontId="2" fillId="0" borderId="1" xfId="0" applyNumberFormat="1" applyFont="1" applyBorder="1"/>
    <xf numFmtId="0" fontId="2" fillId="0" borderId="1" xfId="0" applyFont="1" applyBorder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10" fontId="0" fillId="6" borderId="1" xfId="0" applyNumberFormat="1" applyFill="1" applyBorder="1" applyAlignment="1">
      <alignment horizontal="center"/>
    </xf>
    <xf numFmtId="10" fontId="2" fillId="0" borderId="1" xfId="0" applyNumberFormat="1" applyFont="1" applyBorder="1" applyAlignment="1">
      <alignment horizontal="center"/>
    </xf>
    <xf numFmtId="0" fontId="2" fillId="7" borderId="1" xfId="0" applyFont="1" applyFill="1" applyBorder="1" applyAlignment="1">
      <alignment horizontal="center"/>
    </xf>
    <xf numFmtId="2" fontId="2" fillId="0" borderId="1" xfId="0" applyNumberFormat="1" applyFont="1" applyBorder="1"/>
    <xf numFmtId="2" fontId="2" fillId="0" borderId="0" xfId="0" applyNumberFormat="1" applyFont="1"/>
    <xf numFmtId="0" fontId="2" fillId="0" borderId="0" xfId="0" applyFont="1"/>
    <xf numFmtId="2" fontId="0" fillId="0" borderId="1" xfId="0" applyNumberFormat="1" applyBorder="1" applyAlignment="1">
      <alignment horizontal="right"/>
    </xf>
    <xf numFmtId="2" fontId="0" fillId="0" borderId="1" xfId="0" applyNumberFormat="1" applyBorder="1"/>
    <xf numFmtId="10" fontId="0" fillId="0" borderId="1" xfId="0" applyNumberFormat="1" applyBorder="1" applyAlignment="1">
      <alignment horizontal="center"/>
    </xf>
    <xf numFmtId="0" fontId="5" fillId="0" borderId="2" xfId="0" applyFont="1" applyBorder="1" applyAlignment="1">
      <alignment horizontal="center"/>
    </xf>
    <xf numFmtId="10" fontId="5" fillId="0" borderId="3" xfId="1" applyNumberFormat="1" applyFont="1" applyBorder="1" applyAlignment="1"/>
    <xf numFmtId="0" fontId="5" fillId="0" borderId="13" xfId="0" applyFont="1" applyBorder="1" applyAlignment="1">
      <alignment horizontal="center"/>
    </xf>
    <xf numFmtId="0" fontId="5" fillId="0" borderId="0" xfId="0" applyFont="1" applyAlignment="1">
      <alignment horizontal="left"/>
    </xf>
    <xf numFmtId="10" fontId="5" fillId="0" borderId="0" xfId="1" applyNumberFormat="1" applyFont="1" applyBorder="1" applyAlignment="1"/>
    <xf numFmtId="0" fontId="4" fillId="0" borderId="13" xfId="0" applyFont="1" applyBorder="1"/>
    <xf numFmtId="0" fontId="5" fillId="0" borderId="14" xfId="0" applyFont="1" applyBorder="1" applyAlignment="1">
      <alignment horizontal="center"/>
    </xf>
    <xf numFmtId="10" fontId="5" fillId="0" borderId="12" xfId="1" applyNumberFormat="1" applyFont="1" applyBorder="1" applyAlignment="1"/>
    <xf numFmtId="2" fontId="0" fillId="0" borderId="1" xfId="0" applyNumberFormat="1" applyBorder="1" applyAlignment="1">
      <alignment horizontal="center"/>
    </xf>
    <xf numFmtId="2" fontId="5" fillId="0" borderId="4" xfId="0" applyNumberFormat="1" applyFont="1" applyBorder="1"/>
    <xf numFmtId="2" fontId="5" fillId="0" borderId="15" xfId="0" applyNumberFormat="1" applyFont="1" applyBorder="1"/>
    <xf numFmtId="2" fontId="5" fillId="0" borderId="16" xfId="0" applyNumberFormat="1" applyFont="1" applyBorder="1"/>
    <xf numFmtId="165" fontId="2" fillId="0" borderId="0" xfId="2" applyFont="1"/>
    <xf numFmtId="0" fontId="2" fillId="0" borderId="19" xfId="0" applyFont="1" applyBorder="1" applyAlignment="1">
      <alignment horizontal="center" wrapText="1"/>
    </xf>
    <xf numFmtId="0" fontId="2" fillId="0" borderId="20" xfId="0" applyFont="1" applyBorder="1" applyAlignment="1">
      <alignment horizontal="center" wrapText="1"/>
    </xf>
    <xf numFmtId="0" fontId="0" fillId="0" borderId="26" xfId="0" applyBorder="1"/>
    <xf numFmtId="0" fontId="0" fillId="0" borderId="27" xfId="0" applyBorder="1"/>
    <xf numFmtId="0" fontId="0" fillId="0" borderId="8" xfId="0" applyBorder="1"/>
    <xf numFmtId="0" fontId="0" fillId="0" borderId="30" xfId="0" applyBorder="1"/>
    <xf numFmtId="0" fontId="2" fillId="0" borderId="8" xfId="0" applyFont="1" applyBorder="1"/>
    <xf numFmtId="0" fontId="2" fillId="0" borderId="30" xfId="0" applyFont="1" applyBorder="1"/>
    <xf numFmtId="0" fontId="0" fillId="0" borderId="34" xfId="0" applyBorder="1"/>
    <xf numFmtId="0" fontId="0" fillId="0" borderId="35" xfId="0" applyBorder="1"/>
    <xf numFmtId="0" fontId="0" fillId="0" borderId="39" xfId="0" applyBorder="1" applyAlignment="1">
      <alignment horizontal="center"/>
    </xf>
    <xf numFmtId="0" fontId="0" fillId="0" borderId="28" xfId="0" applyBorder="1" applyAlignment="1">
      <alignment horizontal="center"/>
    </xf>
    <xf numFmtId="0" fontId="2" fillId="0" borderId="20" xfId="0" applyFont="1" applyBorder="1" applyAlignment="1">
      <alignment horizontal="center"/>
    </xf>
    <xf numFmtId="2" fontId="0" fillId="0" borderId="45" xfId="0" applyNumberFormat="1" applyBorder="1"/>
    <xf numFmtId="2" fontId="0" fillId="0" borderId="46" xfId="0" applyNumberFormat="1" applyBorder="1"/>
    <xf numFmtId="2" fontId="0" fillId="0" borderId="47" xfId="0" applyNumberFormat="1" applyBorder="1"/>
    <xf numFmtId="2" fontId="2" fillId="0" borderId="48" xfId="0" applyNumberFormat="1" applyFont="1" applyBorder="1"/>
    <xf numFmtId="2" fontId="0" fillId="0" borderId="25" xfId="0" applyNumberFormat="1" applyBorder="1"/>
    <xf numFmtId="2" fontId="0" fillId="0" borderId="29" xfId="0" applyNumberFormat="1" applyBorder="1"/>
    <xf numFmtId="10" fontId="3" fillId="0" borderId="1" xfId="1" applyNumberFormat="1" applyBorder="1" applyAlignment="1">
      <alignment horizontal="center"/>
    </xf>
    <xf numFmtId="10" fontId="3" fillId="0" borderId="1" xfId="1" applyNumberFormat="1" applyFill="1" applyBorder="1" applyAlignment="1">
      <alignment horizontal="center"/>
    </xf>
    <xf numFmtId="10" fontId="0" fillId="0" borderId="1" xfId="0" applyNumberFormat="1" applyBorder="1"/>
    <xf numFmtId="10" fontId="3" fillId="0" borderId="1" xfId="1" applyNumberFormat="1" applyBorder="1" applyAlignment="1"/>
    <xf numFmtId="9" fontId="3" fillId="0" borderId="1" xfId="1" applyBorder="1" applyAlignment="1"/>
    <xf numFmtId="2" fontId="0" fillId="0" borderId="0" xfId="0" applyNumberFormat="1"/>
    <xf numFmtId="43" fontId="0" fillId="0" borderId="0" xfId="0" applyNumberFormat="1"/>
    <xf numFmtId="0" fontId="0" fillId="0" borderId="24" xfId="0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66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/>
    </xf>
    <xf numFmtId="10" fontId="0" fillId="0" borderId="0" xfId="0" applyNumberFormat="1"/>
    <xf numFmtId="2" fontId="0" fillId="9" borderId="1" xfId="0" applyNumberFormat="1" applyFill="1" applyBorder="1"/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0" fontId="3" fillId="6" borderId="1" xfId="0" applyNumberFormat="1" applyFont="1" applyFill="1" applyBorder="1" applyAlignment="1">
      <alignment horizontal="center"/>
    </xf>
    <xf numFmtId="2" fontId="3" fillId="0" borderId="1" xfId="0" applyNumberFormat="1" applyFont="1" applyBorder="1"/>
    <xf numFmtId="0" fontId="7" fillId="0" borderId="1" xfId="0" applyFont="1" applyBorder="1"/>
    <xf numFmtId="0" fontId="8" fillId="0" borderId="1" xfId="0" applyFont="1" applyBorder="1" applyAlignment="1">
      <alignment horizontal="justify" vertical="center" wrapText="1"/>
    </xf>
    <xf numFmtId="9" fontId="0" fillId="0" borderId="1" xfId="0" applyNumberFormat="1" applyBorder="1" applyAlignment="1">
      <alignment horizontal="center"/>
    </xf>
    <xf numFmtId="0" fontId="8" fillId="0" borderId="1" xfId="0" applyFont="1" applyBorder="1" applyAlignment="1">
      <alignment vertical="center" wrapText="1"/>
    </xf>
    <xf numFmtId="4" fontId="0" fillId="0" borderId="1" xfId="0" applyNumberFormat="1" applyBorder="1" applyAlignment="1">
      <alignment horizontal="center"/>
    </xf>
    <xf numFmtId="0" fontId="11" fillId="0" borderId="0" xfId="0" applyFont="1" applyAlignment="1">
      <alignment vertical="center"/>
    </xf>
    <xf numFmtId="43" fontId="14" fillId="0" borderId="0" xfId="3" applyFont="1" applyBorder="1" applyAlignment="1"/>
    <xf numFmtId="10" fontId="0" fillId="6" borderId="1" xfId="0" applyNumberFormat="1" applyFill="1" applyBorder="1"/>
    <xf numFmtId="10" fontId="3" fillId="6" borderId="1" xfId="1" applyNumberFormat="1" applyFill="1" applyBorder="1" applyAlignment="1"/>
    <xf numFmtId="0" fontId="8" fillId="0" borderId="1" xfId="0" applyFont="1" applyBorder="1" applyAlignment="1">
      <alignment horizontal="center" vertical="center" wrapText="1"/>
    </xf>
    <xf numFmtId="43" fontId="0" fillId="0" borderId="0" xfId="0" applyNumberFormat="1" applyAlignment="1">
      <alignment wrapText="1"/>
    </xf>
    <xf numFmtId="0" fontId="0" fillId="0" borderId="1" xfId="0" applyBorder="1" applyAlignment="1">
      <alignment wrapText="1"/>
    </xf>
    <xf numFmtId="2" fontId="0" fillId="6" borderId="1" xfId="0" applyNumberFormat="1" applyFill="1" applyBorder="1"/>
    <xf numFmtId="10" fontId="3" fillId="6" borderId="1" xfId="1" applyNumberFormat="1" applyFill="1" applyBorder="1" applyAlignment="1">
      <alignment horizontal="center"/>
    </xf>
    <xf numFmtId="2" fontId="0" fillId="6" borderId="1" xfId="0" applyNumberFormat="1" applyFill="1" applyBorder="1" applyAlignment="1">
      <alignment horizontal="center"/>
    </xf>
    <xf numFmtId="165" fontId="2" fillId="9" borderId="1" xfId="0" applyNumberFormat="1" applyFont="1" applyFill="1" applyBorder="1"/>
    <xf numFmtId="0" fontId="0" fillId="0" borderId="49" xfId="0" applyBorder="1"/>
    <xf numFmtId="0" fontId="2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2" fontId="0" fillId="6" borderId="1" xfId="0" applyNumberFormat="1" applyFill="1" applyBorder="1" applyAlignment="1">
      <alignment horizontal="right"/>
    </xf>
    <xf numFmtId="2" fontId="2" fillId="6" borderId="1" xfId="0" applyNumberFormat="1" applyFont="1" applyFill="1" applyBorder="1"/>
    <xf numFmtId="0" fontId="3" fillId="0" borderId="0" xfId="0" applyFont="1"/>
    <xf numFmtId="165" fontId="2" fillId="2" borderId="50" xfId="0" applyNumberFormat="1" applyFont="1" applyFill="1" applyBorder="1"/>
    <xf numFmtId="165" fontId="0" fillId="9" borderId="5" xfId="2" applyFont="1" applyFill="1" applyBorder="1"/>
    <xf numFmtId="0" fontId="0" fillId="0" borderId="51" xfId="0" applyBorder="1"/>
    <xf numFmtId="165" fontId="0" fillId="9" borderId="52" xfId="0" applyNumberFormat="1" applyFill="1" applyBorder="1"/>
    <xf numFmtId="166" fontId="2" fillId="0" borderId="6" xfId="0" applyNumberFormat="1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54" xfId="0" applyFont="1" applyBorder="1" applyAlignment="1">
      <alignment horizontal="center" vertical="center" wrapText="1"/>
    </xf>
    <xf numFmtId="0" fontId="3" fillId="0" borderId="54" xfId="0" applyFont="1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166" fontId="0" fillId="0" borderId="54" xfId="0" applyNumberFormat="1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8" fillId="0" borderId="54" xfId="0" applyFont="1" applyBorder="1" applyAlignment="1">
      <alignment horizontal="justify" vertical="center" wrapText="1"/>
    </xf>
    <xf numFmtId="0" fontId="8" fillId="0" borderId="54" xfId="0" applyFont="1" applyBorder="1" applyAlignment="1">
      <alignment horizontal="center" vertical="center" wrapText="1"/>
    </xf>
    <xf numFmtId="4" fontId="0" fillId="0" borderId="54" xfId="0" applyNumberFormat="1" applyBorder="1" applyAlignment="1">
      <alignment horizontal="center"/>
    </xf>
    <xf numFmtId="0" fontId="0" fillId="0" borderId="54" xfId="0" applyBorder="1" applyAlignment="1">
      <alignment horizontal="center"/>
    </xf>
    <xf numFmtId="9" fontId="0" fillId="0" borderId="54" xfId="0" applyNumberFormat="1" applyBorder="1" applyAlignment="1">
      <alignment horizontal="center"/>
    </xf>
    <xf numFmtId="2" fontId="0" fillId="0" borderId="54" xfId="0" applyNumberFormat="1" applyBorder="1" applyAlignment="1">
      <alignment horizontal="center"/>
    </xf>
    <xf numFmtId="2" fontId="7" fillId="9" borderId="21" xfId="0" applyNumberFormat="1" applyFont="1" applyFill="1" applyBorder="1"/>
    <xf numFmtId="2" fontId="7" fillId="0" borderId="21" xfId="0" applyNumberFormat="1" applyFont="1" applyBorder="1" applyAlignment="1">
      <alignment horizontal="center"/>
    </xf>
    <xf numFmtId="0" fontId="0" fillId="0" borderId="49" xfId="0" applyBorder="1" applyAlignment="1">
      <alignment horizontal="center"/>
    </xf>
    <xf numFmtId="4" fontId="0" fillId="0" borderId="49" xfId="0" applyNumberFormat="1" applyBorder="1" applyAlignment="1">
      <alignment horizontal="center"/>
    </xf>
    <xf numFmtId="0" fontId="0" fillId="0" borderId="55" xfId="0" applyBorder="1" applyAlignment="1">
      <alignment horizontal="center"/>
    </xf>
    <xf numFmtId="2" fontId="0" fillId="0" borderId="49" xfId="0" applyNumberFormat="1" applyBorder="1" applyAlignment="1">
      <alignment horizontal="center"/>
    </xf>
    <xf numFmtId="9" fontId="0" fillId="0" borderId="56" xfId="0" applyNumberForma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52" xfId="0" applyFont="1" applyBorder="1" applyAlignment="1">
      <alignment horizontal="center" wrapText="1"/>
    </xf>
    <xf numFmtId="0" fontId="7" fillId="0" borderId="1" xfId="0" applyFont="1" applyBorder="1" applyAlignment="1">
      <alignment wrapText="1"/>
    </xf>
    <xf numFmtId="10" fontId="3" fillId="0" borderId="0" xfId="1" applyNumberFormat="1"/>
    <xf numFmtId="165" fontId="3" fillId="0" borderId="1" xfId="2" applyBorder="1" applyAlignment="1">
      <alignment horizontal="center"/>
    </xf>
    <xf numFmtId="0" fontId="0" fillId="0" borderId="49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2" fillId="0" borderId="57" xfId="0" applyFont="1" applyBorder="1" applyAlignment="1">
      <alignment horizontal="center"/>
    </xf>
    <xf numFmtId="0" fontId="2" fillId="0" borderId="49" xfId="0" applyFont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43" fontId="0" fillId="0" borderId="0" xfId="0" applyNumberFormat="1" applyAlignment="1">
      <alignment horizontal="center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166" fontId="0" fillId="0" borderId="5" xfId="0" applyNumberFormat="1" applyBorder="1" applyAlignment="1">
      <alignment horizontal="center"/>
    </xf>
    <xf numFmtId="166" fontId="0" fillId="0" borderId="8" xfId="0" applyNumberFormat="1" applyBorder="1" applyAlignment="1">
      <alignment horizontal="center"/>
    </xf>
    <xf numFmtId="166" fontId="0" fillId="0" borderId="6" xfId="0" applyNumberForma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0" fillId="0" borderId="5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6" xfId="0" applyBorder="1" applyAlignment="1">
      <alignment horizontal="center"/>
    </xf>
    <xf numFmtId="0" fontId="2" fillId="8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0" fillId="0" borderId="0" xfId="0" applyAlignment="1">
      <alignment horizontal="left"/>
    </xf>
    <xf numFmtId="0" fontId="5" fillId="0" borderId="3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5" fillId="0" borderId="12" xfId="0" applyFont="1" applyBorder="1" applyAlignment="1">
      <alignment horizontal="left"/>
    </xf>
    <xf numFmtId="0" fontId="0" fillId="0" borderId="1" xfId="0" applyBorder="1"/>
    <xf numFmtId="0" fontId="2" fillId="7" borderId="9" xfId="0" applyFont="1" applyFill="1" applyBorder="1" applyAlignment="1">
      <alignment horizontal="center"/>
    </xf>
    <xf numFmtId="0" fontId="2" fillId="7" borderId="3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3" fillId="0" borderId="1" xfId="0" applyFont="1" applyBorder="1"/>
    <xf numFmtId="0" fontId="2" fillId="7" borderId="10" xfId="0" applyFont="1" applyFill="1" applyBorder="1" applyAlignment="1">
      <alignment horizontal="center"/>
    </xf>
    <xf numFmtId="0" fontId="2" fillId="7" borderId="8" xfId="0" applyFont="1" applyFill="1" applyBorder="1" applyAlignment="1">
      <alignment horizontal="center"/>
    </xf>
    <xf numFmtId="0" fontId="2" fillId="7" borderId="11" xfId="0" applyFont="1" applyFill="1" applyBorder="1" applyAlignment="1">
      <alignment horizontal="center"/>
    </xf>
    <xf numFmtId="0" fontId="2" fillId="7" borderId="12" xfId="0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7" borderId="1" xfId="0" applyFont="1" applyFill="1" applyBorder="1" applyAlignment="1">
      <alignment horizontal="center"/>
    </xf>
    <xf numFmtId="0" fontId="2" fillId="7" borderId="5" xfId="0" applyFont="1" applyFill="1" applyBorder="1" applyAlignment="1">
      <alignment horizontal="center"/>
    </xf>
    <xf numFmtId="0" fontId="3" fillId="0" borderId="5" xfId="0" applyFont="1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6" xfId="0" applyBorder="1" applyAlignment="1">
      <alignment horizontal="left"/>
    </xf>
    <xf numFmtId="0" fontId="3" fillId="0" borderId="8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2" fillId="7" borderId="7" xfId="0" applyFont="1" applyFill="1" applyBorder="1" applyAlignment="1">
      <alignment horizontal="center"/>
    </xf>
    <xf numFmtId="0" fontId="2" fillId="7" borderId="0" xfId="0" applyFont="1" applyFill="1" applyAlignment="1">
      <alignment horizontal="center"/>
    </xf>
    <xf numFmtId="0" fontId="2" fillId="0" borderId="0" xfId="0" applyFont="1" applyAlignment="1">
      <alignment horizontal="right"/>
    </xf>
    <xf numFmtId="0" fontId="2" fillId="4" borderId="1" xfId="0" applyFont="1" applyFill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3" fillId="0" borderId="1" xfId="0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10" fontId="0" fillId="0" borderId="1" xfId="0" applyNumberFormat="1" applyBorder="1" applyAlignment="1">
      <alignment horizontal="center"/>
    </xf>
    <xf numFmtId="0" fontId="2" fillId="0" borderId="31" xfId="0" applyFont="1" applyBorder="1" applyAlignment="1">
      <alignment horizontal="center"/>
    </xf>
    <xf numFmtId="0" fontId="2" fillId="0" borderId="32" xfId="0" applyFont="1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33" xfId="0" applyBorder="1" applyAlignment="1">
      <alignment horizontal="center"/>
    </xf>
    <xf numFmtId="0" fontId="2" fillId="0" borderId="36" xfId="0" applyFont="1" applyBorder="1" applyAlignment="1">
      <alignment horizontal="center"/>
    </xf>
    <xf numFmtId="0" fontId="2" fillId="0" borderId="37" xfId="0" applyFont="1" applyBorder="1" applyAlignment="1">
      <alignment horizontal="center"/>
    </xf>
    <xf numFmtId="0" fontId="2" fillId="0" borderId="38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0" fillId="0" borderId="24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8" xfId="0" applyBorder="1" applyAlignment="1">
      <alignment horizontal="center"/>
    </xf>
    <xf numFmtId="0" fontId="0" fillId="0" borderId="29" xfId="0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0" fillId="0" borderId="5" xfId="0" applyBorder="1" applyAlignment="1">
      <alignment horizontal="left"/>
    </xf>
    <xf numFmtId="0" fontId="2" fillId="0" borderId="1" xfId="0" applyFont="1" applyBorder="1" applyAlignment="1">
      <alignment horizontal="center" vertical="center"/>
    </xf>
    <xf numFmtId="166" fontId="2" fillId="0" borderId="1" xfId="0" applyNumberFormat="1" applyFont="1" applyBorder="1" applyAlignment="1">
      <alignment horizontal="center" vertical="center"/>
    </xf>
    <xf numFmtId="0" fontId="2" fillId="0" borderId="40" xfId="0" applyFont="1" applyBorder="1" applyAlignment="1">
      <alignment horizontal="left"/>
    </xf>
    <xf numFmtId="0" fontId="2" fillId="0" borderId="19" xfId="0" applyFont="1" applyBorder="1" applyAlignment="1">
      <alignment horizontal="left"/>
    </xf>
    <xf numFmtId="0" fontId="2" fillId="0" borderId="18" xfId="0" applyFont="1" applyBorder="1" applyAlignment="1">
      <alignment horizontal="left"/>
    </xf>
    <xf numFmtId="0" fontId="0" fillId="0" borderId="41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42" xfId="0" applyBorder="1" applyAlignment="1">
      <alignment horizontal="left"/>
    </xf>
    <xf numFmtId="0" fontId="0" fillId="0" borderId="32" xfId="0" applyBorder="1" applyAlignment="1">
      <alignment horizontal="left"/>
    </xf>
    <xf numFmtId="0" fontId="0" fillId="0" borderId="34" xfId="0" applyBorder="1" applyAlignment="1">
      <alignment horizontal="left"/>
    </xf>
    <xf numFmtId="0" fontId="0" fillId="0" borderId="43" xfId="0" applyBorder="1" applyAlignment="1">
      <alignment horizontal="left"/>
    </xf>
    <xf numFmtId="0" fontId="0" fillId="0" borderId="17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44" xfId="0" applyBorder="1" applyAlignment="1">
      <alignment horizontal="center"/>
    </xf>
    <xf numFmtId="0" fontId="2" fillId="0" borderId="17" xfId="0" applyFont="1" applyBorder="1" applyAlignment="1">
      <alignment horizontal="center" wrapText="1"/>
    </xf>
    <xf numFmtId="0" fontId="2" fillId="0" borderId="18" xfId="0" applyFont="1" applyBorder="1" applyAlignment="1">
      <alignment horizontal="center" wrapText="1"/>
    </xf>
    <xf numFmtId="0" fontId="0" fillId="0" borderId="21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43" fontId="15" fillId="0" borderId="0" xfId="3" applyFont="1" applyBorder="1" applyAlignment="1">
      <alignment horizontal="left"/>
    </xf>
    <xf numFmtId="0" fontId="13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0" fillId="0" borderId="5" xfId="0" applyBorder="1" applyAlignment="1">
      <alignment horizontal="right" wrapText="1"/>
    </xf>
    <xf numFmtId="0" fontId="0" fillId="0" borderId="8" xfId="0" applyBorder="1" applyAlignment="1">
      <alignment horizontal="right" wrapText="1"/>
    </xf>
    <xf numFmtId="0" fontId="0" fillId="0" borderId="6" xfId="0" applyBorder="1" applyAlignment="1">
      <alignment horizontal="right" wrapText="1"/>
    </xf>
    <xf numFmtId="0" fontId="1" fillId="2" borderId="0" xfId="0" applyFont="1" applyFill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9" fillId="0" borderId="21" xfId="0" applyFont="1" applyBorder="1" applyAlignment="1">
      <alignment horizontal="right" vertical="center" wrapText="1"/>
    </xf>
  </cellXfs>
  <cellStyles count="4">
    <cellStyle name="Moeda" xfId="2" builtinId="4"/>
    <cellStyle name="Normal" xfId="0" builtinId="0"/>
    <cellStyle name="Porcentagem" xfId="1" builtinId="5"/>
    <cellStyle name="Vírgula" xfId="3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 /><Relationship Id="rId13" Type="http://schemas.openxmlformats.org/officeDocument/2006/relationships/customXml" Target="../customXml/item1.xml" /><Relationship Id="rId3" Type="http://schemas.openxmlformats.org/officeDocument/2006/relationships/worksheet" Target="worksheets/sheet3.xml" /><Relationship Id="rId7" Type="http://schemas.openxmlformats.org/officeDocument/2006/relationships/worksheet" Target="worksheets/sheet7.xml" /><Relationship Id="rId12" Type="http://schemas.openxmlformats.org/officeDocument/2006/relationships/calcChain" Target="calcChain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worksheet" Target="worksheets/sheet6.xml" /><Relationship Id="rId11" Type="http://schemas.microsoft.com/office/2017/10/relationships/person" Target="persons/person.xml" /><Relationship Id="rId5" Type="http://schemas.openxmlformats.org/officeDocument/2006/relationships/worksheet" Target="worksheets/sheet5.xml" /><Relationship Id="rId15" Type="http://schemas.openxmlformats.org/officeDocument/2006/relationships/customXml" Target="../customXml/item3.xml" /><Relationship Id="rId10" Type="http://schemas.openxmlformats.org/officeDocument/2006/relationships/sharedStrings" Target="sharedStrings.xml" /><Relationship Id="rId4" Type="http://schemas.openxmlformats.org/officeDocument/2006/relationships/worksheet" Target="worksheets/sheet4.xml" /><Relationship Id="rId9" Type="http://schemas.openxmlformats.org/officeDocument/2006/relationships/styles" Target="styles.xml" /><Relationship Id="rId14" Type="http://schemas.openxmlformats.org/officeDocument/2006/relationships/customXml" Target="../customXml/item2.xml" 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Maria das Vitorias de Macedo Azevedo" id="{776CFA9B-4EDE-4F49-AF13-0AD8BE5907C3}" userId="S::maria.azevedo@academico.ifrn.edu.br::f38787cd-7481-4759-b4d5-ab9a6925e377" providerId="AD"/>
</personList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I55" dT="2025-03-24T17:48:04.26" personId="{776CFA9B-4EDE-4F49-AF13-0AD8BE5907C3}" id="{CABC4FA8-96FA-4F0B-ACCE-32795EA5470E}">
    <text>valor estimado conforme o contrato 118/2023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 /><Relationship Id="rId2" Type="http://schemas.openxmlformats.org/officeDocument/2006/relationships/vmlDrawing" Target="../drawings/vmlDrawing1.vml" /><Relationship Id="rId1" Type="http://schemas.openxmlformats.org/officeDocument/2006/relationships/printerSettings" Target="../printerSettings/printerSettings2.bin" /><Relationship Id="rId4" Type="http://schemas.microsoft.com/office/2017/10/relationships/threadedComment" Target="../threadedComments/threadedComment1.xml" 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 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FA75B6-7F57-49EA-BE3A-2FA6E0820A76}">
  <sheetPr>
    <pageSetUpPr fitToPage="1"/>
  </sheetPr>
  <dimension ref="A1:H20"/>
  <sheetViews>
    <sheetView topLeftCell="A2" zoomScale="160" zoomScaleNormal="160" workbookViewId="0">
      <selection activeCell="H6" sqref="H6:H9"/>
    </sheetView>
  </sheetViews>
  <sheetFormatPr defaultRowHeight="12" customHeight="1" x14ac:dyDescent="0.15"/>
  <cols>
    <col min="2" max="2" width="36.54296875" bestFit="1" customWidth="1"/>
    <col min="3" max="3" width="22.65234375" customWidth="1"/>
    <col min="4" max="4" width="20.765625" customWidth="1"/>
    <col min="5" max="5" width="10.65234375" customWidth="1"/>
    <col min="6" max="6" width="14.6953125" customWidth="1"/>
    <col min="7" max="7" width="13.75390625" customWidth="1"/>
    <col min="8" max="8" width="14.96875" customWidth="1"/>
  </cols>
  <sheetData>
    <row r="1" spans="1:8" ht="12.75" x14ac:dyDescent="0.15">
      <c r="B1" s="75"/>
    </row>
    <row r="2" spans="1:8" ht="25.5" customHeight="1" x14ac:dyDescent="0.15">
      <c r="A2" s="128" t="s">
        <v>0</v>
      </c>
      <c r="B2" s="128"/>
      <c r="C2" s="128"/>
    </row>
    <row r="5" spans="1:8" ht="12.75" x14ac:dyDescent="0.15">
      <c r="A5" s="86" t="s">
        <v>1</v>
      </c>
      <c r="B5" s="87" t="s">
        <v>2</v>
      </c>
      <c r="C5" s="65" t="s">
        <v>3</v>
      </c>
      <c r="D5" s="65" t="s">
        <v>4</v>
      </c>
      <c r="E5" s="65" t="s">
        <v>5</v>
      </c>
      <c r="F5" s="65" t="s">
        <v>6</v>
      </c>
      <c r="G5" s="65" t="s">
        <v>7</v>
      </c>
      <c r="H5" s="5" t="s">
        <v>8</v>
      </c>
    </row>
    <row r="6" spans="1:8" ht="21" customHeight="1" x14ac:dyDescent="0.15">
      <c r="A6" s="124">
        <v>1</v>
      </c>
      <c r="B6" s="88">
        <v>1</v>
      </c>
      <c r="C6" s="66" t="s">
        <v>9</v>
      </c>
      <c r="D6" s="66" t="s">
        <v>10</v>
      </c>
      <c r="E6" s="59">
        <v>1</v>
      </c>
      <c r="F6" s="60">
        <f>'12 x 36 noturno CA'!D153</f>
        <v>14509.48</v>
      </c>
      <c r="G6" s="59">
        <v>24</v>
      </c>
      <c r="H6" s="60">
        <f>E6*F6*G6</f>
        <v>348227.52</v>
      </c>
    </row>
    <row r="7" spans="1:8" ht="41.25" customHeight="1" x14ac:dyDescent="0.15">
      <c r="A7" s="125"/>
      <c r="B7" s="88">
        <v>2</v>
      </c>
      <c r="C7" s="67" t="s">
        <v>11</v>
      </c>
      <c r="D7" s="66" t="s">
        <v>10</v>
      </c>
      <c r="E7" s="59">
        <v>1</v>
      </c>
      <c r="F7" s="60">
        <f>'Diurno finais de sem e fer CA'!D156</f>
        <v>4479.5644160000002</v>
      </c>
      <c r="G7" s="59">
        <v>24</v>
      </c>
      <c r="H7" s="60">
        <f>E7*F7*G7</f>
        <v>107509.545984</v>
      </c>
    </row>
    <row r="8" spans="1:8" ht="41.25" customHeight="1" x14ac:dyDescent="0.15">
      <c r="A8" s="124">
        <v>2</v>
      </c>
      <c r="B8" s="88">
        <v>3</v>
      </c>
      <c r="C8" s="66" t="s">
        <v>9</v>
      </c>
      <c r="D8" s="66" t="s">
        <v>10</v>
      </c>
      <c r="E8" s="59">
        <v>1</v>
      </c>
      <c r="F8" s="60">
        <f>'12 x 36 noturno PAAS'!D153</f>
        <v>14509.48</v>
      </c>
      <c r="G8" s="59">
        <v>24</v>
      </c>
      <c r="H8" s="60">
        <f t="shared" ref="H8:H9" si="0">E8*F8*G8</f>
        <v>348227.52</v>
      </c>
    </row>
    <row r="9" spans="1:8" ht="41.25" customHeight="1" x14ac:dyDescent="0.15">
      <c r="A9" s="124"/>
      <c r="B9" s="97">
        <v>4</v>
      </c>
      <c r="C9" s="98" t="s">
        <v>11</v>
      </c>
      <c r="D9" s="99" t="s">
        <v>10</v>
      </c>
      <c r="E9" s="100">
        <v>1</v>
      </c>
      <c r="F9" s="101">
        <f>'Diurno finais de sem e fer PAAS'!D156</f>
        <v>4479.5644160000002</v>
      </c>
      <c r="G9" s="100">
        <v>24</v>
      </c>
      <c r="H9" s="60">
        <f t="shared" si="0"/>
        <v>107509.545984</v>
      </c>
    </row>
    <row r="10" spans="1:8" ht="12.75" x14ac:dyDescent="0.15">
      <c r="A10" s="126" t="s">
        <v>12</v>
      </c>
      <c r="B10" s="127"/>
      <c r="C10" s="127"/>
      <c r="D10" s="127"/>
      <c r="E10" s="127"/>
      <c r="F10" s="127"/>
      <c r="G10" s="127"/>
      <c r="H10" s="96">
        <f>H6+H7+H8+H9+0.01</f>
        <v>911474.14196799998</v>
      </c>
    </row>
    <row r="11" spans="1:8" ht="12.75" x14ac:dyDescent="0.15">
      <c r="A11" s="127" t="s">
        <v>13</v>
      </c>
      <c r="B11" s="127"/>
      <c r="C11" s="127"/>
      <c r="D11" s="127"/>
      <c r="E11" s="127"/>
      <c r="F11" s="127"/>
      <c r="G11" s="127"/>
      <c r="H11" s="96">
        <f>H10/2</f>
        <v>455737.07098399999</v>
      </c>
    </row>
    <row r="12" spans="1:8" ht="12" customHeight="1" x14ac:dyDescent="0.15">
      <c r="H12">
        <f>H11/2</f>
        <v>227868.535492</v>
      </c>
    </row>
    <row r="13" spans="1:8" ht="12" customHeight="1" x14ac:dyDescent="0.15">
      <c r="A13" s="14" t="s">
        <v>14</v>
      </c>
      <c r="B13" t="s">
        <v>15</v>
      </c>
    </row>
    <row r="14" spans="1:8" ht="13.5" x14ac:dyDescent="0.15">
      <c r="A14" s="14" t="s">
        <v>16</v>
      </c>
      <c r="B14" t="s">
        <v>17</v>
      </c>
      <c r="C14" s="76"/>
    </row>
    <row r="16" spans="1:8" ht="13.5" x14ac:dyDescent="0.15">
      <c r="C16" s="76"/>
    </row>
    <row r="17" ht="12.75" x14ac:dyDescent="0.15"/>
    <row r="18" ht="12.75" x14ac:dyDescent="0.15"/>
    <row r="20" ht="12.75" x14ac:dyDescent="0.15"/>
  </sheetData>
  <mergeCells count="5">
    <mergeCell ref="A6:A7"/>
    <mergeCell ref="A8:A9"/>
    <mergeCell ref="A10:G10"/>
    <mergeCell ref="A11:G11"/>
    <mergeCell ref="A2:C2"/>
  </mergeCells>
  <pageMargins left="0.51181102362204722" right="0.51181102362204722" top="1.6141732283464567" bottom="1.0236220472440944" header="0.31496062992125984" footer="0.31496062992125984"/>
  <pageSetup paperSize="9" scale="65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3"/>
    <pageSetUpPr fitToPage="1"/>
  </sheetPr>
  <dimension ref="A1:M164"/>
  <sheetViews>
    <sheetView view="pageLayout" topLeftCell="A59" zoomScaleNormal="140" workbookViewId="0">
      <selection activeCell="B69" sqref="B69:G69"/>
    </sheetView>
  </sheetViews>
  <sheetFormatPr defaultColWidth="9.3046875" defaultRowHeight="12.75" x14ac:dyDescent="0.15"/>
  <cols>
    <col min="1" max="1" width="9.9765625" customWidth="1"/>
    <col min="3" max="3" width="14.96875" customWidth="1"/>
    <col min="4" max="5" width="10.65234375" customWidth="1"/>
    <col min="7" max="7" width="19.1484375" customWidth="1"/>
    <col min="8" max="8" width="11.32421875" bestFit="1" customWidth="1"/>
    <col min="9" max="9" width="12.9453125" customWidth="1"/>
    <col min="10" max="10" width="9.57421875" hidden="1" customWidth="1"/>
    <col min="11" max="11" width="14.0234375" hidden="1" customWidth="1"/>
    <col min="12" max="12" width="17.52734375" hidden="1" customWidth="1"/>
    <col min="13" max="13" width="9.57421875" customWidth="1"/>
  </cols>
  <sheetData>
    <row r="1" spans="1:9" x14ac:dyDescent="0.15">
      <c r="A1" s="75"/>
    </row>
    <row r="2" spans="1:9" ht="16.5" customHeight="1" x14ac:dyDescent="0.15">
      <c r="A2" s="128" t="s">
        <v>18</v>
      </c>
      <c r="B2" s="128"/>
      <c r="C2" s="128"/>
      <c r="D2" s="128"/>
      <c r="E2" s="128"/>
    </row>
    <row r="3" spans="1:9" x14ac:dyDescent="0.15">
      <c r="A3" s="171" t="s">
        <v>19</v>
      </c>
      <c r="B3" s="171"/>
      <c r="C3" s="171"/>
      <c r="D3" s="171"/>
      <c r="E3" s="171"/>
      <c r="F3" s="171"/>
      <c r="G3" s="171"/>
      <c r="H3" s="171"/>
      <c r="I3" s="171"/>
    </row>
    <row r="4" spans="1:9" x14ac:dyDescent="0.15">
      <c r="A4" s="6"/>
      <c r="B4" s="6"/>
      <c r="C4" s="6"/>
      <c r="D4" s="6"/>
      <c r="E4" s="6"/>
      <c r="F4" s="6"/>
      <c r="G4" s="6"/>
      <c r="H4" s="6"/>
      <c r="I4" s="6"/>
    </row>
    <row r="5" spans="1:9" x14ac:dyDescent="0.15">
      <c r="A5" s="172" t="s">
        <v>20</v>
      </c>
      <c r="B5" s="172"/>
      <c r="C5" s="172"/>
      <c r="D5" s="172"/>
      <c r="E5" s="172"/>
      <c r="F5" s="172"/>
      <c r="G5" s="172"/>
      <c r="H5" s="172"/>
      <c r="I5" s="172"/>
    </row>
    <row r="6" spans="1:9" x14ac:dyDescent="0.15">
      <c r="A6" s="2" t="s">
        <v>21</v>
      </c>
      <c r="B6" s="134" t="s">
        <v>22</v>
      </c>
      <c r="C6" s="134"/>
      <c r="D6" s="134"/>
      <c r="E6" s="134"/>
      <c r="F6" s="134"/>
      <c r="G6" s="134"/>
      <c r="H6" s="173"/>
      <c r="I6" s="135"/>
    </row>
    <row r="7" spans="1:9" x14ac:dyDescent="0.15">
      <c r="A7" s="2" t="s">
        <v>23</v>
      </c>
      <c r="B7" s="134" t="s">
        <v>24</v>
      </c>
      <c r="C7" s="134"/>
      <c r="D7" s="134"/>
      <c r="E7" s="134"/>
      <c r="F7" s="134"/>
      <c r="G7" s="134"/>
      <c r="H7" s="135" t="s">
        <v>25</v>
      </c>
      <c r="I7" s="135"/>
    </row>
    <row r="8" spans="1:9" x14ac:dyDescent="0.15">
      <c r="A8" s="2" t="s">
        <v>26</v>
      </c>
      <c r="B8" s="134" t="s">
        <v>27</v>
      </c>
      <c r="C8" s="134"/>
      <c r="D8" s="134"/>
      <c r="E8" s="134"/>
      <c r="F8" s="134"/>
      <c r="G8" s="134"/>
      <c r="H8" s="135" t="s">
        <v>28</v>
      </c>
      <c r="I8" s="135"/>
    </row>
    <row r="9" spans="1:9" x14ac:dyDescent="0.15">
      <c r="A9" s="2" t="s">
        <v>29</v>
      </c>
      <c r="B9" s="134" t="s">
        <v>30</v>
      </c>
      <c r="C9" s="134"/>
      <c r="D9" s="134"/>
      <c r="E9" s="134"/>
      <c r="F9" s="134"/>
      <c r="G9" s="134"/>
      <c r="H9" s="135">
        <v>24</v>
      </c>
      <c r="I9" s="135"/>
    </row>
    <row r="10" spans="1:9" x14ac:dyDescent="0.15">
      <c r="A10" s="7"/>
      <c r="B10" s="6"/>
      <c r="C10" s="6"/>
      <c r="D10" s="6"/>
      <c r="E10" s="6"/>
      <c r="F10" s="6"/>
      <c r="G10" s="6"/>
      <c r="H10" s="7"/>
      <c r="I10" s="7"/>
    </row>
    <row r="11" spans="1:9" x14ac:dyDescent="0.15">
      <c r="A11" s="172" t="s">
        <v>31</v>
      </c>
      <c r="B11" s="172"/>
      <c r="C11" s="172"/>
      <c r="D11" s="172"/>
      <c r="E11" s="172"/>
      <c r="F11" s="172"/>
      <c r="G11" s="172"/>
      <c r="H11" s="172"/>
      <c r="I11" s="172"/>
    </row>
    <row r="12" spans="1:9" x14ac:dyDescent="0.15">
      <c r="A12" s="135" t="s">
        <v>32</v>
      </c>
      <c r="B12" s="135"/>
      <c r="C12" s="135" t="s">
        <v>33</v>
      </c>
      <c r="D12" s="135"/>
      <c r="E12" s="135" t="s">
        <v>34</v>
      </c>
      <c r="F12" s="135"/>
      <c r="G12" s="135"/>
      <c r="H12" s="135"/>
      <c r="I12" s="135"/>
    </row>
    <row r="13" spans="1:9" x14ac:dyDescent="0.15">
      <c r="A13" s="135" t="s">
        <v>35</v>
      </c>
      <c r="B13" s="135"/>
      <c r="C13" s="135" t="s">
        <v>36</v>
      </c>
      <c r="D13" s="135"/>
      <c r="E13" s="135">
        <v>2</v>
      </c>
      <c r="F13" s="135"/>
      <c r="G13" s="135"/>
      <c r="H13" s="135"/>
      <c r="I13" s="135"/>
    </row>
    <row r="14" spans="1:9" x14ac:dyDescent="0.15">
      <c r="A14" s="7"/>
      <c r="B14" s="6"/>
      <c r="C14" s="6"/>
      <c r="D14" s="6"/>
      <c r="E14" s="6"/>
      <c r="F14" s="6"/>
      <c r="G14" s="6"/>
      <c r="H14" s="7"/>
      <c r="I14" s="7"/>
    </row>
    <row r="15" spans="1:9" x14ac:dyDescent="0.15">
      <c r="A15" s="172" t="s">
        <v>37</v>
      </c>
      <c r="B15" s="172"/>
      <c r="C15" s="172"/>
      <c r="D15" s="172"/>
      <c r="E15" s="172"/>
      <c r="F15" s="172"/>
      <c r="G15" s="172"/>
      <c r="H15" s="172"/>
      <c r="I15" s="172"/>
    </row>
    <row r="16" spans="1:9" x14ac:dyDescent="0.15">
      <c r="A16" s="2">
        <v>1</v>
      </c>
      <c r="B16" s="134" t="s">
        <v>38</v>
      </c>
      <c r="C16" s="134"/>
      <c r="D16" s="134"/>
      <c r="E16" s="134"/>
      <c r="F16" s="134"/>
      <c r="G16" s="134"/>
      <c r="H16" s="174" t="s">
        <v>39</v>
      </c>
      <c r="I16" s="135"/>
    </row>
    <row r="17" spans="1:13" x14ac:dyDescent="0.15">
      <c r="A17" s="2">
        <v>2</v>
      </c>
      <c r="B17" s="134" t="s">
        <v>40</v>
      </c>
      <c r="C17" s="134"/>
      <c r="D17" s="134"/>
      <c r="E17" s="134"/>
      <c r="F17" s="134"/>
      <c r="G17" s="134"/>
      <c r="H17" s="135" t="s">
        <v>41</v>
      </c>
      <c r="I17" s="135"/>
    </row>
    <row r="18" spans="1:13" x14ac:dyDescent="0.15">
      <c r="A18" s="2">
        <v>3</v>
      </c>
      <c r="B18" s="134" t="s">
        <v>42</v>
      </c>
      <c r="C18" s="134"/>
      <c r="D18" s="134"/>
      <c r="E18" s="134"/>
      <c r="F18" s="134"/>
      <c r="G18" s="134"/>
      <c r="H18" s="175">
        <v>1951</v>
      </c>
      <c r="I18" s="135"/>
    </row>
    <row r="19" spans="1:13" x14ac:dyDescent="0.15">
      <c r="A19" s="2">
        <v>4</v>
      </c>
      <c r="B19" s="134" t="s">
        <v>43</v>
      </c>
      <c r="C19" s="134"/>
      <c r="D19" s="134"/>
      <c r="E19" s="134"/>
      <c r="F19" s="134"/>
      <c r="G19" s="134"/>
      <c r="H19" s="135" t="s">
        <v>44</v>
      </c>
      <c r="I19" s="135"/>
    </row>
    <row r="20" spans="1:13" x14ac:dyDescent="0.15">
      <c r="A20" s="2">
        <v>5</v>
      </c>
      <c r="B20" s="134" t="s">
        <v>45</v>
      </c>
      <c r="C20" s="134"/>
      <c r="D20" s="134"/>
      <c r="E20" s="134"/>
      <c r="F20" s="134"/>
      <c r="G20" s="134"/>
      <c r="H20" s="173">
        <v>45689</v>
      </c>
      <c r="I20" s="135"/>
    </row>
    <row r="21" spans="1:13" x14ac:dyDescent="0.15">
      <c r="A21" s="176"/>
      <c r="B21" s="176"/>
      <c r="C21" s="176"/>
      <c r="D21" s="176"/>
      <c r="E21" s="176"/>
      <c r="F21" s="176"/>
      <c r="G21" s="176"/>
      <c r="H21" s="176"/>
      <c r="I21" s="176"/>
    </row>
    <row r="22" spans="1:13" x14ac:dyDescent="0.15">
      <c r="A22" s="154" t="s">
        <v>46</v>
      </c>
      <c r="B22" s="154"/>
      <c r="C22" s="154"/>
      <c r="D22" s="154"/>
      <c r="E22" s="154"/>
      <c r="F22" s="154"/>
      <c r="G22" s="154"/>
      <c r="H22" s="154"/>
      <c r="I22" s="154"/>
    </row>
    <row r="23" spans="1:13" x14ac:dyDescent="0.15">
      <c r="A23" s="1">
        <v>1</v>
      </c>
      <c r="B23" s="136" t="s">
        <v>47</v>
      </c>
      <c r="C23" s="136"/>
      <c r="D23" s="136"/>
      <c r="E23" s="136"/>
      <c r="F23" s="136"/>
      <c r="G23" s="136"/>
      <c r="H23" s="1" t="s">
        <v>48</v>
      </c>
      <c r="I23" s="1" t="s">
        <v>49</v>
      </c>
    </row>
    <row r="24" spans="1:13" x14ac:dyDescent="0.15">
      <c r="A24" s="1" t="s">
        <v>21</v>
      </c>
      <c r="B24" s="134" t="s">
        <v>50</v>
      </c>
      <c r="C24" s="134"/>
      <c r="D24" s="134"/>
      <c r="E24" s="134"/>
      <c r="F24" s="134"/>
      <c r="G24" s="134"/>
      <c r="H24" s="3"/>
      <c r="I24" s="16">
        <f>H18</f>
        <v>1951</v>
      </c>
      <c r="L24" t="s">
        <v>51</v>
      </c>
      <c r="M24" s="122"/>
    </row>
    <row r="25" spans="1:13" x14ac:dyDescent="0.15">
      <c r="A25" s="1" t="s">
        <v>23</v>
      </c>
      <c r="B25" s="134" t="s">
        <v>52</v>
      </c>
      <c r="C25" s="134"/>
      <c r="D25" s="134"/>
      <c r="E25" s="134"/>
      <c r="F25" s="134"/>
      <c r="G25" s="134"/>
      <c r="H25" s="50">
        <v>0.3</v>
      </c>
      <c r="I25" s="16">
        <f>I24*H25</f>
        <v>585.29999999999995</v>
      </c>
      <c r="K25" s="55"/>
    </row>
    <row r="26" spans="1:13" x14ac:dyDescent="0.15">
      <c r="A26" s="1" t="s">
        <v>26</v>
      </c>
      <c r="B26" s="134" t="s">
        <v>53</v>
      </c>
      <c r="C26" s="134"/>
      <c r="D26" s="134"/>
      <c r="E26" s="134"/>
      <c r="F26" s="134"/>
      <c r="G26" s="134"/>
      <c r="H26" s="50"/>
      <c r="I26" s="16">
        <f>H26*I24</f>
        <v>0</v>
      </c>
    </row>
    <row r="27" spans="1:13" x14ac:dyDescent="0.15">
      <c r="A27" s="1" t="s">
        <v>29</v>
      </c>
      <c r="B27" s="134" t="s">
        <v>54</v>
      </c>
      <c r="C27" s="134"/>
      <c r="D27" s="134"/>
      <c r="E27" s="134"/>
      <c r="F27" s="134"/>
      <c r="G27" s="134"/>
      <c r="H27" s="50">
        <v>0.2</v>
      </c>
      <c r="I27" s="16">
        <f>(((I24+I25)/220)*H27*7*15)</f>
        <v>242.10136363636363</v>
      </c>
      <c r="K27" s="55">
        <f>(I24+I25)*8.33%*1.5</f>
        <v>316.91068500000006</v>
      </c>
    </row>
    <row r="28" spans="1:13" x14ac:dyDescent="0.15">
      <c r="A28" s="1" t="s">
        <v>55</v>
      </c>
      <c r="B28" s="134" t="s">
        <v>56</v>
      </c>
      <c r="C28" s="134"/>
      <c r="D28" s="134"/>
      <c r="E28" s="134"/>
      <c r="F28" s="134"/>
      <c r="G28" s="134"/>
      <c r="H28" s="51"/>
      <c r="I28" s="16">
        <v>0</v>
      </c>
      <c r="K28">
        <f>TRUNC(((((I24+I25)/220)*1.2)*15),2)</f>
        <v>207.51</v>
      </c>
    </row>
    <row r="29" spans="1:13" x14ac:dyDescent="0.15">
      <c r="A29" s="1" t="s">
        <v>57</v>
      </c>
      <c r="B29" s="134" t="s">
        <v>58</v>
      </c>
      <c r="C29" s="134"/>
      <c r="D29" s="134"/>
      <c r="E29" s="134"/>
      <c r="F29" s="134"/>
      <c r="G29" s="134"/>
      <c r="H29" s="50"/>
      <c r="I29" s="16">
        <f>(I27/25.09)*5.35</f>
        <v>51.623845972680165</v>
      </c>
      <c r="K29">
        <f>TRUNC(((((1508.33+452.5+199.65+65.27)/220)*1.6)*14),2)</f>
        <v>226.62</v>
      </c>
      <c r="L29">
        <f>(I27/18.76)*4</f>
        <v>51.620759837177744</v>
      </c>
      <c r="M29" s="55"/>
    </row>
    <row r="30" spans="1:13" x14ac:dyDescent="0.15">
      <c r="A30" s="136" t="s">
        <v>59</v>
      </c>
      <c r="B30" s="136"/>
      <c r="C30" s="136"/>
      <c r="D30" s="136"/>
      <c r="E30" s="136"/>
      <c r="F30" s="136"/>
      <c r="G30" s="136"/>
      <c r="H30" s="136"/>
      <c r="I30" s="12">
        <f>TRUNC(SUM(I24:I29),2)</f>
        <v>2830.02</v>
      </c>
    </row>
    <row r="31" spans="1:13" x14ac:dyDescent="0.15">
      <c r="A31" s="8"/>
      <c r="B31" s="8"/>
      <c r="C31" s="8"/>
      <c r="D31" s="8"/>
      <c r="E31" s="8"/>
      <c r="F31" s="8"/>
      <c r="G31" s="8"/>
      <c r="H31" s="8"/>
      <c r="I31" s="13"/>
    </row>
    <row r="32" spans="1:13" x14ac:dyDescent="0.15">
      <c r="A32" s="154" t="s">
        <v>60</v>
      </c>
      <c r="B32" s="154"/>
      <c r="C32" s="154"/>
      <c r="D32" s="154"/>
      <c r="E32" s="154"/>
      <c r="F32" s="154"/>
      <c r="G32" s="154"/>
      <c r="H32" s="154"/>
      <c r="I32" s="154"/>
    </row>
    <row r="33" spans="1:11" x14ac:dyDescent="0.15">
      <c r="A33" s="136" t="s">
        <v>61</v>
      </c>
      <c r="B33" s="136"/>
      <c r="C33" s="136"/>
      <c r="D33" s="136"/>
      <c r="E33" s="136"/>
      <c r="F33" s="136"/>
      <c r="G33" s="136"/>
      <c r="H33" s="1" t="s">
        <v>48</v>
      </c>
      <c r="I33" s="1" t="s">
        <v>49</v>
      </c>
    </row>
    <row r="34" spans="1:11" x14ac:dyDescent="0.15">
      <c r="A34" s="1" t="s">
        <v>21</v>
      </c>
      <c r="B34" s="134" t="s">
        <v>62</v>
      </c>
      <c r="C34" s="134"/>
      <c r="D34" s="134"/>
      <c r="E34" s="134"/>
      <c r="F34" s="134"/>
      <c r="G34" s="134"/>
      <c r="H34" s="17">
        <v>8.3299999999999999E-2</v>
      </c>
      <c r="I34" s="16">
        <f>TRUNC($I$30*H34,2)</f>
        <v>235.74</v>
      </c>
    </row>
    <row r="35" spans="1:11" x14ac:dyDescent="0.15">
      <c r="A35" s="1" t="s">
        <v>23</v>
      </c>
      <c r="B35" s="134" t="s">
        <v>63</v>
      </c>
      <c r="C35" s="134"/>
      <c r="D35" s="134"/>
      <c r="E35" s="134"/>
      <c r="F35" s="134"/>
      <c r="G35" s="134"/>
      <c r="H35" s="9">
        <v>3.0300000000000001E-2</v>
      </c>
      <c r="I35" s="16">
        <f>TRUNC(H35*I30,2)</f>
        <v>85.74</v>
      </c>
    </row>
    <row r="36" spans="1:11" x14ac:dyDescent="0.15">
      <c r="A36" s="136" t="s">
        <v>64</v>
      </c>
      <c r="B36" s="136"/>
      <c r="C36" s="136"/>
      <c r="D36" s="136"/>
      <c r="E36" s="136"/>
      <c r="F36" s="136"/>
      <c r="G36" s="136"/>
      <c r="H36" s="10">
        <f>TRUNC(SUM(H34:H35),4)</f>
        <v>0.11360000000000001</v>
      </c>
      <c r="I36" s="12">
        <f>TRUNC(SUM(I34:I35),2)</f>
        <v>321.48</v>
      </c>
    </row>
    <row r="37" spans="1:11" x14ac:dyDescent="0.15">
      <c r="A37" s="169"/>
      <c r="B37" s="170"/>
      <c r="C37" s="170"/>
      <c r="D37" s="170"/>
      <c r="E37" s="170"/>
      <c r="F37" s="170"/>
      <c r="G37" s="170"/>
      <c r="H37" s="170"/>
      <c r="I37" s="170"/>
      <c r="J37" s="14" t="s">
        <v>65</v>
      </c>
      <c r="K37" s="30">
        <f>I30+I36</f>
        <v>3151.5</v>
      </c>
    </row>
    <row r="38" spans="1:11" x14ac:dyDescent="0.15">
      <c r="A38" s="136" t="s">
        <v>66</v>
      </c>
      <c r="B38" s="136"/>
      <c r="C38" s="136"/>
      <c r="D38" s="136"/>
      <c r="E38" s="136"/>
      <c r="F38" s="136"/>
      <c r="G38" s="136"/>
      <c r="H38" s="1" t="s">
        <v>48</v>
      </c>
      <c r="I38" s="1" t="s">
        <v>49</v>
      </c>
    </row>
    <row r="39" spans="1:11" x14ac:dyDescent="0.15">
      <c r="A39" s="1" t="s">
        <v>21</v>
      </c>
      <c r="B39" s="146" t="s">
        <v>67</v>
      </c>
      <c r="C39" s="134"/>
      <c r="D39" s="134"/>
      <c r="E39" s="134"/>
      <c r="F39" s="134"/>
      <c r="G39" s="134"/>
      <c r="H39" s="17">
        <v>0.2</v>
      </c>
      <c r="I39" s="16">
        <f>H39*$K$37</f>
        <v>630.30000000000007</v>
      </c>
    </row>
    <row r="40" spans="1:11" x14ac:dyDescent="0.15">
      <c r="A40" s="1" t="s">
        <v>23</v>
      </c>
      <c r="B40" s="146" t="s">
        <v>68</v>
      </c>
      <c r="C40" s="134"/>
      <c r="D40" s="134"/>
      <c r="E40" s="134"/>
      <c r="F40" s="134"/>
      <c r="G40" s="134"/>
      <c r="H40" s="17">
        <v>2.5000000000000001E-2</v>
      </c>
      <c r="I40" s="16">
        <f t="shared" ref="I40:I46" si="0">H40*$K$37</f>
        <v>78.787500000000009</v>
      </c>
    </row>
    <row r="41" spans="1:11" x14ac:dyDescent="0.15">
      <c r="A41" s="1" t="s">
        <v>26</v>
      </c>
      <c r="B41" s="146" t="s">
        <v>69</v>
      </c>
      <c r="C41" s="134"/>
      <c r="D41" s="134"/>
      <c r="E41" s="134"/>
      <c r="F41" s="134"/>
      <c r="G41" s="134"/>
      <c r="H41" s="17">
        <v>0.03</v>
      </c>
      <c r="I41" s="16">
        <f t="shared" si="0"/>
        <v>94.545000000000002</v>
      </c>
    </row>
    <row r="42" spans="1:11" x14ac:dyDescent="0.15">
      <c r="A42" s="1" t="s">
        <v>29</v>
      </c>
      <c r="B42" s="146" t="s">
        <v>70</v>
      </c>
      <c r="C42" s="134"/>
      <c r="D42" s="134"/>
      <c r="E42" s="134"/>
      <c r="F42" s="134"/>
      <c r="G42" s="134"/>
      <c r="H42" s="17">
        <v>1.4999999999999999E-2</v>
      </c>
      <c r="I42" s="16">
        <f t="shared" si="0"/>
        <v>47.272500000000001</v>
      </c>
    </row>
    <row r="43" spans="1:11" ht="13.15" customHeight="1" x14ac:dyDescent="0.15">
      <c r="A43" s="1" t="s">
        <v>55</v>
      </c>
      <c r="B43" s="164" t="s">
        <v>71</v>
      </c>
      <c r="C43" s="167"/>
      <c r="D43" s="167"/>
      <c r="E43" s="167"/>
      <c r="F43" s="167"/>
      <c r="G43" s="168"/>
      <c r="H43" s="17">
        <v>0.01</v>
      </c>
      <c r="I43" s="16">
        <f t="shared" si="0"/>
        <v>31.515000000000001</v>
      </c>
    </row>
    <row r="44" spans="1:11" x14ac:dyDescent="0.15">
      <c r="A44" s="1" t="s">
        <v>57</v>
      </c>
      <c r="B44" s="146" t="s">
        <v>72</v>
      </c>
      <c r="C44" s="134"/>
      <c r="D44" s="134"/>
      <c r="E44" s="134"/>
      <c r="F44" s="134"/>
      <c r="G44" s="134"/>
      <c r="H44" s="17">
        <v>6.0000000000000001E-3</v>
      </c>
      <c r="I44" s="16">
        <f t="shared" si="0"/>
        <v>18.908999999999999</v>
      </c>
    </row>
    <row r="45" spans="1:11" x14ac:dyDescent="0.15">
      <c r="A45" s="1" t="s">
        <v>73</v>
      </c>
      <c r="B45" s="146" t="s">
        <v>74</v>
      </c>
      <c r="C45" s="134"/>
      <c r="D45" s="134"/>
      <c r="E45" s="134"/>
      <c r="F45" s="134"/>
      <c r="G45" s="134"/>
      <c r="H45" s="17">
        <v>2E-3</v>
      </c>
      <c r="I45" s="16">
        <f t="shared" si="0"/>
        <v>6.3029999999999999</v>
      </c>
    </row>
    <row r="46" spans="1:11" x14ac:dyDescent="0.15">
      <c r="A46" s="1" t="s">
        <v>75</v>
      </c>
      <c r="B46" s="146" t="s">
        <v>76</v>
      </c>
      <c r="C46" s="134"/>
      <c r="D46" s="134"/>
      <c r="E46" s="134"/>
      <c r="F46" s="134"/>
      <c r="G46" s="134"/>
      <c r="H46" s="17">
        <v>0.08</v>
      </c>
      <c r="I46" s="16">
        <f t="shared" si="0"/>
        <v>252.12</v>
      </c>
    </row>
    <row r="47" spans="1:11" x14ac:dyDescent="0.15">
      <c r="A47" s="136" t="s">
        <v>77</v>
      </c>
      <c r="B47" s="136"/>
      <c r="C47" s="136"/>
      <c r="D47" s="136"/>
      <c r="E47" s="136"/>
      <c r="F47" s="136"/>
      <c r="G47" s="136"/>
      <c r="H47" s="10">
        <f>SUM(H39:H46)</f>
        <v>0.36800000000000005</v>
      </c>
      <c r="I47" s="12">
        <f>TRUNC(SUM(I39:I46),2)</f>
        <v>1159.75</v>
      </c>
    </row>
    <row r="48" spans="1:11" x14ac:dyDescent="0.15">
      <c r="A48" s="162"/>
      <c r="B48" s="162"/>
      <c r="C48" s="162"/>
      <c r="D48" s="162"/>
      <c r="E48" s="162"/>
      <c r="F48" s="162"/>
      <c r="G48" s="162"/>
      <c r="H48" s="162"/>
      <c r="I48" s="163"/>
    </row>
    <row r="49" spans="1:9" x14ac:dyDescent="0.15">
      <c r="A49" s="136" t="s">
        <v>78</v>
      </c>
      <c r="B49" s="136"/>
      <c r="C49" s="136"/>
      <c r="D49" s="136"/>
      <c r="E49" s="136"/>
      <c r="F49" s="136"/>
      <c r="G49" s="136"/>
      <c r="H49" s="10"/>
      <c r="I49" s="1" t="s">
        <v>49</v>
      </c>
    </row>
    <row r="50" spans="1:9" x14ac:dyDescent="0.15">
      <c r="A50" s="1" t="s">
        <v>21</v>
      </c>
      <c r="B50" s="155" t="s">
        <v>79</v>
      </c>
      <c r="C50" s="151"/>
      <c r="D50" s="151"/>
      <c r="E50" s="151"/>
      <c r="F50" s="151"/>
      <c r="G50" s="151"/>
      <c r="H50" s="2" t="s">
        <v>80</v>
      </c>
      <c r="I50" s="15">
        <v>0</v>
      </c>
    </row>
    <row r="51" spans="1:9" x14ac:dyDescent="0.15">
      <c r="A51" s="1" t="s">
        <v>23</v>
      </c>
      <c r="B51" s="155" t="s">
        <v>81</v>
      </c>
      <c r="C51" s="151"/>
      <c r="D51" s="151"/>
      <c r="E51" s="151"/>
      <c r="F51" s="151"/>
      <c r="G51" s="151"/>
      <c r="H51" s="123">
        <v>29</v>
      </c>
      <c r="I51" s="15">
        <f>H51*15*0.8</f>
        <v>348</v>
      </c>
    </row>
    <row r="52" spans="1:9" x14ac:dyDescent="0.15">
      <c r="A52" s="1" t="s">
        <v>26</v>
      </c>
      <c r="B52" s="151" t="s">
        <v>82</v>
      </c>
      <c r="C52" s="151"/>
      <c r="D52" s="151"/>
      <c r="E52" s="151"/>
      <c r="F52" s="151"/>
      <c r="G52" s="151"/>
      <c r="H52" s="2" t="s">
        <v>80</v>
      </c>
      <c r="I52" s="15">
        <v>0</v>
      </c>
    </row>
    <row r="53" spans="1:9" x14ac:dyDescent="0.15">
      <c r="A53" s="1" t="s">
        <v>29</v>
      </c>
      <c r="B53" s="164" t="s">
        <v>83</v>
      </c>
      <c r="C53" s="165"/>
      <c r="D53" s="165"/>
      <c r="E53" s="165"/>
      <c r="F53" s="165"/>
      <c r="G53" s="166"/>
      <c r="H53" s="2" t="s">
        <v>80</v>
      </c>
      <c r="I53" s="89">
        <v>0</v>
      </c>
    </row>
    <row r="54" spans="1:9" x14ac:dyDescent="0.15">
      <c r="A54" s="1" t="s">
        <v>55</v>
      </c>
      <c r="B54" s="164" t="s">
        <v>84</v>
      </c>
      <c r="C54" s="167"/>
      <c r="D54" s="167"/>
      <c r="E54" s="167"/>
      <c r="F54" s="167"/>
      <c r="G54" s="168"/>
      <c r="H54" s="2"/>
      <c r="I54" s="89">
        <v>0</v>
      </c>
    </row>
    <row r="55" spans="1:9" x14ac:dyDescent="0.15">
      <c r="A55" s="1" t="s">
        <v>57</v>
      </c>
      <c r="B55" s="151" t="s">
        <v>85</v>
      </c>
      <c r="C55" s="151"/>
      <c r="D55" s="151"/>
      <c r="E55" s="151"/>
      <c r="F55" s="151"/>
      <c r="G55" s="151"/>
      <c r="H55" s="2" t="s">
        <v>80</v>
      </c>
      <c r="I55" s="89">
        <v>9.15</v>
      </c>
    </row>
    <row r="56" spans="1:9" x14ac:dyDescent="0.15">
      <c r="A56" s="136" t="s">
        <v>86</v>
      </c>
      <c r="B56" s="136"/>
      <c r="C56" s="136"/>
      <c r="D56" s="136"/>
      <c r="E56" s="136"/>
      <c r="F56" s="136"/>
      <c r="G56" s="136"/>
      <c r="H56" s="136"/>
      <c r="I56" s="12">
        <f>SUM(I50:I55)</f>
        <v>357.15</v>
      </c>
    </row>
    <row r="57" spans="1:9" x14ac:dyDescent="0.15">
      <c r="A57" s="162"/>
      <c r="B57" s="162"/>
      <c r="C57" s="162"/>
      <c r="D57" s="162"/>
      <c r="E57" s="162"/>
      <c r="F57" s="162"/>
      <c r="G57" s="162"/>
      <c r="H57" s="162"/>
      <c r="I57" s="163"/>
    </row>
    <row r="58" spans="1:9" x14ac:dyDescent="0.15">
      <c r="A58" s="145" t="s">
        <v>87</v>
      </c>
      <c r="B58" s="145"/>
      <c r="C58" s="145"/>
      <c r="D58" s="145"/>
      <c r="E58" s="145"/>
      <c r="F58" s="145"/>
      <c r="G58" s="145"/>
      <c r="H58" s="145"/>
      <c r="I58" s="145"/>
    </row>
    <row r="59" spans="1:9" x14ac:dyDescent="0.15">
      <c r="A59" s="136" t="s">
        <v>88</v>
      </c>
      <c r="B59" s="136"/>
      <c r="C59" s="136"/>
      <c r="D59" s="136"/>
      <c r="E59" s="136"/>
      <c r="F59" s="136"/>
      <c r="G59" s="136"/>
      <c r="H59" s="136"/>
      <c r="I59" s="1" t="s">
        <v>49</v>
      </c>
    </row>
    <row r="60" spans="1:9" x14ac:dyDescent="0.15">
      <c r="A60" s="1" t="s">
        <v>89</v>
      </c>
      <c r="B60" s="135" t="s">
        <v>90</v>
      </c>
      <c r="C60" s="135"/>
      <c r="D60" s="135"/>
      <c r="E60" s="135"/>
      <c r="F60" s="135"/>
      <c r="G60" s="135"/>
      <c r="H60" s="135"/>
      <c r="I60" s="16">
        <f>I36</f>
        <v>321.48</v>
      </c>
    </row>
    <row r="61" spans="1:9" x14ac:dyDescent="0.15">
      <c r="A61" s="1" t="s">
        <v>91</v>
      </c>
      <c r="B61" s="135" t="s">
        <v>92</v>
      </c>
      <c r="C61" s="135"/>
      <c r="D61" s="135"/>
      <c r="E61" s="135"/>
      <c r="F61" s="135"/>
      <c r="G61" s="135"/>
      <c r="H61" s="135"/>
      <c r="I61" s="16">
        <f>I47</f>
        <v>1159.75</v>
      </c>
    </row>
    <row r="62" spans="1:9" x14ac:dyDescent="0.15">
      <c r="A62" s="1" t="s">
        <v>93</v>
      </c>
      <c r="B62" s="135" t="s">
        <v>94</v>
      </c>
      <c r="C62" s="135"/>
      <c r="D62" s="135"/>
      <c r="E62" s="135"/>
      <c r="F62" s="135"/>
      <c r="G62" s="135"/>
      <c r="H62" s="135"/>
      <c r="I62" s="16">
        <f>I56</f>
        <v>357.15</v>
      </c>
    </row>
    <row r="63" spans="1:9" x14ac:dyDescent="0.15">
      <c r="A63" s="136" t="s">
        <v>95</v>
      </c>
      <c r="B63" s="136"/>
      <c r="C63" s="136"/>
      <c r="D63" s="136"/>
      <c r="E63" s="136"/>
      <c r="F63" s="136"/>
      <c r="G63" s="136"/>
      <c r="H63" s="136"/>
      <c r="I63" s="12">
        <f>TRUNC(SUM(I60:I62),2)</f>
        <v>1838.38</v>
      </c>
    </row>
    <row r="64" spans="1:9" x14ac:dyDescent="0.15">
      <c r="A64" s="152"/>
      <c r="B64" s="153"/>
      <c r="C64" s="153"/>
      <c r="D64" s="153"/>
      <c r="E64" s="153"/>
      <c r="F64" s="153"/>
      <c r="G64" s="153"/>
      <c r="H64" s="153"/>
      <c r="I64" s="153"/>
    </row>
    <row r="65" spans="1:11" x14ac:dyDescent="0.15">
      <c r="A65" s="154" t="s">
        <v>96</v>
      </c>
      <c r="B65" s="154"/>
      <c r="C65" s="154"/>
      <c r="D65" s="154"/>
      <c r="E65" s="154"/>
      <c r="F65" s="154"/>
      <c r="G65" s="154"/>
      <c r="H65" s="154"/>
      <c r="I65" s="154"/>
    </row>
    <row r="66" spans="1:11" x14ac:dyDescent="0.15">
      <c r="A66" s="1">
        <v>3</v>
      </c>
      <c r="B66" s="136" t="s">
        <v>97</v>
      </c>
      <c r="C66" s="136"/>
      <c r="D66" s="136"/>
      <c r="E66" s="136"/>
      <c r="F66" s="136"/>
      <c r="G66" s="136"/>
      <c r="H66" s="1" t="s">
        <v>48</v>
      </c>
      <c r="I66" s="1" t="s">
        <v>49</v>
      </c>
    </row>
    <row r="67" spans="1:11" x14ac:dyDescent="0.15">
      <c r="A67" s="1" t="s">
        <v>21</v>
      </c>
      <c r="B67" s="134" t="s">
        <v>98</v>
      </c>
      <c r="C67" s="134"/>
      <c r="D67" s="134"/>
      <c r="E67" s="134"/>
      <c r="F67" s="134"/>
      <c r="G67" s="134"/>
      <c r="H67" s="17">
        <v>4.5999999999999999E-3</v>
      </c>
      <c r="I67" s="16">
        <f>($I$30+$I$36+$I$46+$I$56)*H67</f>
        <v>17.299541999999999</v>
      </c>
    </row>
    <row r="68" spans="1:11" x14ac:dyDescent="0.15">
      <c r="A68" s="1" t="s">
        <v>23</v>
      </c>
      <c r="B68" s="134" t="s">
        <v>99</v>
      </c>
      <c r="C68" s="134"/>
      <c r="D68" s="134"/>
      <c r="E68" s="134"/>
      <c r="F68" s="134"/>
      <c r="G68" s="134"/>
      <c r="H68" s="17">
        <v>4.0000000000000002E-4</v>
      </c>
      <c r="I68" s="16">
        <f>H68*($I$30+$I$36)</f>
        <v>1.2606000000000002</v>
      </c>
      <c r="K68" s="63"/>
    </row>
    <row r="69" spans="1:11" x14ac:dyDescent="0.15">
      <c r="A69" s="1" t="s">
        <v>26</v>
      </c>
      <c r="B69" s="134" t="s">
        <v>100</v>
      </c>
      <c r="C69" s="134"/>
      <c r="D69" s="134"/>
      <c r="E69" s="134"/>
      <c r="F69" s="134"/>
      <c r="G69" s="134"/>
      <c r="H69" s="17">
        <v>1.6000000000000001E-3</v>
      </c>
      <c r="I69" s="16">
        <f>($I$30+$I$36)*H69</f>
        <v>5.0424000000000007</v>
      </c>
    </row>
    <row r="70" spans="1:11" x14ac:dyDescent="0.15">
      <c r="A70" s="1" t="s">
        <v>29</v>
      </c>
      <c r="B70" s="134" t="s">
        <v>101</v>
      </c>
      <c r="C70" s="134"/>
      <c r="D70" s="134"/>
      <c r="E70" s="134"/>
      <c r="F70" s="134"/>
      <c r="G70" s="134"/>
      <c r="H70" s="17">
        <v>1.9400000000000001E-2</v>
      </c>
      <c r="I70" s="16">
        <f>($I$30+$I$63)*H70</f>
        <v>90.566959999999995</v>
      </c>
    </row>
    <row r="71" spans="1:11" x14ac:dyDescent="0.15">
      <c r="A71" s="1" t="s">
        <v>55</v>
      </c>
      <c r="B71" s="146" t="s">
        <v>102</v>
      </c>
      <c r="C71" s="146"/>
      <c r="D71" s="146"/>
      <c r="E71" s="146"/>
      <c r="F71" s="146"/>
      <c r="G71" s="146"/>
      <c r="H71" s="68">
        <v>7.1000000000000004E-3</v>
      </c>
      <c r="I71" s="69">
        <f>($I$30+$I$36)*H71</f>
        <v>22.37565</v>
      </c>
    </row>
    <row r="72" spans="1:11" x14ac:dyDescent="0.15">
      <c r="A72" s="1" t="s">
        <v>57</v>
      </c>
      <c r="B72" s="134" t="s">
        <v>103</v>
      </c>
      <c r="C72" s="134"/>
      <c r="D72" s="134"/>
      <c r="E72" s="134"/>
      <c r="F72" s="134"/>
      <c r="G72" s="134"/>
      <c r="H72" s="17">
        <v>3.8399999999999997E-2</v>
      </c>
      <c r="I72" s="16">
        <f>($I$30+$I$36)*H72</f>
        <v>121.01759999999999</v>
      </c>
    </row>
    <row r="73" spans="1:11" x14ac:dyDescent="0.15">
      <c r="A73" s="136" t="s">
        <v>104</v>
      </c>
      <c r="B73" s="136"/>
      <c r="C73" s="136"/>
      <c r="D73" s="136"/>
      <c r="E73" s="136"/>
      <c r="F73" s="136"/>
      <c r="G73" s="136"/>
      <c r="H73" s="10">
        <f>TRUNC(SUM(H67:H72),4)</f>
        <v>7.1499999999999994E-2</v>
      </c>
      <c r="I73" s="12">
        <f>TRUNC(SUM(I67:I72),2)</f>
        <v>257.56</v>
      </c>
    </row>
    <row r="74" spans="1:11" x14ac:dyDescent="0.15">
      <c r="A74" s="160"/>
      <c r="B74" s="161"/>
      <c r="C74" s="161"/>
      <c r="D74" s="161"/>
      <c r="E74" s="161"/>
      <c r="F74" s="161"/>
      <c r="G74" s="161"/>
      <c r="H74" s="161"/>
      <c r="I74" s="161"/>
    </row>
    <row r="75" spans="1:11" x14ac:dyDescent="0.15">
      <c r="A75" s="154" t="s">
        <v>105</v>
      </c>
      <c r="B75" s="154"/>
      <c r="C75" s="154"/>
      <c r="D75" s="154"/>
      <c r="E75" s="154"/>
      <c r="F75" s="154"/>
      <c r="G75" s="154"/>
      <c r="H75" s="154"/>
      <c r="I75" s="154"/>
      <c r="J75" s="14" t="s">
        <v>106</v>
      </c>
      <c r="K75" s="30">
        <f>I30+I63+I73</f>
        <v>4925.96</v>
      </c>
    </row>
    <row r="76" spans="1:11" x14ac:dyDescent="0.15">
      <c r="A76" s="136" t="s">
        <v>107</v>
      </c>
      <c r="B76" s="136"/>
      <c r="C76" s="136"/>
      <c r="D76" s="136"/>
      <c r="E76" s="136"/>
      <c r="F76" s="136"/>
      <c r="G76" s="136"/>
      <c r="H76" s="1" t="s">
        <v>48</v>
      </c>
      <c r="I76" s="1" t="s">
        <v>49</v>
      </c>
    </row>
    <row r="77" spans="1:11" x14ac:dyDescent="0.15">
      <c r="A77" s="1" t="s">
        <v>21</v>
      </c>
      <c r="B77" s="134" t="s">
        <v>108</v>
      </c>
      <c r="C77" s="134"/>
      <c r="D77" s="134"/>
      <c r="E77" s="134"/>
      <c r="F77" s="134"/>
      <c r="G77" s="134"/>
      <c r="H77" s="17">
        <v>8.3299999999999999E-2</v>
      </c>
      <c r="I77" s="16">
        <f>H77*$K$75</f>
        <v>410.33246800000001</v>
      </c>
    </row>
    <row r="78" spans="1:11" x14ac:dyDescent="0.15">
      <c r="A78" s="1" t="s">
        <v>23</v>
      </c>
      <c r="B78" s="134" t="s">
        <v>109</v>
      </c>
      <c r="C78" s="134"/>
      <c r="D78" s="134"/>
      <c r="E78" s="134"/>
      <c r="F78" s="134"/>
      <c r="G78" s="134"/>
      <c r="H78" s="17">
        <v>2.8E-3</v>
      </c>
      <c r="I78" s="16">
        <f t="shared" ref="I78:I82" si="1">H78*$K$75</f>
        <v>13.792688</v>
      </c>
    </row>
    <row r="79" spans="1:11" x14ac:dyDescent="0.15">
      <c r="A79" s="1" t="s">
        <v>26</v>
      </c>
      <c r="B79" s="134" t="s">
        <v>110</v>
      </c>
      <c r="C79" s="134"/>
      <c r="D79" s="134"/>
      <c r="E79" s="134"/>
      <c r="F79" s="134"/>
      <c r="G79" s="134"/>
      <c r="H79" s="17">
        <v>8.0000000000000004E-4</v>
      </c>
      <c r="I79" s="16">
        <f t="shared" si="1"/>
        <v>3.9407680000000003</v>
      </c>
    </row>
    <row r="80" spans="1:11" x14ac:dyDescent="0.15">
      <c r="A80" s="1" t="s">
        <v>29</v>
      </c>
      <c r="B80" s="134" t="s">
        <v>111</v>
      </c>
      <c r="C80" s="134"/>
      <c r="D80" s="134"/>
      <c r="E80" s="134"/>
      <c r="F80" s="134"/>
      <c r="G80" s="134"/>
      <c r="H80" s="17">
        <v>2.7000000000000001E-3</v>
      </c>
      <c r="I80" s="16">
        <f t="shared" si="1"/>
        <v>13.300092000000001</v>
      </c>
    </row>
    <row r="81" spans="1:11" x14ac:dyDescent="0.15">
      <c r="A81" s="1" t="s">
        <v>55</v>
      </c>
      <c r="B81" s="134" t="s">
        <v>112</v>
      </c>
      <c r="C81" s="134"/>
      <c r="D81" s="134"/>
      <c r="E81" s="134"/>
      <c r="F81" s="134"/>
      <c r="G81" s="134"/>
      <c r="H81" s="17">
        <v>6.9999999999999999E-4</v>
      </c>
      <c r="I81" s="16">
        <f t="shared" si="1"/>
        <v>3.448172</v>
      </c>
      <c r="K81" s="55"/>
    </row>
    <row r="82" spans="1:11" x14ac:dyDescent="0.15">
      <c r="A82" s="1" t="s">
        <v>57</v>
      </c>
      <c r="B82" s="134" t="s">
        <v>113</v>
      </c>
      <c r="C82" s="134"/>
      <c r="D82" s="134"/>
      <c r="E82" s="134"/>
      <c r="F82" s="134"/>
      <c r="G82" s="134"/>
      <c r="H82" s="17">
        <v>1.66E-2</v>
      </c>
      <c r="I82" s="16">
        <f t="shared" si="1"/>
        <v>81.770936000000006</v>
      </c>
      <c r="K82" s="56"/>
    </row>
    <row r="83" spans="1:11" x14ac:dyDescent="0.15">
      <c r="A83" s="136" t="s">
        <v>114</v>
      </c>
      <c r="B83" s="136"/>
      <c r="C83" s="136"/>
      <c r="D83" s="136"/>
      <c r="E83" s="136"/>
      <c r="F83" s="136"/>
      <c r="G83" s="136"/>
      <c r="H83" s="10">
        <f>TRUNC(SUM(H77:H82),4)</f>
        <v>0.1069</v>
      </c>
      <c r="I83" s="12">
        <f>TRUNC(SUM(I77:I82),2)</f>
        <v>526.58000000000004</v>
      </c>
      <c r="K83" s="56"/>
    </row>
    <row r="84" spans="1:11" x14ac:dyDescent="0.15">
      <c r="A84" s="156"/>
      <c r="B84" s="157"/>
      <c r="C84" s="157"/>
      <c r="D84" s="157"/>
      <c r="E84" s="157"/>
      <c r="F84" s="157"/>
      <c r="G84" s="157"/>
      <c r="H84" s="157"/>
      <c r="I84" s="157"/>
    </row>
    <row r="85" spans="1:11" x14ac:dyDescent="0.15">
      <c r="A85" s="136" t="s">
        <v>115</v>
      </c>
      <c r="B85" s="136"/>
      <c r="C85" s="136"/>
      <c r="D85" s="136"/>
      <c r="E85" s="136"/>
      <c r="F85" s="136"/>
      <c r="G85" s="136"/>
      <c r="H85" s="1" t="s">
        <v>48</v>
      </c>
      <c r="I85" s="1" t="s">
        <v>49</v>
      </c>
    </row>
    <row r="86" spans="1:11" x14ac:dyDescent="0.15">
      <c r="A86" s="1" t="s">
        <v>21</v>
      </c>
      <c r="B86" s="134" t="s">
        <v>116</v>
      </c>
      <c r="C86" s="134"/>
      <c r="D86" s="134"/>
      <c r="E86" s="134"/>
      <c r="F86" s="134"/>
      <c r="G86" s="134"/>
      <c r="H86" s="17">
        <v>0.5</v>
      </c>
      <c r="I86" s="82">
        <f>((((I24+I25)/220))*1.5*1.2)*15</f>
        <v>311.2731818181818</v>
      </c>
    </row>
    <row r="87" spans="1:11" x14ac:dyDescent="0.15">
      <c r="A87" s="136" t="s">
        <v>117</v>
      </c>
      <c r="B87" s="136"/>
      <c r="C87" s="136"/>
      <c r="D87" s="136"/>
      <c r="E87" s="136"/>
      <c r="F87" s="136"/>
      <c r="G87" s="136"/>
      <c r="H87" s="10">
        <f>TRUNC(SUM(H86),4)</f>
        <v>0.5</v>
      </c>
      <c r="I87" s="12">
        <f>TRUNC(SUM(I86),2)</f>
        <v>311.27</v>
      </c>
    </row>
    <row r="88" spans="1:11" x14ac:dyDescent="0.15">
      <c r="A88" s="158"/>
      <c r="B88" s="159"/>
      <c r="C88" s="159"/>
      <c r="D88" s="159"/>
      <c r="E88" s="159"/>
      <c r="F88" s="159"/>
      <c r="G88" s="159"/>
      <c r="H88" s="159"/>
      <c r="I88" s="159"/>
    </row>
    <row r="89" spans="1:11" x14ac:dyDescent="0.15">
      <c r="A89" s="145" t="s">
        <v>118</v>
      </c>
      <c r="B89" s="145"/>
      <c r="C89" s="145"/>
      <c r="D89" s="145"/>
      <c r="E89" s="145"/>
      <c r="F89" s="145"/>
      <c r="G89" s="145"/>
      <c r="H89" s="145"/>
      <c r="I89" s="145"/>
    </row>
    <row r="90" spans="1:11" x14ac:dyDescent="0.15">
      <c r="A90" s="136" t="s">
        <v>119</v>
      </c>
      <c r="B90" s="136"/>
      <c r="C90" s="136"/>
      <c r="D90" s="136"/>
      <c r="E90" s="136"/>
      <c r="F90" s="136"/>
      <c r="G90" s="136"/>
      <c r="H90" s="136"/>
      <c r="I90" s="1" t="s">
        <v>49</v>
      </c>
    </row>
    <row r="91" spans="1:11" x14ac:dyDescent="0.15">
      <c r="A91" s="1" t="s">
        <v>120</v>
      </c>
      <c r="B91" s="135" t="s">
        <v>121</v>
      </c>
      <c r="C91" s="135"/>
      <c r="D91" s="135"/>
      <c r="E91" s="135"/>
      <c r="F91" s="135"/>
      <c r="G91" s="135"/>
      <c r="H91" s="135"/>
      <c r="I91" s="16">
        <f>I83</f>
        <v>526.58000000000004</v>
      </c>
    </row>
    <row r="92" spans="1:11" x14ac:dyDescent="0.15">
      <c r="A92" s="1" t="s">
        <v>122</v>
      </c>
      <c r="B92" s="135" t="s">
        <v>123</v>
      </c>
      <c r="C92" s="135"/>
      <c r="D92" s="135"/>
      <c r="E92" s="135"/>
      <c r="F92" s="135"/>
      <c r="G92" s="135"/>
      <c r="H92" s="135"/>
      <c r="I92" s="16">
        <f>I87</f>
        <v>311.27</v>
      </c>
    </row>
    <row r="93" spans="1:11" x14ac:dyDescent="0.15">
      <c r="A93" s="136" t="s">
        <v>124</v>
      </c>
      <c r="B93" s="136"/>
      <c r="C93" s="136"/>
      <c r="D93" s="136"/>
      <c r="E93" s="136"/>
      <c r="F93" s="136"/>
      <c r="G93" s="136"/>
      <c r="H93" s="136"/>
      <c r="I93" s="12">
        <f>TRUNC(SUM(I91:I92),2)</f>
        <v>837.85</v>
      </c>
    </row>
    <row r="94" spans="1:11" x14ac:dyDescent="0.15">
      <c r="A94" s="152"/>
      <c r="B94" s="153"/>
      <c r="C94" s="153"/>
      <c r="D94" s="153"/>
      <c r="E94" s="153"/>
      <c r="F94" s="153"/>
      <c r="G94" s="153"/>
      <c r="H94" s="153"/>
      <c r="I94" s="153"/>
    </row>
    <row r="95" spans="1:11" x14ac:dyDescent="0.15">
      <c r="A95" s="154" t="s">
        <v>125</v>
      </c>
      <c r="B95" s="154"/>
      <c r="C95" s="154"/>
      <c r="D95" s="154"/>
      <c r="E95" s="154"/>
      <c r="F95" s="154"/>
      <c r="G95" s="154"/>
      <c r="H95" s="154"/>
      <c r="I95" s="154"/>
    </row>
    <row r="96" spans="1:11" x14ac:dyDescent="0.15">
      <c r="A96" s="1">
        <v>5</v>
      </c>
      <c r="B96" s="136" t="s">
        <v>126</v>
      </c>
      <c r="C96" s="136"/>
      <c r="D96" s="136"/>
      <c r="E96" s="136"/>
      <c r="F96" s="136"/>
      <c r="G96" s="136"/>
      <c r="H96" s="1"/>
      <c r="I96" s="1" t="s">
        <v>49</v>
      </c>
    </row>
    <row r="97" spans="1:11" x14ac:dyDescent="0.15">
      <c r="A97" s="1" t="s">
        <v>21</v>
      </c>
      <c r="B97" s="155" t="s">
        <v>127</v>
      </c>
      <c r="C97" s="151"/>
      <c r="D97" s="151"/>
      <c r="E97" s="151"/>
      <c r="F97" s="151"/>
      <c r="G97" s="151"/>
      <c r="H97" s="2" t="s">
        <v>80</v>
      </c>
      <c r="I97" s="64">
        <f>' Uniforme Equipamentos'!F17</f>
        <v>68.773333333333326</v>
      </c>
    </row>
    <row r="98" spans="1:11" x14ac:dyDescent="0.15">
      <c r="A98" s="1" t="s">
        <v>23</v>
      </c>
      <c r="B98" s="151" t="s">
        <v>128</v>
      </c>
      <c r="C98" s="151"/>
      <c r="D98" s="151"/>
      <c r="E98" s="151"/>
      <c r="F98" s="151"/>
      <c r="G98" s="151"/>
      <c r="H98" s="2" t="s">
        <v>80</v>
      </c>
      <c r="I98" s="64">
        <f>' Uniforme Equipamentos'!H30</f>
        <v>17.394354166666666</v>
      </c>
    </row>
    <row r="99" spans="1:11" x14ac:dyDescent="0.15">
      <c r="A99" s="11" t="s">
        <v>26</v>
      </c>
      <c r="B99" s="151" t="s">
        <v>129</v>
      </c>
      <c r="C99" s="151"/>
      <c r="D99" s="151"/>
      <c r="E99" s="151"/>
      <c r="F99" s="151"/>
      <c r="G99" s="151"/>
      <c r="H99" s="2" t="s">
        <v>80</v>
      </c>
      <c r="I99" s="64">
        <f>' Uniforme Equipamentos'!F38</f>
        <v>4.5947916666666666</v>
      </c>
      <c r="K99">
        <f>2.45*4*12</f>
        <v>117.60000000000001</v>
      </c>
    </row>
    <row r="100" spans="1:11" x14ac:dyDescent="0.15">
      <c r="A100" s="11" t="s">
        <v>29</v>
      </c>
      <c r="B100" s="151" t="s">
        <v>130</v>
      </c>
      <c r="C100" s="151"/>
      <c r="D100" s="151"/>
      <c r="E100" s="151"/>
      <c r="F100" s="151"/>
      <c r="G100" s="151"/>
      <c r="H100" s="2" t="s">
        <v>80</v>
      </c>
      <c r="I100" s="16" t="s">
        <v>80</v>
      </c>
    </row>
    <row r="101" spans="1:11" x14ac:dyDescent="0.15">
      <c r="A101" s="136" t="s">
        <v>131</v>
      </c>
      <c r="B101" s="136"/>
      <c r="C101" s="136"/>
      <c r="D101" s="136"/>
      <c r="E101" s="136"/>
      <c r="F101" s="136"/>
      <c r="G101" s="136"/>
      <c r="H101" s="10" t="s">
        <v>80</v>
      </c>
      <c r="I101" s="12">
        <f>TRUNC(SUM(I97:I100),2)</f>
        <v>90.76</v>
      </c>
    </row>
    <row r="102" spans="1:11" x14ac:dyDescent="0.15">
      <c r="A102" s="152"/>
      <c r="B102" s="153"/>
      <c r="C102" s="153"/>
      <c r="D102" s="153"/>
      <c r="E102" s="153"/>
      <c r="F102" s="153"/>
      <c r="G102" s="153"/>
      <c r="H102" s="153"/>
      <c r="I102" s="153"/>
    </row>
    <row r="103" spans="1:11" x14ac:dyDescent="0.15">
      <c r="A103" s="154" t="s">
        <v>132</v>
      </c>
      <c r="B103" s="154"/>
      <c r="C103" s="154"/>
      <c r="D103" s="154"/>
      <c r="E103" s="154"/>
      <c r="F103" s="154"/>
      <c r="G103" s="154"/>
      <c r="H103" s="154"/>
      <c r="I103" s="154"/>
    </row>
    <row r="104" spans="1:11" x14ac:dyDescent="0.15">
      <c r="A104" s="1">
        <v>6</v>
      </c>
      <c r="B104" s="136" t="s">
        <v>133</v>
      </c>
      <c r="C104" s="136"/>
      <c r="D104" s="136"/>
      <c r="E104" s="136"/>
      <c r="F104" s="136"/>
      <c r="G104" s="136"/>
      <c r="H104" s="1" t="s">
        <v>48</v>
      </c>
      <c r="I104" s="1" t="s">
        <v>49</v>
      </c>
    </row>
    <row r="105" spans="1:11" x14ac:dyDescent="0.15">
      <c r="A105" s="1" t="s">
        <v>21</v>
      </c>
      <c r="B105" s="134" t="s">
        <v>134</v>
      </c>
      <c r="C105" s="134"/>
      <c r="D105" s="134"/>
      <c r="E105" s="134"/>
      <c r="F105" s="134"/>
      <c r="G105" s="134"/>
      <c r="H105" s="77">
        <v>0.06</v>
      </c>
      <c r="I105" s="82">
        <f>TRUNC(H105*I129,2)</f>
        <v>351.27</v>
      </c>
    </row>
    <row r="106" spans="1:11" x14ac:dyDescent="0.15">
      <c r="A106" s="1" t="s">
        <v>23</v>
      </c>
      <c r="B106" s="134" t="s">
        <v>135</v>
      </c>
      <c r="C106" s="134"/>
      <c r="D106" s="134"/>
      <c r="E106" s="134"/>
      <c r="F106" s="134"/>
      <c r="G106" s="134"/>
      <c r="H106" s="77">
        <v>6.7900000000000002E-2</v>
      </c>
      <c r="I106" s="82">
        <f>TRUNC(H106*(I105+I129),2)</f>
        <v>421.37</v>
      </c>
    </row>
    <row r="107" spans="1:11" x14ac:dyDescent="0.15">
      <c r="A107" s="1" t="s">
        <v>26</v>
      </c>
      <c r="B107" s="137" t="s">
        <v>136</v>
      </c>
      <c r="C107" s="137"/>
      <c r="D107" s="137"/>
      <c r="E107" s="137"/>
      <c r="F107" s="137"/>
      <c r="G107" s="137"/>
      <c r="H107" s="83"/>
      <c r="I107" s="84"/>
    </row>
    <row r="108" spans="1:11" x14ac:dyDescent="0.15">
      <c r="A108" s="1" t="s">
        <v>137</v>
      </c>
      <c r="B108" s="146" t="s">
        <v>138</v>
      </c>
      <c r="C108" s="134"/>
      <c r="D108" s="134"/>
      <c r="E108" s="134"/>
      <c r="F108" s="134"/>
      <c r="G108" s="134"/>
      <c r="H108" s="78">
        <v>6.4999999999999997E-3</v>
      </c>
      <c r="I108" s="82">
        <f>H108*I118</f>
        <v>47.155809999999995</v>
      </c>
    </row>
    <row r="109" spans="1:11" x14ac:dyDescent="0.15">
      <c r="A109" s="1" t="s">
        <v>139</v>
      </c>
      <c r="B109" s="146" t="s">
        <v>140</v>
      </c>
      <c r="C109" s="134"/>
      <c r="D109" s="134"/>
      <c r="E109" s="134"/>
      <c r="F109" s="134"/>
      <c r="G109" s="134"/>
      <c r="H109" s="78">
        <v>0.03</v>
      </c>
      <c r="I109" s="82">
        <f>H109*I118</f>
        <v>217.64219999999997</v>
      </c>
    </row>
    <row r="110" spans="1:11" x14ac:dyDescent="0.15">
      <c r="A110" s="1" t="s">
        <v>141</v>
      </c>
      <c r="B110" s="134" t="s">
        <v>142</v>
      </c>
      <c r="C110" s="134"/>
      <c r="D110" s="134"/>
      <c r="E110" s="134"/>
      <c r="F110" s="134"/>
      <c r="G110" s="134"/>
      <c r="H110" s="54">
        <v>0.05</v>
      </c>
      <c r="I110" s="16">
        <f>H110*I118</f>
        <v>362.73700000000002</v>
      </c>
    </row>
    <row r="111" spans="1:11" x14ac:dyDescent="0.15">
      <c r="A111" s="136" t="s">
        <v>143</v>
      </c>
      <c r="B111" s="136"/>
      <c r="C111" s="136"/>
      <c r="D111" s="136"/>
      <c r="E111" s="136"/>
      <c r="F111" s="136"/>
      <c r="G111" s="136"/>
      <c r="H111" s="53"/>
      <c r="I111" s="12">
        <f>TRUNC(SUM(I105:I110),2)</f>
        <v>1400.17</v>
      </c>
    </row>
    <row r="112" spans="1:11" x14ac:dyDescent="0.15">
      <c r="A112" s="7"/>
      <c r="B112" s="147"/>
      <c r="C112" s="147"/>
      <c r="D112" s="147"/>
      <c r="E112" s="147"/>
      <c r="F112" s="147"/>
      <c r="G112" s="147"/>
      <c r="H112" s="147"/>
      <c r="I112" s="147"/>
    </row>
    <row r="113" spans="1:11" x14ac:dyDescent="0.15">
      <c r="A113" s="18" t="s">
        <v>144</v>
      </c>
      <c r="B113" s="148" t="s">
        <v>145</v>
      </c>
      <c r="C113" s="148"/>
      <c r="D113" s="148"/>
      <c r="E113" s="148"/>
      <c r="F113" s="148"/>
      <c r="G113" s="148"/>
      <c r="H113" s="19">
        <f>TRUNC(H108+H109+H110,4)</f>
        <v>8.6499999999999994E-2</v>
      </c>
      <c r="I113" s="27"/>
    </row>
    <row r="114" spans="1:11" x14ac:dyDescent="0.15">
      <c r="A114" s="20"/>
      <c r="B114" s="149">
        <v>100</v>
      </c>
      <c r="C114" s="149"/>
      <c r="D114" s="149"/>
      <c r="E114" s="149"/>
      <c r="F114" s="149"/>
      <c r="G114" s="149"/>
      <c r="H114" s="22"/>
      <c r="I114" s="28"/>
    </row>
    <row r="115" spans="1:11" x14ac:dyDescent="0.15">
      <c r="A115" s="23"/>
      <c r="B115" s="21"/>
      <c r="C115" s="21"/>
      <c r="D115" s="21"/>
      <c r="E115" s="21"/>
      <c r="F115" s="21"/>
      <c r="G115" s="21"/>
      <c r="H115" s="22"/>
      <c r="I115" s="28"/>
    </row>
    <row r="116" spans="1:11" x14ac:dyDescent="0.15">
      <c r="A116" s="20" t="s">
        <v>146</v>
      </c>
      <c r="B116" s="149" t="s">
        <v>147</v>
      </c>
      <c r="C116" s="149"/>
      <c r="D116" s="149"/>
      <c r="E116" s="149"/>
      <c r="F116" s="149"/>
      <c r="G116" s="149"/>
      <c r="H116" s="22"/>
      <c r="I116" s="28">
        <f>TRUNC(I129+I105+I106,2)</f>
        <v>6627.21</v>
      </c>
    </row>
    <row r="117" spans="1:11" x14ac:dyDescent="0.15">
      <c r="A117" s="20"/>
      <c r="B117" s="21"/>
      <c r="C117" s="21"/>
      <c r="D117" s="21"/>
      <c r="E117" s="21"/>
      <c r="F117" s="21"/>
      <c r="G117" s="21"/>
      <c r="H117" s="22"/>
      <c r="I117" s="28"/>
    </row>
    <row r="118" spans="1:11" x14ac:dyDescent="0.15">
      <c r="A118" s="20" t="s">
        <v>148</v>
      </c>
      <c r="B118" s="149" t="s">
        <v>149</v>
      </c>
      <c r="C118" s="149"/>
      <c r="D118" s="149"/>
      <c r="E118" s="149"/>
      <c r="F118" s="149"/>
      <c r="G118" s="149"/>
      <c r="H118" s="22"/>
      <c r="I118" s="28">
        <f>TRUNC(I116/(1-H113),2)</f>
        <v>7254.74</v>
      </c>
    </row>
    <row r="119" spans="1:11" x14ac:dyDescent="0.15">
      <c r="A119" s="20"/>
      <c r="B119" s="21"/>
      <c r="C119" s="21"/>
      <c r="D119" s="21"/>
      <c r="E119" s="21"/>
      <c r="F119" s="21"/>
      <c r="G119" s="21"/>
      <c r="H119" s="22"/>
      <c r="I119" s="28"/>
    </row>
    <row r="120" spans="1:11" x14ac:dyDescent="0.15">
      <c r="A120" s="24"/>
      <c r="B120" s="150" t="s">
        <v>150</v>
      </c>
      <c r="C120" s="150"/>
      <c r="D120" s="150"/>
      <c r="E120" s="150"/>
      <c r="F120" s="150"/>
      <c r="G120" s="150"/>
      <c r="H120" s="25"/>
      <c r="I120" s="29">
        <f>TRUNC(I118-I116,2)</f>
        <v>627.53</v>
      </c>
      <c r="K120" s="55"/>
    </row>
    <row r="121" spans="1:11" x14ac:dyDescent="0.15">
      <c r="A121" s="7"/>
      <c r="B121" s="7"/>
      <c r="C121" s="7"/>
      <c r="D121" s="7"/>
      <c r="E121" s="7"/>
      <c r="F121" s="7"/>
      <c r="G121" s="7"/>
      <c r="H121" s="7"/>
      <c r="I121" s="13"/>
    </row>
    <row r="122" spans="1:11" x14ac:dyDescent="0.15">
      <c r="A122" s="145" t="s">
        <v>151</v>
      </c>
      <c r="B122" s="145"/>
      <c r="C122" s="145"/>
      <c r="D122" s="145"/>
      <c r="E122" s="145"/>
      <c r="F122" s="145"/>
      <c r="G122" s="145"/>
      <c r="H122" s="145"/>
      <c r="I122" s="145"/>
      <c r="K122" s="30"/>
    </row>
    <row r="123" spans="1:11" x14ac:dyDescent="0.15">
      <c r="A123" s="136" t="s">
        <v>152</v>
      </c>
      <c r="B123" s="136"/>
      <c r="C123" s="136"/>
      <c r="D123" s="136"/>
      <c r="E123" s="136"/>
      <c r="F123" s="136"/>
      <c r="G123" s="136"/>
      <c r="H123" s="136"/>
      <c r="I123" s="1" t="s">
        <v>49</v>
      </c>
    </row>
    <row r="124" spans="1:11" x14ac:dyDescent="0.15">
      <c r="A124" s="2" t="s">
        <v>21</v>
      </c>
      <c r="B124" s="134" t="str">
        <f>A22</f>
        <v>MÓDULO 1 - COMPOSIÇÃO DA REMUNERAÇÃO</v>
      </c>
      <c r="C124" s="134"/>
      <c r="D124" s="134"/>
      <c r="E124" s="134"/>
      <c r="F124" s="134"/>
      <c r="G124" s="134"/>
      <c r="H124" s="134"/>
      <c r="I124" s="16">
        <f>I30</f>
        <v>2830.02</v>
      </c>
    </row>
    <row r="125" spans="1:11" x14ac:dyDescent="0.15">
      <c r="A125" s="2" t="s">
        <v>23</v>
      </c>
      <c r="B125" s="134" t="str">
        <f>A32</f>
        <v>MÓDULO 2 – ENCARGOS E BENEFÍCIOS ANUAIS, MENSAIS E DIÁRIOS</v>
      </c>
      <c r="C125" s="134"/>
      <c r="D125" s="134"/>
      <c r="E125" s="134"/>
      <c r="F125" s="134"/>
      <c r="G125" s="134"/>
      <c r="H125" s="134"/>
      <c r="I125" s="16">
        <f>I63</f>
        <v>1838.38</v>
      </c>
    </row>
    <row r="126" spans="1:11" x14ac:dyDescent="0.15">
      <c r="A126" s="2" t="s">
        <v>26</v>
      </c>
      <c r="B126" s="134" t="str">
        <f>A65</f>
        <v>MÓDULO 3 – PROVISÃO PARA RESCISÃO</v>
      </c>
      <c r="C126" s="134"/>
      <c r="D126" s="134"/>
      <c r="E126" s="134"/>
      <c r="F126" s="134"/>
      <c r="G126" s="134"/>
      <c r="H126" s="134"/>
      <c r="I126" s="16">
        <f>I73</f>
        <v>257.56</v>
      </c>
      <c r="K126" s="30"/>
    </row>
    <row r="127" spans="1:11" x14ac:dyDescent="0.15">
      <c r="A127" s="2" t="s">
        <v>29</v>
      </c>
      <c r="B127" s="134" t="str">
        <f>A75</f>
        <v>MÓDULO 4 – CUSTO DE REPOSIÇÃO DO PROFISSIONAL AUSENTE</v>
      </c>
      <c r="C127" s="134"/>
      <c r="D127" s="134"/>
      <c r="E127" s="134"/>
      <c r="F127" s="134"/>
      <c r="G127" s="134"/>
      <c r="H127" s="134"/>
      <c r="I127" s="16">
        <f>I93</f>
        <v>837.85</v>
      </c>
      <c r="K127" s="30"/>
    </row>
    <row r="128" spans="1:11" x14ac:dyDescent="0.15">
      <c r="A128" s="2" t="s">
        <v>55</v>
      </c>
      <c r="B128" s="134" t="str">
        <f>A95</f>
        <v>MÓDULO 5 – INSUMOS DIVERSOS</v>
      </c>
      <c r="C128" s="134"/>
      <c r="D128" s="134"/>
      <c r="E128" s="134"/>
      <c r="F128" s="134"/>
      <c r="G128" s="134"/>
      <c r="H128" s="134"/>
      <c r="I128" s="16">
        <f>I101</f>
        <v>90.76</v>
      </c>
    </row>
    <row r="129" spans="1:11" x14ac:dyDescent="0.15">
      <c r="A129" s="1"/>
      <c r="B129" s="136" t="s">
        <v>153</v>
      </c>
      <c r="C129" s="136"/>
      <c r="D129" s="136"/>
      <c r="E129" s="136"/>
      <c r="F129" s="136"/>
      <c r="G129" s="136"/>
      <c r="H129" s="136"/>
      <c r="I129" s="12">
        <f>TRUNC(SUM(I124:I128),2)</f>
        <v>5854.57</v>
      </c>
      <c r="K129" s="55"/>
    </row>
    <row r="130" spans="1:11" x14ac:dyDescent="0.15">
      <c r="A130" s="2" t="s">
        <v>57</v>
      </c>
      <c r="B130" s="134" t="str">
        <f>A103</f>
        <v>MÓDULO 6 – CUSTOS INDIRETOS, TRIBUTOS E LUCRO</v>
      </c>
      <c r="C130" s="134"/>
      <c r="D130" s="134"/>
      <c r="E130" s="134"/>
      <c r="F130" s="134"/>
      <c r="G130" s="134"/>
      <c r="H130" s="134"/>
      <c r="I130" s="16">
        <f>I111</f>
        <v>1400.17</v>
      </c>
    </row>
    <row r="131" spans="1:11" x14ac:dyDescent="0.15">
      <c r="A131" s="136" t="s">
        <v>154</v>
      </c>
      <c r="B131" s="136"/>
      <c r="C131" s="136"/>
      <c r="D131" s="136"/>
      <c r="E131" s="136"/>
      <c r="F131" s="136"/>
      <c r="G131" s="136"/>
      <c r="H131" s="136"/>
      <c r="I131" s="12">
        <f>TRUNC(SUM(I129:I130),2)</f>
        <v>7254.74</v>
      </c>
    </row>
    <row r="132" spans="1:11" x14ac:dyDescent="0.15">
      <c r="A132" s="136" t="s">
        <v>155</v>
      </c>
      <c r="B132" s="136"/>
      <c r="C132" s="136"/>
      <c r="D132" s="142">
        <v>2</v>
      </c>
      <c r="E132" s="143"/>
      <c r="F132" s="143"/>
      <c r="G132" s="143"/>
      <c r="H132" s="143"/>
      <c r="I132" s="144"/>
    </row>
    <row r="133" spans="1:11" hidden="1" x14ac:dyDescent="0.15">
      <c r="A133" s="2"/>
      <c r="B133" s="135" t="s">
        <v>156</v>
      </c>
      <c r="C133" s="135"/>
      <c r="D133" s="135"/>
      <c r="E133" s="135"/>
      <c r="F133" s="135"/>
      <c r="G133" s="135"/>
      <c r="H133" s="1"/>
      <c r="I133" s="1"/>
    </row>
    <row r="134" spans="1:11" ht="40.5" hidden="1" customHeight="1" x14ac:dyDescent="0.15">
      <c r="A134" s="141" t="s">
        <v>157</v>
      </c>
      <c r="B134" s="141"/>
      <c r="C134" s="141" t="s">
        <v>158</v>
      </c>
      <c r="D134" s="141"/>
      <c r="E134" s="141" t="s">
        <v>159</v>
      </c>
      <c r="F134" s="141"/>
      <c r="G134" s="58" t="s">
        <v>160</v>
      </c>
      <c r="H134" s="58" t="s">
        <v>161</v>
      </c>
      <c r="I134" s="1" t="s">
        <v>49</v>
      </c>
    </row>
    <row r="135" spans="1:11" hidden="1" x14ac:dyDescent="0.15">
      <c r="A135" s="135" t="s">
        <v>162</v>
      </c>
      <c r="B135" s="135"/>
      <c r="C135" s="134" t="s">
        <v>163</v>
      </c>
      <c r="D135" s="134"/>
      <c r="E135" s="135"/>
      <c r="F135" s="135"/>
      <c r="G135" s="3" t="s">
        <v>163</v>
      </c>
      <c r="H135" s="3"/>
      <c r="I135" s="16">
        <v>0</v>
      </c>
    </row>
    <row r="136" spans="1:11" hidden="1" x14ac:dyDescent="0.15">
      <c r="A136" s="135" t="s">
        <v>164</v>
      </c>
      <c r="B136" s="135"/>
      <c r="C136" s="134" t="s">
        <v>163</v>
      </c>
      <c r="D136" s="134"/>
      <c r="E136" s="135"/>
      <c r="F136" s="135"/>
      <c r="G136" s="3" t="s">
        <v>163</v>
      </c>
      <c r="H136" s="3"/>
      <c r="I136" s="16">
        <v>0</v>
      </c>
    </row>
    <row r="137" spans="1:11" hidden="1" x14ac:dyDescent="0.15">
      <c r="A137" s="135" t="s">
        <v>165</v>
      </c>
      <c r="B137" s="135"/>
      <c r="C137" s="134" t="s">
        <v>163</v>
      </c>
      <c r="D137" s="134"/>
      <c r="E137" s="135"/>
      <c r="F137" s="135"/>
      <c r="G137" s="3" t="s">
        <v>163</v>
      </c>
      <c r="H137" s="3"/>
      <c r="I137" s="16">
        <v>0</v>
      </c>
    </row>
    <row r="138" spans="1:11" hidden="1" x14ac:dyDescent="0.15">
      <c r="A138" s="135" t="s">
        <v>166</v>
      </c>
      <c r="B138" s="135"/>
      <c r="C138" s="134" t="s">
        <v>163</v>
      </c>
      <c r="D138" s="134"/>
      <c r="E138" s="135"/>
      <c r="F138" s="135"/>
      <c r="G138" s="3" t="s">
        <v>163</v>
      </c>
      <c r="H138" s="3"/>
      <c r="I138" s="16">
        <v>0</v>
      </c>
    </row>
    <row r="139" spans="1:11" hidden="1" x14ac:dyDescent="0.15">
      <c r="A139" s="136"/>
      <c r="B139" s="136"/>
      <c r="C139" s="135"/>
      <c r="D139" s="135"/>
      <c r="E139" s="135"/>
      <c r="F139" s="135"/>
      <c r="G139" s="5"/>
      <c r="H139" s="5"/>
      <c r="I139" s="16"/>
    </row>
    <row r="140" spans="1:11" hidden="1" x14ac:dyDescent="0.15">
      <c r="A140" s="136"/>
      <c r="B140" s="136"/>
      <c r="C140" s="135"/>
      <c r="D140" s="135"/>
      <c r="E140" s="135"/>
      <c r="F140" s="135"/>
      <c r="G140" s="3"/>
      <c r="H140" s="3"/>
      <c r="I140" s="16"/>
    </row>
    <row r="141" spans="1:11" hidden="1" x14ac:dyDescent="0.15">
      <c r="A141" s="136" t="s">
        <v>167</v>
      </c>
      <c r="B141" s="136"/>
      <c r="C141" s="136"/>
      <c r="D141" s="136"/>
      <c r="E141" s="136"/>
      <c r="F141" s="136"/>
      <c r="G141" s="136"/>
      <c r="H141" s="136"/>
      <c r="I141" s="12">
        <f>SUM(I139:I140)</f>
        <v>0</v>
      </c>
    </row>
    <row r="142" spans="1:11" hidden="1" x14ac:dyDescent="0.15">
      <c r="A142" s="3"/>
      <c r="B142" s="3"/>
      <c r="C142" s="3"/>
      <c r="D142" s="3"/>
      <c r="E142" s="3"/>
      <c r="F142" s="3"/>
      <c r="G142" s="3"/>
      <c r="H142" s="3"/>
      <c r="I142" s="3"/>
    </row>
    <row r="143" spans="1:11" hidden="1" x14ac:dyDescent="0.15">
      <c r="A143" s="2" t="s">
        <v>168</v>
      </c>
      <c r="B143" s="135" t="s">
        <v>169</v>
      </c>
      <c r="C143" s="135"/>
      <c r="D143" s="135"/>
      <c r="E143" s="135"/>
      <c r="F143" s="135"/>
      <c r="G143" s="135"/>
      <c r="H143" s="1"/>
      <c r="I143" s="1"/>
    </row>
    <row r="144" spans="1:11" hidden="1" x14ac:dyDescent="0.15">
      <c r="A144" s="136" t="s">
        <v>170</v>
      </c>
      <c r="B144" s="136"/>
      <c r="C144" s="136"/>
      <c r="D144" s="136"/>
      <c r="E144" s="136"/>
      <c r="F144" s="136"/>
      <c r="G144" s="136"/>
      <c r="H144" s="136"/>
      <c r="I144" s="136"/>
    </row>
    <row r="145" spans="1:9" hidden="1" x14ac:dyDescent="0.15">
      <c r="A145" s="2"/>
      <c r="B145" s="137" t="s">
        <v>171</v>
      </c>
      <c r="C145" s="137"/>
      <c r="D145" s="137"/>
      <c r="E145" s="137"/>
      <c r="F145" s="137"/>
      <c r="G145" s="137"/>
      <c r="H145" s="137"/>
      <c r="I145" s="1" t="s">
        <v>49</v>
      </c>
    </row>
    <row r="146" spans="1:9" hidden="1" x14ac:dyDescent="0.15">
      <c r="A146" s="2" t="s">
        <v>21</v>
      </c>
      <c r="B146" s="134" t="s">
        <v>172</v>
      </c>
      <c r="C146" s="134"/>
      <c r="D146" s="134"/>
      <c r="E146" s="134"/>
      <c r="F146" s="134"/>
      <c r="G146" s="134"/>
      <c r="H146" s="134"/>
      <c r="I146" s="16">
        <f>I108</f>
        <v>47.155809999999995</v>
      </c>
    </row>
    <row r="147" spans="1:9" hidden="1" x14ac:dyDescent="0.15">
      <c r="A147" s="2" t="s">
        <v>23</v>
      </c>
      <c r="B147" s="134" t="s">
        <v>173</v>
      </c>
      <c r="C147" s="134"/>
      <c r="D147" s="134"/>
      <c r="E147" s="134"/>
      <c r="F147" s="134"/>
      <c r="G147" s="134"/>
      <c r="H147" s="134"/>
      <c r="I147" s="16" t="e">
        <f>#REF!</f>
        <v>#REF!</v>
      </c>
    </row>
    <row r="148" spans="1:9" hidden="1" x14ac:dyDescent="0.15">
      <c r="A148" s="2" t="s">
        <v>26</v>
      </c>
      <c r="B148" s="134" t="s">
        <v>174</v>
      </c>
      <c r="C148" s="134"/>
      <c r="D148" s="134"/>
      <c r="E148" s="134"/>
      <c r="F148" s="134"/>
      <c r="G148" s="134"/>
      <c r="H148" s="134"/>
      <c r="I148" s="16">
        <f>I111</f>
        <v>1400.17</v>
      </c>
    </row>
    <row r="149" spans="1:9" hidden="1" x14ac:dyDescent="0.15">
      <c r="A149" s="135" t="s">
        <v>175</v>
      </c>
      <c r="B149" s="135"/>
      <c r="C149" s="135"/>
      <c r="D149" s="135"/>
      <c r="E149" s="135"/>
      <c r="F149" s="135"/>
      <c r="G149" s="135"/>
      <c r="H149" s="135"/>
      <c r="I149" s="12" t="e">
        <f>SUM(I146:I148)</f>
        <v>#REF!</v>
      </c>
    </row>
    <row r="150" spans="1:9" hidden="1" x14ac:dyDescent="0.15">
      <c r="A150" s="2" t="s">
        <v>176</v>
      </c>
      <c r="B150" s="3" t="s">
        <v>177</v>
      </c>
      <c r="C150" s="3"/>
      <c r="D150" s="3"/>
      <c r="E150" s="3"/>
      <c r="F150" s="3"/>
      <c r="G150" s="3"/>
      <c r="H150" s="3"/>
      <c r="I150" s="3"/>
    </row>
    <row r="151" spans="1:9" hidden="1" x14ac:dyDescent="0.15">
      <c r="A151" s="3"/>
      <c r="B151" s="3"/>
      <c r="C151" s="3"/>
      <c r="D151" s="3"/>
      <c r="E151" s="3"/>
      <c r="F151" s="3"/>
      <c r="G151" s="3"/>
      <c r="H151" s="3"/>
      <c r="I151" s="3"/>
    </row>
    <row r="152" spans="1:9" hidden="1" x14ac:dyDescent="0.15">
      <c r="A152" s="3"/>
      <c r="B152" s="3"/>
      <c r="C152" s="3"/>
      <c r="D152" s="3"/>
      <c r="E152" s="3"/>
      <c r="F152" s="3"/>
      <c r="G152" s="3"/>
      <c r="H152" s="3"/>
      <c r="I152" s="3"/>
    </row>
    <row r="153" spans="1:9" x14ac:dyDescent="0.15">
      <c r="A153" s="136" t="s">
        <v>178</v>
      </c>
      <c r="B153" s="136"/>
      <c r="C153" s="136"/>
      <c r="D153" s="138">
        <f>D132*I131</f>
        <v>14509.48</v>
      </c>
      <c r="E153" s="139"/>
      <c r="F153" s="139"/>
      <c r="G153" s="139"/>
      <c r="H153" s="139"/>
      <c r="I153" s="140"/>
    </row>
    <row r="155" spans="1:9" ht="66" customHeight="1" x14ac:dyDescent="0.15">
      <c r="A155" s="130" t="s">
        <v>179</v>
      </c>
      <c r="B155" s="131"/>
      <c r="C155" s="131"/>
      <c r="D155" s="131"/>
      <c r="E155" s="131"/>
      <c r="F155" s="131"/>
      <c r="G155" s="131"/>
      <c r="H155" s="131"/>
      <c r="I155" s="131"/>
    </row>
    <row r="156" spans="1:9" ht="12.75" customHeight="1" x14ac:dyDescent="0.15">
      <c r="A156" s="61"/>
      <c r="B156" s="62"/>
      <c r="C156" s="62"/>
      <c r="D156" s="62"/>
      <c r="E156" s="62"/>
      <c r="F156" s="62"/>
      <c r="G156" s="62"/>
      <c r="H156" s="62"/>
      <c r="I156" s="62"/>
    </row>
    <row r="157" spans="1:9" ht="26.25" customHeight="1" x14ac:dyDescent="0.15">
      <c r="A157" s="132" t="s">
        <v>180</v>
      </c>
      <c r="B157" s="133"/>
      <c r="C157" s="133"/>
      <c r="D157" s="133"/>
      <c r="E157" s="133"/>
      <c r="F157" s="133"/>
      <c r="G157" s="133"/>
      <c r="H157" s="133"/>
      <c r="I157" s="133"/>
    </row>
    <row r="159" spans="1:9" ht="13.15" customHeight="1" x14ac:dyDescent="0.15">
      <c r="A159" s="14" t="s">
        <v>181</v>
      </c>
      <c r="B159" s="132" t="s">
        <v>182</v>
      </c>
      <c r="C159" s="132"/>
      <c r="D159" s="132"/>
      <c r="E159" s="132"/>
      <c r="F159" s="132"/>
      <c r="G159" s="132"/>
      <c r="H159" s="132"/>
      <c r="I159" s="132"/>
    </row>
    <row r="160" spans="1:9" x14ac:dyDescent="0.15">
      <c r="A160" s="30"/>
      <c r="B160" s="132"/>
      <c r="C160" s="132"/>
      <c r="D160" s="132"/>
      <c r="E160" s="132"/>
      <c r="F160" s="132"/>
      <c r="G160" s="132"/>
      <c r="H160" s="132"/>
      <c r="I160" s="132"/>
    </row>
    <row r="161" spans="1:6" x14ac:dyDescent="0.15">
      <c r="A161" s="14"/>
      <c r="B161" s="14"/>
      <c r="C161" s="30"/>
    </row>
    <row r="162" spans="1:6" x14ac:dyDescent="0.15">
      <c r="A162" s="14"/>
      <c r="B162" s="14"/>
      <c r="C162" s="30"/>
      <c r="E162" s="129">
        <f>C162*2</f>
        <v>0</v>
      </c>
      <c r="F162" s="129"/>
    </row>
    <row r="163" spans="1:6" x14ac:dyDescent="0.15">
      <c r="A163" s="80"/>
    </row>
    <row r="164" spans="1:6" ht="13.5" x14ac:dyDescent="0.15">
      <c r="A164" s="56"/>
      <c r="B164" s="76"/>
    </row>
  </sheetData>
  <mergeCells count="173">
    <mergeCell ref="A2:E2"/>
    <mergeCell ref="B54:G54"/>
    <mergeCell ref="A15:I15"/>
    <mergeCell ref="B16:G16"/>
    <mergeCell ref="H16:I16"/>
    <mergeCell ref="B9:G9"/>
    <mergeCell ref="H9:I9"/>
    <mergeCell ref="A11:I11"/>
    <mergeCell ref="A12:B12"/>
    <mergeCell ref="C12:D12"/>
    <mergeCell ref="E12:I12"/>
    <mergeCell ref="A13:B13"/>
    <mergeCell ref="C13:D13"/>
    <mergeCell ref="E13:I13"/>
    <mergeCell ref="B17:G17"/>
    <mergeCell ref="H17:I17"/>
    <mergeCell ref="B18:G18"/>
    <mergeCell ref="H18:I18"/>
    <mergeCell ref="B19:G19"/>
    <mergeCell ref="H19:I19"/>
    <mergeCell ref="B20:G20"/>
    <mergeCell ref="H20:I20"/>
    <mergeCell ref="A21:I21"/>
    <mergeCell ref="A22:I22"/>
    <mergeCell ref="B23:G23"/>
    <mergeCell ref="A3:I3"/>
    <mergeCell ref="A5:I5"/>
    <mergeCell ref="B6:G6"/>
    <mergeCell ref="H6:I6"/>
    <mergeCell ref="B7:G7"/>
    <mergeCell ref="H7:I7"/>
    <mergeCell ref="B8:G8"/>
    <mergeCell ref="H8:I8"/>
    <mergeCell ref="B24:G24"/>
    <mergeCell ref="B25:G25"/>
    <mergeCell ref="B26:G26"/>
    <mergeCell ref="B27:G27"/>
    <mergeCell ref="B28:G28"/>
    <mergeCell ref="B29:G29"/>
    <mergeCell ref="A30:H30"/>
    <mergeCell ref="A32:I32"/>
    <mergeCell ref="A33:G33"/>
    <mergeCell ref="B34:G34"/>
    <mergeCell ref="B35:G35"/>
    <mergeCell ref="A36:G36"/>
    <mergeCell ref="A37:I37"/>
    <mergeCell ref="A47:G47"/>
    <mergeCell ref="A48:I48"/>
    <mergeCell ref="A49:G49"/>
    <mergeCell ref="B50:G50"/>
    <mergeCell ref="B51:G51"/>
    <mergeCell ref="B52:G52"/>
    <mergeCell ref="B53:G53"/>
    <mergeCell ref="A38:G38"/>
    <mergeCell ref="B39:G39"/>
    <mergeCell ref="B40:G40"/>
    <mergeCell ref="B41:G41"/>
    <mergeCell ref="B42:G42"/>
    <mergeCell ref="B43:G43"/>
    <mergeCell ref="B44:G44"/>
    <mergeCell ref="B45:G45"/>
    <mergeCell ref="B46:G46"/>
    <mergeCell ref="B55:G55"/>
    <mergeCell ref="A56:H56"/>
    <mergeCell ref="A57:I57"/>
    <mergeCell ref="A58:I58"/>
    <mergeCell ref="A59:H59"/>
    <mergeCell ref="B60:H60"/>
    <mergeCell ref="B61:H61"/>
    <mergeCell ref="B62:H62"/>
    <mergeCell ref="A63:H63"/>
    <mergeCell ref="A64:I64"/>
    <mergeCell ref="A65:I65"/>
    <mergeCell ref="B66:G66"/>
    <mergeCell ref="B67:G67"/>
    <mergeCell ref="B68:G68"/>
    <mergeCell ref="B69:G69"/>
    <mergeCell ref="B70:G70"/>
    <mergeCell ref="B71:G71"/>
    <mergeCell ref="B72:G72"/>
    <mergeCell ref="A73:G73"/>
    <mergeCell ref="A74:I74"/>
    <mergeCell ref="A75:I75"/>
    <mergeCell ref="A76:G76"/>
    <mergeCell ref="B77:G77"/>
    <mergeCell ref="B78:G78"/>
    <mergeCell ref="B79:G79"/>
    <mergeCell ref="B80:G80"/>
    <mergeCell ref="B81:G81"/>
    <mergeCell ref="B82:G82"/>
    <mergeCell ref="A83:G83"/>
    <mergeCell ref="A84:I84"/>
    <mergeCell ref="A85:G85"/>
    <mergeCell ref="B86:G86"/>
    <mergeCell ref="A87:G87"/>
    <mergeCell ref="A88:I88"/>
    <mergeCell ref="A89:I89"/>
    <mergeCell ref="A90:H90"/>
    <mergeCell ref="B91:H91"/>
    <mergeCell ref="B92:H92"/>
    <mergeCell ref="A93:H93"/>
    <mergeCell ref="A94:I94"/>
    <mergeCell ref="A95:I95"/>
    <mergeCell ref="B96:G96"/>
    <mergeCell ref="B97:G97"/>
    <mergeCell ref="B98:G98"/>
    <mergeCell ref="B99:G99"/>
    <mergeCell ref="B100:G100"/>
    <mergeCell ref="A101:G101"/>
    <mergeCell ref="A102:I102"/>
    <mergeCell ref="A103:I103"/>
    <mergeCell ref="B104:G104"/>
    <mergeCell ref="B105:G105"/>
    <mergeCell ref="B106:G106"/>
    <mergeCell ref="B107:G107"/>
    <mergeCell ref="B108:G108"/>
    <mergeCell ref="B109:G109"/>
    <mergeCell ref="B110:G110"/>
    <mergeCell ref="A111:G111"/>
    <mergeCell ref="B112:I112"/>
    <mergeCell ref="B113:G113"/>
    <mergeCell ref="B114:G114"/>
    <mergeCell ref="B116:G116"/>
    <mergeCell ref="B118:G118"/>
    <mergeCell ref="B120:G120"/>
    <mergeCell ref="A122:I122"/>
    <mergeCell ref="A123:H123"/>
    <mergeCell ref="B124:H124"/>
    <mergeCell ref="B125:H125"/>
    <mergeCell ref="B126:H126"/>
    <mergeCell ref="B127:H127"/>
    <mergeCell ref="B128:H128"/>
    <mergeCell ref="B129:H129"/>
    <mergeCell ref="B130:H130"/>
    <mergeCell ref="A131:H131"/>
    <mergeCell ref="B133:G133"/>
    <mergeCell ref="A134:B134"/>
    <mergeCell ref="C134:D134"/>
    <mergeCell ref="E134:F134"/>
    <mergeCell ref="A135:B135"/>
    <mergeCell ref="C135:D135"/>
    <mergeCell ref="E135:F135"/>
    <mergeCell ref="A136:B136"/>
    <mergeCell ref="C136:D136"/>
    <mergeCell ref="E136:F136"/>
    <mergeCell ref="A132:C132"/>
    <mergeCell ref="D132:I132"/>
    <mergeCell ref="A137:B137"/>
    <mergeCell ref="C137:D137"/>
    <mergeCell ref="E137:F137"/>
    <mergeCell ref="A138:B138"/>
    <mergeCell ref="C138:D138"/>
    <mergeCell ref="E138:F138"/>
    <mergeCell ref="A139:B139"/>
    <mergeCell ref="C139:D139"/>
    <mergeCell ref="E139:F139"/>
    <mergeCell ref="E162:F162"/>
    <mergeCell ref="A155:I155"/>
    <mergeCell ref="A157:I157"/>
    <mergeCell ref="B148:H148"/>
    <mergeCell ref="A149:H149"/>
    <mergeCell ref="A140:B140"/>
    <mergeCell ref="C140:D140"/>
    <mergeCell ref="E140:F140"/>
    <mergeCell ref="A141:H141"/>
    <mergeCell ref="B143:G143"/>
    <mergeCell ref="A144:I144"/>
    <mergeCell ref="B145:H145"/>
    <mergeCell ref="B146:H146"/>
    <mergeCell ref="B147:H147"/>
    <mergeCell ref="A153:C153"/>
    <mergeCell ref="D153:I153"/>
    <mergeCell ref="B159:I160"/>
  </mergeCells>
  <pageMargins left="0.39305555555555599" right="0.196527777777778" top="1.0945" bottom="0.39305555555555599" header="0.156944444444444" footer="0.156944444444444"/>
  <pageSetup paperSize="9" scale="92" firstPageNumber="0" fitToHeight="0" orientation="portrait" useFirstPageNumber="1" horizontalDpi="300" verticalDpi="300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C7B251-24C4-40DA-9786-93F328D52B38}">
  <sheetPr>
    <pageSetUpPr fitToPage="1"/>
  </sheetPr>
  <dimension ref="A1:M168"/>
  <sheetViews>
    <sheetView view="pageLayout" topLeftCell="A53" zoomScaleNormal="100" workbookViewId="0">
      <selection activeCell="B74" sqref="B74:G74"/>
    </sheetView>
  </sheetViews>
  <sheetFormatPr defaultColWidth="9.3046875" defaultRowHeight="12.75" x14ac:dyDescent="0.15"/>
  <cols>
    <col min="1" max="1" width="9.9765625" customWidth="1"/>
    <col min="3" max="3" width="18.33984375" customWidth="1"/>
    <col min="5" max="5" width="10.65234375" customWidth="1"/>
    <col min="7" max="7" width="19.1484375" customWidth="1"/>
    <col min="8" max="8" width="11.32421875" bestFit="1" customWidth="1"/>
    <col min="9" max="9" width="12.80859375" customWidth="1"/>
    <col min="10" max="10" width="9.57421875" hidden="1" customWidth="1"/>
    <col min="11" max="11" width="14.0234375" hidden="1" customWidth="1"/>
    <col min="12" max="12" width="0" hidden="1" customWidth="1"/>
    <col min="13" max="13" width="9.57421875" hidden="1" customWidth="1"/>
    <col min="14" max="14" width="0" hidden="1" customWidth="1"/>
  </cols>
  <sheetData>
    <row r="1" spans="1:9" ht="12.75" customHeight="1" x14ac:dyDescent="0.15">
      <c r="A1" s="75"/>
    </row>
    <row r="2" spans="1:9" ht="18.75" customHeight="1" x14ac:dyDescent="0.15">
      <c r="A2" s="128" t="s">
        <v>0</v>
      </c>
      <c r="B2" s="128"/>
      <c r="C2" s="128"/>
      <c r="D2" s="128"/>
      <c r="E2" s="128"/>
    </row>
    <row r="3" spans="1:9" x14ac:dyDescent="0.15">
      <c r="A3" s="176"/>
      <c r="B3" s="176"/>
      <c r="C3" s="176"/>
      <c r="D3" s="176"/>
      <c r="E3" s="176"/>
      <c r="F3" s="176"/>
      <c r="G3" s="176"/>
      <c r="H3" s="176"/>
      <c r="I3" s="176"/>
    </row>
    <row r="4" spans="1:9" x14ac:dyDescent="0.15">
      <c r="A4" s="177" t="s">
        <v>183</v>
      </c>
      <c r="B4" s="177"/>
      <c r="C4" s="177"/>
      <c r="D4" s="177"/>
      <c r="E4" s="177"/>
      <c r="F4" s="177"/>
      <c r="G4" s="177"/>
      <c r="H4" s="177"/>
      <c r="I4" s="177"/>
    </row>
    <row r="5" spans="1:9" x14ac:dyDescent="0.15">
      <c r="A5" s="6"/>
      <c r="B5" s="6"/>
      <c r="C5" s="6"/>
      <c r="D5" s="6"/>
      <c r="E5" s="6"/>
      <c r="F5" s="6"/>
      <c r="G5" s="6"/>
      <c r="H5" s="6"/>
      <c r="I5" s="6"/>
    </row>
    <row r="6" spans="1:9" x14ac:dyDescent="0.15">
      <c r="A6" s="172" t="s">
        <v>20</v>
      </c>
      <c r="B6" s="172"/>
      <c r="C6" s="172"/>
      <c r="D6" s="172"/>
      <c r="E6" s="172"/>
      <c r="F6" s="172"/>
      <c r="G6" s="172"/>
      <c r="H6" s="172"/>
      <c r="I6" s="172"/>
    </row>
    <row r="7" spans="1:9" x14ac:dyDescent="0.15">
      <c r="A7" s="2" t="s">
        <v>21</v>
      </c>
      <c r="B7" s="134" t="s">
        <v>22</v>
      </c>
      <c r="C7" s="134"/>
      <c r="D7" s="134"/>
      <c r="E7" s="134"/>
      <c r="F7" s="134"/>
      <c r="G7" s="134"/>
      <c r="H7" s="173" t="s">
        <v>80</v>
      </c>
      <c r="I7" s="135"/>
    </row>
    <row r="8" spans="1:9" x14ac:dyDescent="0.15">
      <c r="A8" s="2" t="s">
        <v>23</v>
      </c>
      <c r="B8" s="134" t="s">
        <v>24</v>
      </c>
      <c r="C8" s="134"/>
      <c r="D8" s="134"/>
      <c r="E8" s="134"/>
      <c r="F8" s="134"/>
      <c r="G8" s="134"/>
      <c r="H8" s="135" t="s">
        <v>25</v>
      </c>
      <c r="I8" s="135"/>
    </row>
    <row r="9" spans="1:9" x14ac:dyDescent="0.15">
      <c r="A9" s="2" t="s">
        <v>26</v>
      </c>
      <c r="B9" s="134" t="s">
        <v>27</v>
      </c>
      <c r="C9" s="134"/>
      <c r="D9" s="134"/>
      <c r="E9" s="134"/>
      <c r="F9" s="134"/>
      <c r="G9" s="134"/>
      <c r="H9" s="135" t="s">
        <v>28</v>
      </c>
      <c r="I9" s="135"/>
    </row>
    <row r="10" spans="1:9" x14ac:dyDescent="0.15">
      <c r="A10" s="2" t="s">
        <v>29</v>
      </c>
      <c r="B10" s="134" t="s">
        <v>30</v>
      </c>
      <c r="C10" s="134"/>
      <c r="D10" s="134"/>
      <c r="E10" s="134"/>
      <c r="F10" s="134"/>
      <c r="G10" s="134"/>
      <c r="H10" s="135"/>
      <c r="I10" s="135"/>
    </row>
    <row r="11" spans="1:9" x14ac:dyDescent="0.15">
      <c r="A11" s="7"/>
      <c r="B11" s="6"/>
      <c r="C11" s="6"/>
      <c r="D11" s="6"/>
      <c r="E11" s="6"/>
      <c r="F11" s="6"/>
      <c r="G11" s="6"/>
      <c r="H11" s="7"/>
      <c r="I11" s="7"/>
    </row>
    <row r="12" spans="1:9" x14ac:dyDescent="0.15">
      <c r="A12" s="172" t="s">
        <v>31</v>
      </c>
      <c r="B12" s="172"/>
      <c r="C12" s="172"/>
      <c r="D12" s="172"/>
      <c r="E12" s="172"/>
      <c r="F12" s="172"/>
      <c r="G12" s="172"/>
      <c r="H12" s="172"/>
      <c r="I12" s="172"/>
    </row>
    <row r="13" spans="1:9" x14ac:dyDescent="0.15">
      <c r="A13" s="135" t="s">
        <v>32</v>
      </c>
      <c r="B13" s="135"/>
      <c r="C13" s="135" t="s">
        <v>33</v>
      </c>
      <c r="D13" s="135"/>
      <c r="E13" s="135" t="s">
        <v>34</v>
      </c>
      <c r="F13" s="135"/>
      <c r="G13" s="135"/>
      <c r="H13" s="135"/>
      <c r="I13" s="135"/>
    </row>
    <row r="14" spans="1:9" x14ac:dyDescent="0.15">
      <c r="A14" s="135" t="s">
        <v>35</v>
      </c>
      <c r="B14" s="135"/>
      <c r="C14" s="135" t="s">
        <v>36</v>
      </c>
      <c r="D14" s="135"/>
      <c r="E14" s="135">
        <v>2</v>
      </c>
      <c r="F14" s="135"/>
      <c r="G14" s="135"/>
      <c r="H14" s="135"/>
      <c r="I14" s="135"/>
    </row>
    <row r="15" spans="1:9" x14ac:dyDescent="0.15">
      <c r="A15" s="7"/>
      <c r="B15" s="6"/>
      <c r="C15" s="6"/>
      <c r="D15" s="6"/>
      <c r="E15" s="6"/>
      <c r="F15" s="6"/>
      <c r="G15" s="6"/>
      <c r="H15" s="7"/>
      <c r="I15" s="7"/>
    </row>
    <row r="16" spans="1:9" x14ac:dyDescent="0.15">
      <c r="A16" s="172" t="s">
        <v>37</v>
      </c>
      <c r="B16" s="172"/>
      <c r="C16" s="172"/>
      <c r="D16" s="172"/>
      <c r="E16" s="172"/>
      <c r="F16" s="172"/>
      <c r="G16" s="172"/>
      <c r="H16" s="172"/>
      <c r="I16" s="172"/>
    </row>
    <row r="17" spans="1:11" x14ac:dyDescent="0.15">
      <c r="A17" s="2">
        <v>1</v>
      </c>
      <c r="B17" s="134" t="s">
        <v>38</v>
      </c>
      <c r="C17" s="134"/>
      <c r="D17" s="134"/>
      <c r="E17" s="134"/>
      <c r="F17" s="134"/>
      <c r="G17" s="134"/>
      <c r="H17" s="135" t="s">
        <v>184</v>
      </c>
      <c r="I17" s="135"/>
    </row>
    <row r="18" spans="1:11" x14ac:dyDescent="0.15">
      <c r="A18" s="2">
        <v>2</v>
      </c>
      <c r="B18" s="134" t="s">
        <v>40</v>
      </c>
      <c r="C18" s="134"/>
      <c r="D18" s="134"/>
      <c r="E18" s="134"/>
      <c r="F18" s="134"/>
      <c r="G18" s="134"/>
      <c r="H18" s="135" t="s">
        <v>41</v>
      </c>
      <c r="I18" s="135"/>
    </row>
    <row r="19" spans="1:11" x14ac:dyDescent="0.15">
      <c r="A19" s="2">
        <v>3</v>
      </c>
      <c r="B19" s="134" t="s">
        <v>42</v>
      </c>
      <c r="C19" s="134"/>
      <c r="D19" s="134"/>
      <c r="E19" s="134"/>
      <c r="F19" s="134"/>
      <c r="G19" s="134"/>
      <c r="H19" s="175">
        <v>1951</v>
      </c>
      <c r="I19" s="135"/>
    </row>
    <row r="20" spans="1:11" x14ac:dyDescent="0.15">
      <c r="A20" s="2">
        <v>4</v>
      </c>
      <c r="B20" s="134" t="s">
        <v>43</v>
      </c>
      <c r="C20" s="134"/>
      <c r="D20" s="134"/>
      <c r="E20" s="134"/>
      <c r="F20" s="134"/>
      <c r="G20" s="134"/>
      <c r="H20" s="135" t="s">
        <v>44</v>
      </c>
      <c r="I20" s="135"/>
    </row>
    <row r="21" spans="1:11" x14ac:dyDescent="0.15">
      <c r="A21" s="2">
        <v>5</v>
      </c>
      <c r="B21" s="134" t="s">
        <v>45</v>
      </c>
      <c r="C21" s="134"/>
      <c r="D21" s="134"/>
      <c r="E21" s="134"/>
      <c r="F21" s="134"/>
      <c r="G21" s="134"/>
      <c r="H21" s="173">
        <v>45689</v>
      </c>
      <c r="I21" s="135"/>
    </row>
    <row r="22" spans="1:11" x14ac:dyDescent="0.15">
      <c r="A22" s="176"/>
      <c r="B22" s="176"/>
      <c r="C22" s="176"/>
      <c r="D22" s="176"/>
      <c r="E22" s="176"/>
      <c r="F22" s="176"/>
      <c r="G22" s="176"/>
      <c r="H22" s="176"/>
      <c r="I22" s="176"/>
    </row>
    <row r="23" spans="1:11" x14ac:dyDescent="0.15">
      <c r="A23" s="154" t="s">
        <v>46</v>
      </c>
      <c r="B23" s="154"/>
      <c r="C23" s="154"/>
      <c r="D23" s="154"/>
      <c r="E23" s="154"/>
      <c r="F23" s="154"/>
      <c r="G23" s="154"/>
      <c r="H23" s="154"/>
      <c r="I23" s="154"/>
    </row>
    <row r="24" spans="1:11" x14ac:dyDescent="0.15">
      <c r="A24" s="1">
        <v>1</v>
      </c>
      <c r="B24" s="136" t="s">
        <v>47</v>
      </c>
      <c r="C24" s="136"/>
      <c r="D24" s="136"/>
      <c r="E24" s="136"/>
      <c r="F24" s="136"/>
      <c r="G24" s="136"/>
      <c r="H24" s="1" t="s">
        <v>48</v>
      </c>
      <c r="I24" s="1" t="s">
        <v>49</v>
      </c>
    </row>
    <row r="25" spans="1:11" x14ac:dyDescent="0.15">
      <c r="A25" s="1" t="s">
        <v>21</v>
      </c>
      <c r="B25" s="134" t="s">
        <v>50</v>
      </c>
      <c r="C25" s="134"/>
      <c r="D25" s="134"/>
      <c r="E25" s="134"/>
      <c r="F25" s="134"/>
      <c r="G25" s="134"/>
      <c r="H25" s="3"/>
      <c r="I25" s="16">
        <f>H19</f>
        <v>1951</v>
      </c>
    </row>
    <row r="26" spans="1:11" x14ac:dyDescent="0.15">
      <c r="A26" s="1" t="s">
        <v>23</v>
      </c>
      <c r="B26" s="134" t="s">
        <v>52</v>
      </c>
      <c r="C26" s="134"/>
      <c r="D26" s="134"/>
      <c r="E26" s="134"/>
      <c r="F26" s="134"/>
      <c r="G26" s="134"/>
      <c r="H26" s="50">
        <v>0.3</v>
      </c>
      <c r="I26" s="16">
        <f>I25*H26</f>
        <v>585.29999999999995</v>
      </c>
      <c r="K26" s="55"/>
    </row>
    <row r="27" spans="1:11" x14ac:dyDescent="0.15">
      <c r="A27" s="1" t="s">
        <v>26</v>
      </c>
      <c r="B27" s="134" t="s">
        <v>53</v>
      </c>
      <c r="C27" s="134"/>
      <c r="D27" s="134"/>
      <c r="E27" s="134"/>
      <c r="F27" s="134"/>
      <c r="G27" s="134"/>
      <c r="H27" s="50"/>
      <c r="I27" s="16">
        <f>H27*I25</f>
        <v>0</v>
      </c>
    </row>
    <row r="28" spans="1:11" x14ac:dyDescent="0.15">
      <c r="A28" s="1" t="s">
        <v>29</v>
      </c>
      <c r="B28" s="134" t="s">
        <v>54</v>
      </c>
      <c r="C28" s="134"/>
      <c r="D28" s="134"/>
      <c r="E28" s="134"/>
      <c r="F28" s="134"/>
      <c r="G28" s="134"/>
      <c r="H28" s="50" t="s">
        <v>80</v>
      </c>
      <c r="I28" s="16">
        <v>0</v>
      </c>
    </row>
    <row r="29" spans="1:11" x14ac:dyDescent="0.15">
      <c r="A29" s="1" t="s">
        <v>55</v>
      </c>
      <c r="B29" s="134" t="s">
        <v>56</v>
      </c>
      <c r="C29" s="134"/>
      <c r="D29" s="134"/>
      <c r="E29" s="134"/>
      <c r="F29" s="134"/>
      <c r="G29" s="134"/>
      <c r="H29" s="51"/>
      <c r="I29" s="16">
        <v>0</v>
      </c>
    </row>
    <row r="30" spans="1:11" x14ac:dyDescent="0.15">
      <c r="A30" s="1" t="s">
        <v>57</v>
      </c>
      <c r="B30" s="134" t="s">
        <v>130</v>
      </c>
      <c r="C30" s="134"/>
      <c r="D30" s="134"/>
      <c r="E30" s="134"/>
      <c r="F30" s="134"/>
      <c r="G30" s="134"/>
      <c r="H30" s="50"/>
      <c r="I30" s="16">
        <v>0</v>
      </c>
    </row>
    <row r="31" spans="1:11" x14ac:dyDescent="0.15">
      <c r="A31" s="136" t="s">
        <v>59</v>
      </c>
      <c r="B31" s="136"/>
      <c r="C31" s="136"/>
      <c r="D31" s="136"/>
      <c r="E31" s="136"/>
      <c r="F31" s="136"/>
      <c r="G31" s="136"/>
      <c r="H31" s="136"/>
      <c r="I31" s="12">
        <f>TRUNC(SUM(I25:I30),2)</f>
        <v>2536.3000000000002</v>
      </c>
    </row>
    <row r="32" spans="1:11" x14ac:dyDescent="0.15">
      <c r="A32" s="8"/>
      <c r="B32" s="8"/>
      <c r="C32" s="8"/>
      <c r="D32" s="8"/>
      <c r="E32" s="8"/>
      <c r="F32" s="8"/>
      <c r="G32" s="8"/>
      <c r="H32" s="8"/>
      <c r="I32" s="13"/>
    </row>
    <row r="33" spans="1:11" x14ac:dyDescent="0.15">
      <c r="A33" s="154" t="s">
        <v>60</v>
      </c>
      <c r="B33" s="154"/>
      <c r="C33" s="154"/>
      <c r="D33" s="154"/>
      <c r="E33" s="154"/>
      <c r="F33" s="154"/>
      <c r="G33" s="154"/>
      <c r="H33" s="154"/>
      <c r="I33" s="154"/>
    </row>
    <row r="34" spans="1:11" x14ac:dyDescent="0.15">
      <c r="A34" s="136" t="s">
        <v>61</v>
      </c>
      <c r="B34" s="136"/>
      <c r="C34" s="136"/>
      <c r="D34" s="136"/>
      <c r="E34" s="136"/>
      <c r="F34" s="136"/>
      <c r="G34" s="136"/>
      <c r="H34" s="1" t="s">
        <v>48</v>
      </c>
      <c r="I34" s="1" t="s">
        <v>49</v>
      </c>
    </row>
    <row r="35" spans="1:11" x14ac:dyDescent="0.15">
      <c r="A35" s="1" t="s">
        <v>21</v>
      </c>
      <c r="B35" s="134" t="s">
        <v>62</v>
      </c>
      <c r="C35" s="134"/>
      <c r="D35" s="134"/>
      <c r="E35" s="134"/>
      <c r="F35" s="134"/>
      <c r="G35" s="134"/>
      <c r="H35" s="17">
        <v>8.3299999999999999E-2</v>
      </c>
      <c r="I35" s="16">
        <f>TRUNC($I$31*H35,2)</f>
        <v>211.27</v>
      </c>
    </row>
    <row r="36" spans="1:11" x14ac:dyDescent="0.15">
      <c r="A36" s="1" t="s">
        <v>23</v>
      </c>
      <c r="B36" s="134" t="s">
        <v>185</v>
      </c>
      <c r="C36" s="134"/>
      <c r="D36" s="134"/>
      <c r="E36" s="134"/>
      <c r="F36" s="134"/>
      <c r="G36" s="134"/>
      <c r="H36" s="9">
        <v>3.0300000000000001E-2</v>
      </c>
      <c r="I36" s="16">
        <f>TRUNC(H36*I31,2)</f>
        <v>76.84</v>
      </c>
    </row>
    <row r="37" spans="1:11" x14ac:dyDescent="0.15">
      <c r="A37" s="136" t="s">
        <v>64</v>
      </c>
      <c r="B37" s="136"/>
      <c r="C37" s="136"/>
      <c r="D37" s="136"/>
      <c r="E37" s="136"/>
      <c r="F37" s="136"/>
      <c r="G37" s="136"/>
      <c r="H37" s="10">
        <f>TRUNC(SUM(H35:H36),4)</f>
        <v>0.11360000000000001</v>
      </c>
      <c r="I37" s="12">
        <f>TRUNC(SUM(I35:I36),2)</f>
        <v>288.11</v>
      </c>
    </row>
    <row r="38" spans="1:11" x14ac:dyDescent="0.15">
      <c r="A38" s="169"/>
      <c r="B38" s="170"/>
      <c r="C38" s="170"/>
      <c r="D38" s="170"/>
      <c r="E38" s="170"/>
      <c r="F38" s="170"/>
      <c r="G38" s="170"/>
      <c r="H38" s="170"/>
      <c r="I38" s="170"/>
      <c r="J38" s="14" t="s">
        <v>65</v>
      </c>
      <c r="K38" s="30">
        <f>I31+I37</f>
        <v>2824.4100000000003</v>
      </c>
    </row>
    <row r="39" spans="1:11" x14ac:dyDescent="0.15">
      <c r="A39" s="136" t="s">
        <v>66</v>
      </c>
      <c r="B39" s="136"/>
      <c r="C39" s="136"/>
      <c r="D39" s="136"/>
      <c r="E39" s="136"/>
      <c r="F39" s="136"/>
      <c r="G39" s="136"/>
      <c r="H39" s="1" t="s">
        <v>48</v>
      </c>
      <c r="I39" s="1" t="s">
        <v>49</v>
      </c>
    </row>
    <row r="40" spans="1:11" ht="13.15" customHeight="1" x14ac:dyDescent="0.15">
      <c r="A40" s="1" t="s">
        <v>21</v>
      </c>
      <c r="B40" s="146" t="s">
        <v>67</v>
      </c>
      <c r="C40" s="134"/>
      <c r="D40" s="134"/>
      <c r="E40" s="134"/>
      <c r="F40" s="134"/>
      <c r="G40" s="134"/>
      <c r="H40" s="17">
        <v>0.2</v>
      </c>
      <c r="I40" s="16">
        <f>H40*$K$38</f>
        <v>564.88200000000006</v>
      </c>
    </row>
    <row r="41" spans="1:11" ht="13.15" customHeight="1" x14ac:dyDescent="0.15">
      <c r="A41" s="1" t="s">
        <v>23</v>
      </c>
      <c r="B41" s="146" t="s">
        <v>68</v>
      </c>
      <c r="C41" s="134"/>
      <c r="D41" s="134"/>
      <c r="E41" s="134"/>
      <c r="F41" s="134"/>
      <c r="G41" s="134"/>
      <c r="H41" s="17">
        <v>2.5000000000000001E-2</v>
      </c>
      <c r="I41" s="16">
        <f t="shared" ref="I41:I47" si="0">H41*$K$38</f>
        <v>70.610250000000008</v>
      </c>
    </row>
    <row r="42" spans="1:11" ht="13.15" customHeight="1" x14ac:dyDescent="0.15">
      <c r="A42" s="1" t="s">
        <v>26</v>
      </c>
      <c r="B42" s="146" t="s">
        <v>69</v>
      </c>
      <c r="C42" s="134"/>
      <c r="D42" s="134"/>
      <c r="E42" s="134"/>
      <c r="F42" s="134"/>
      <c r="G42" s="134"/>
      <c r="H42" s="17">
        <v>0.03</v>
      </c>
      <c r="I42" s="16">
        <f t="shared" si="0"/>
        <v>84.732300000000009</v>
      </c>
    </row>
    <row r="43" spans="1:11" ht="13.15" customHeight="1" x14ac:dyDescent="0.15">
      <c r="A43" s="1" t="s">
        <v>29</v>
      </c>
      <c r="B43" s="146" t="s">
        <v>70</v>
      </c>
      <c r="C43" s="134"/>
      <c r="D43" s="134"/>
      <c r="E43" s="134"/>
      <c r="F43" s="134"/>
      <c r="G43" s="134"/>
      <c r="H43" s="17">
        <v>1.4999999999999999E-2</v>
      </c>
      <c r="I43" s="16">
        <f t="shared" si="0"/>
        <v>42.366150000000005</v>
      </c>
    </row>
    <row r="44" spans="1:11" ht="13.15" customHeight="1" x14ac:dyDescent="0.15">
      <c r="A44" s="1" t="s">
        <v>55</v>
      </c>
      <c r="B44" s="164" t="s">
        <v>71</v>
      </c>
      <c r="C44" s="167"/>
      <c r="D44" s="167"/>
      <c r="E44" s="167"/>
      <c r="F44" s="167"/>
      <c r="G44" s="168"/>
      <c r="H44" s="17">
        <v>0.01</v>
      </c>
      <c r="I44" s="16">
        <f t="shared" si="0"/>
        <v>28.244100000000003</v>
      </c>
    </row>
    <row r="45" spans="1:11" ht="13.15" customHeight="1" x14ac:dyDescent="0.15">
      <c r="A45" s="1" t="s">
        <v>57</v>
      </c>
      <c r="B45" s="146" t="s">
        <v>72</v>
      </c>
      <c r="C45" s="134"/>
      <c r="D45" s="134"/>
      <c r="E45" s="134"/>
      <c r="F45" s="134"/>
      <c r="G45" s="134"/>
      <c r="H45" s="17">
        <v>6.0000000000000001E-3</v>
      </c>
      <c r="I45" s="16">
        <f t="shared" si="0"/>
        <v>16.946460000000002</v>
      </c>
    </row>
    <row r="46" spans="1:11" ht="13.15" customHeight="1" x14ac:dyDescent="0.15">
      <c r="A46" s="1" t="s">
        <v>73</v>
      </c>
      <c r="B46" s="146" t="s">
        <v>74</v>
      </c>
      <c r="C46" s="134"/>
      <c r="D46" s="134"/>
      <c r="E46" s="134"/>
      <c r="F46" s="134"/>
      <c r="G46" s="134"/>
      <c r="H46" s="17">
        <v>2E-3</v>
      </c>
      <c r="I46" s="16">
        <f t="shared" si="0"/>
        <v>5.6488200000000006</v>
      </c>
    </row>
    <row r="47" spans="1:11" ht="13.15" customHeight="1" x14ac:dyDescent="0.15">
      <c r="A47" s="1" t="s">
        <v>75</v>
      </c>
      <c r="B47" s="146" t="s">
        <v>76</v>
      </c>
      <c r="C47" s="134"/>
      <c r="D47" s="134"/>
      <c r="E47" s="134"/>
      <c r="F47" s="134"/>
      <c r="G47" s="134"/>
      <c r="H47" s="17">
        <v>0.08</v>
      </c>
      <c r="I47" s="16">
        <f t="shared" si="0"/>
        <v>225.95280000000002</v>
      </c>
    </row>
    <row r="48" spans="1:11" x14ac:dyDescent="0.15">
      <c r="A48" s="136" t="s">
        <v>77</v>
      </c>
      <c r="B48" s="136"/>
      <c r="C48" s="136"/>
      <c r="D48" s="136"/>
      <c r="E48" s="136"/>
      <c r="F48" s="136"/>
      <c r="G48" s="136"/>
      <c r="H48" s="10">
        <f>SUM(H40:H47)</f>
        <v>0.36800000000000005</v>
      </c>
      <c r="I48" s="12">
        <f>TRUNC(SUM(I40:I47),2)</f>
        <v>1039.3800000000001</v>
      </c>
    </row>
    <row r="49" spans="1:9" x14ac:dyDescent="0.15">
      <c r="A49" s="162"/>
      <c r="B49" s="162"/>
      <c r="C49" s="162"/>
      <c r="D49" s="162"/>
      <c r="E49" s="162"/>
      <c r="F49" s="162"/>
      <c r="G49" s="162"/>
      <c r="H49" s="162"/>
      <c r="I49" s="163"/>
    </row>
    <row r="50" spans="1:9" x14ac:dyDescent="0.15">
      <c r="A50" s="136" t="s">
        <v>78</v>
      </c>
      <c r="B50" s="136"/>
      <c r="C50" s="136"/>
      <c r="D50" s="136"/>
      <c r="E50" s="136"/>
      <c r="F50" s="136"/>
      <c r="G50" s="136"/>
      <c r="H50" s="10"/>
      <c r="I50" s="1" t="s">
        <v>49</v>
      </c>
    </row>
    <row r="51" spans="1:9" x14ac:dyDescent="0.15">
      <c r="A51" s="1" t="s">
        <v>21</v>
      </c>
      <c r="B51" s="155" t="s">
        <v>79</v>
      </c>
      <c r="C51" s="151"/>
      <c r="D51" s="151"/>
      <c r="E51" s="151"/>
      <c r="F51" s="151"/>
      <c r="G51" s="151"/>
      <c r="H51" s="2" t="s">
        <v>80</v>
      </c>
      <c r="I51" s="15">
        <v>0</v>
      </c>
    </row>
    <row r="52" spans="1:9" x14ac:dyDescent="0.15">
      <c r="A52" s="1" t="s">
        <v>23</v>
      </c>
      <c r="B52" s="155" t="s">
        <v>81</v>
      </c>
      <c r="C52" s="151"/>
      <c r="D52" s="151"/>
      <c r="E52" s="151"/>
      <c r="F52" s="151"/>
      <c r="G52" s="151"/>
      <c r="H52" s="123">
        <v>29</v>
      </c>
      <c r="I52" s="15">
        <f>H52*15*0.8</f>
        <v>348</v>
      </c>
    </row>
    <row r="53" spans="1:9" x14ac:dyDescent="0.15">
      <c r="A53" s="1" t="s">
        <v>26</v>
      </c>
      <c r="B53" s="151" t="s">
        <v>82</v>
      </c>
      <c r="C53" s="151"/>
      <c r="D53" s="151"/>
      <c r="E53" s="151"/>
      <c r="F53" s="151"/>
      <c r="G53" s="151"/>
      <c r="H53" s="2" t="s">
        <v>80</v>
      </c>
      <c r="I53" s="15">
        <v>0</v>
      </c>
    </row>
    <row r="54" spans="1:9" x14ac:dyDescent="0.15">
      <c r="A54" s="1" t="s">
        <v>29</v>
      </c>
      <c r="B54" s="164" t="s">
        <v>83</v>
      </c>
      <c r="C54" s="165"/>
      <c r="D54" s="165"/>
      <c r="E54" s="165"/>
      <c r="F54" s="165"/>
      <c r="G54" s="166"/>
      <c r="H54" s="2" t="s">
        <v>80</v>
      </c>
      <c r="I54" s="89">
        <v>0</v>
      </c>
    </row>
    <row r="55" spans="1:9" x14ac:dyDescent="0.15">
      <c r="A55" s="1" t="s">
        <v>55</v>
      </c>
      <c r="B55" s="164" t="s">
        <v>186</v>
      </c>
      <c r="C55" s="165"/>
      <c r="D55" s="165"/>
      <c r="E55" s="165"/>
      <c r="F55" s="165"/>
      <c r="G55" s="166"/>
      <c r="H55" s="2" t="s">
        <v>80</v>
      </c>
      <c r="I55" s="89">
        <v>0</v>
      </c>
    </row>
    <row r="56" spans="1:9" x14ac:dyDescent="0.15">
      <c r="A56" s="1" t="s">
        <v>57</v>
      </c>
      <c r="B56" s="151" t="s">
        <v>187</v>
      </c>
      <c r="C56" s="151"/>
      <c r="D56" s="151"/>
      <c r="E56" s="151"/>
      <c r="F56" s="151"/>
      <c r="G56" s="151"/>
      <c r="H56" s="2" t="s">
        <v>80</v>
      </c>
      <c r="I56" s="89">
        <v>9.15</v>
      </c>
    </row>
    <row r="57" spans="1:9" x14ac:dyDescent="0.15">
      <c r="A57" s="1" t="s">
        <v>73</v>
      </c>
      <c r="B57" s="194" t="s">
        <v>84</v>
      </c>
      <c r="C57" s="165"/>
      <c r="D57" s="165"/>
      <c r="E57" s="165"/>
      <c r="F57" s="165"/>
      <c r="G57" s="166"/>
      <c r="H57" s="2"/>
      <c r="I57" s="15"/>
    </row>
    <row r="58" spans="1:9" x14ac:dyDescent="0.15">
      <c r="A58" s="136" t="s">
        <v>86</v>
      </c>
      <c r="B58" s="136"/>
      <c r="C58" s="136"/>
      <c r="D58" s="136"/>
      <c r="E58" s="136"/>
      <c r="F58" s="136"/>
      <c r="G58" s="136"/>
      <c r="H58" s="136"/>
      <c r="I58" s="12">
        <f>SUM(I51:I57)</f>
        <v>357.15</v>
      </c>
    </row>
    <row r="59" spans="1:9" x14ac:dyDescent="0.15">
      <c r="A59" s="162"/>
      <c r="B59" s="162"/>
      <c r="C59" s="162"/>
      <c r="D59" s="162"/>
      <c r="E59" s="162"/>
      <c r="F59" s="162"/>
      <c r="G59" s="162"/>
      <c r="H59" s="162"/>
      <c r="I59" s="163"/>
    </row>
    <row r="60" spans="1:9" x14ac:dyDescent="0.15">
      <c r="A60" s="145" t="s">
        <v>87</v>
      </c>
      <c r="B60" s="145"/>
      <c r="C60" s="145"/>
      <c r="D60" s="145"/>
      <c r="E60" s="145"/>
      <c r="F60" s="145"/>
      <c r="G60" s="145"/>
      <c r="H60" s="145"/>
      <c r="I60" s="145"/>
    </row>
    <row r="61" spans="1:9" x14ac:dyDescent="0.15">
      <c r="A61" s="136" t="s">
        <v>88</v>
      </c>
      <c r="B61" s="136"/>
      <c r="C61" s="136"/>
      <c r="D61" s="136"/>
      <c r="E61" s="136"/>
      <c r="F61" s="136"/>
      <c r="G61" s="136"/>
      <c r="H61" s="136"/>
      <c r="I61" s="1" t="s">
        <v>49</v>
      </c>
    </row>
    <row r="62" spans="1:9" x14ac:dyDescent="0.15">
      <c r="A62" s="1" t="s">
        <v>89</v>
      </c>
      <c r="B62" s="135" t="s">
        <v>90</v>
      </c>
      <c r="C62" s="135"/>
      <c r="D62" s="135"/>
      <c r="E62" s="135"/>
      <c r="F62" s="135"/>
      <c r="G62" s="135"/>
      <c r="H62" s="135"/>
      <c r="I62" s="16">
        <f>I37</f>
        <v>288.11</v>
      </c>
    </row>
    <row r="63" spans="1:9" x14ac:dyDescent="0.15">
      <c r="A63" s="1" t="s">
        <v>91</v>
      </c>
      <c r="B63" s="135" t="s">
        <v>92</v>
      </c>
      <c r="C63" s="135"/>
      <c r="D63" s="135"/>
      <c r="E63" s="135"/>
      <c r="F63" s="135"/>
      <c r="G63" s="135"/>
      <c r="H63" s="135"/>
      <c r="I63" s="16">
        <f>I48</f>
        <v>1039.3800000000001</v>
      </c>
    </row>
    <row r="64" spans="1:9" x14ac:dyDescent="0.15">
      <c r="A64" s="1" t="s">
        <v>93</v>
      </c>
      <c r="B64" s="135" t="s">
        <v>94</v>
      </c>
      <c r="C64" s="135"/>
      <c r="D64" s="135"/>
      <c r="E64" s="135"/>
      <c r="F64" s="135"/>
      <c r="G64" s="135"/>
      <c r="H64" s="135"/>
      <c r="I64" s="16">
        <f>I58</f>
        <v>357.15</v>
      </c>
    </row>
    <row r="65" spans="1:11" x14ac:dyDescent="0.15">
      <c r="A65" s="136" t="s">
        <v>95</v>
      </c>
      <c r="B65" s="136"/>
      <c r="C65" s="136"/>
      <c r="D65" s="136"/>
      <c r="E65" s="136"/>
      <c r="F65" s="136"/>
      <c r="G65" s="136"/>
      <c r="H65" s="136"/>
      <c r="I65" s="12">
        <f>TRUNC(SUM(I62:I64),2)</f>
        <v>1684.64</v>
      </c>
    </row>
    <row r="66" spans="1:11" x14ac:dyDescent="0.15">
      <c r="A66" s="152"/>
      <c r="B66" s="153"/>
      <c r="C66" s="153"/>
      <c r="D66" s="153"/>
      <c r="E66" s="153"/>
      <c r="F66" s="153"/>
      <c r="G66" s="153"/>
      <c r="H66" s="153"/>
      <c r="I66" s="153"/>
    </row>
    <row r="67" spans="1:11" x14ac:dyDescent="0.15">
      <c r="A67" s="154" t="s">
        <v>96</v>
      </c>
      <c r="B67" s="154"/>
      <c r="C67" s="154"/>
      <c r="D67" s="154"/>
      <c r="E67" s="154"/>
      <c r="F67" s="154"/>
      <c r="G67" s="154"/>
      <c r="H67" s="154"/>
      <c r="I67" s="154"/>
    </row>
    <row r="68" spans="1:11" x14ac:dyDescent="0.15">
      <c r="A68" s="1">
        <v>3</v>
      </c>
      <c r="B68" s="136" t="s">
        <v>97</v>
      </c>
      <c r="C68" s="136"/>
      <c r="D68" s="136"/>
      <c r="E68" s="136"/>
      <c r="F68" s="136"/>
      <c r="G68" s="136"/>
      <c r="H68" s="1" t="s">
        <v>48</v>
      </c>
      <c r="I68" s="1" t="s">
        <v>49</v>
      </c>
    </row>
    <row r="69" spans="1:11" x14ac:dyDescent="0.15">
      <c r="A69" s="1" t="s">
        <v>21</v>
      </c>
      <c r="B69" s="134" t="s">
        <v>98</v>
      </c>
      <c r="C69" s="134"/>
      <c r="D69" s="134"/>
      <c r="E69" s="134"/>
      <c r="F69" s="134"/>
      <c r="G69" s="134"/>
      <c r="H69" s="17">
        <v>4.5999999999999999E-3</v>
      </c>
      <c r="I69" s="16">
        <f>($I$31+$I$37+$I$47+$I$58)*H69</f>
        <v>15.674558880000001</v>
      </c>
    </row>
    <row r="70" spans="1:11" x14ac:dyDescent="0.15">
      <c r="A70" s="1" t="s">
        <v>23</v>
      </c>
      <c r="B70" s="134" t="s">
        <v>99</v>
      </c>
      <c r="C70" s="134"/>
      <c r="D70" s="134"/>
      <c r="E70" s="134"/>
      <c r="F70" s="134"/>
      <c r="G70" s="134"/>
      <c r="H70" s="17">
        <v>4.0000000000000002E-4</v>
      </c>
      <c r="I70" s="16">
        <f>H70*($I$31+$I$37)</f>
        <v>1.1297640000000002</v>
      </c>
    </row>
    <row r="71" spans="1:11" x14ac:dyDescent="0.15">
      <c r="A71" s="1" t="s">
        <v>26</v>
      </c>
      <c r="B71" s="134" t="s">
        <v>100</v>
      </c>
      <c r="C71" s="134"/>
      <c r="D71" s="134"/>
      <c r="E71" s="134"/>
      <c r="F71" s="134"/>
      <c r="G71" s="134"/>
      <c r="H71" s="17">
        <v>1.6000000000000001E-3</v>
      </c>
      <c r="I71" s="16">
        <f>($I$31+$I$37)*H71</f>
        <v>4.5190560000000009</v>
      </c>
    </row>
    <row r="72" spans="1:11" x14ac:dyDescent="0.15">
      <c r="A72" s="1" t="s">
        <v>29</v>
      </c>
      <c r="B72" s="134" t="s">
        <v>101</v>
      </c>
      <c r="C72" s="134"/>
      <c r="D72" s="134"/>
      <c r="E72" s="134"/>
      <c r="F72" s="134"/>
      <c r="G72" s="134"/>
      <c r="H72" s="17">
        <v>1.9400000000000001E-2</v>
      </c>
      <c r="I72" s="16">
        <f>($I$31+$I$65)*H72</f>
        <v>81.886236000000011</v>
      </c>
    </row>
    <row r="73" spans="1:11" x14ac:dyDescent="0.15">
      <c r="A73" s="1" t="s">
        <v>55</v>
      </c>
      <c r="B73" s="146" t="s">
        <v>102</v>
      </c>
      <c r="C73" s="146"/>
      <c r="D73" s="146"/>
      <c r="E73" s="146"/>
      <c r="F73" s="146"/>
      <c r="G73" s="146"/>
      <c r="H73" s="68">
        <f>H48*H72</f>
        <v>7.1392000000000009E-3</v>
      </c>
      <c r="I73" s="69">
        <f>($I$31+$I$37)*H73</f>
        <v>20.164027872000005</v>
      </c>
    </row>
    <row r="74" spans="1:11" x14ac:dyDescent="0.15">
      <c r="A74" s="1" t="s">
        <v>57</v>
      </c>
      <c r="B74" s="134" t="s">
        <v>103</v>
      </c>
      <c r="C74" s="134"/>
      <c r="D74" s="134"/>
      <c r="E74" s="134"/>
      <c r="F74" s="134"/>
      <c r="G74" s="134"/>
      <c r="H74" s="17">
        <v>3.8399999999999997E-2</v>
      </c>
      <c r="I74" s="16">
        <f>($I$31+$I$37)*H74</f>
        <v>108.45734400000001</v>
      </c>
    </row>
    <row r="75" spans="1:11" x14ac:dyDescent="0.15">
      <c r="A75" s="136" t="s">
        <v>104</v>
      </c>
      <c r="B75" s="136"/>
      <c r="C75" s="136"/>
      <c r="D75" s="136"/>
      <c r="E75" s="136"/>
      <c r="F75" s="136"/>
      <c r="G75" s="136"/>
      <c r="H75" s="10">
        <f>TRUNC(SUM(H69:H74),4)</f>
        <v>7.1499999999999994E-2</v>
      </c>
      <c r="I75" s="12">
        <f>TRUNC(SUM(I69:I74),2)</f>
        <v>231.83</v>
      </c>
    </row>
    <row r="76" spans="1:11" x14ac:dyDescent="0.15">
      <c r="A76" s="160"/>
      <c r="B76" s="161"/>
      <c r="C76" s="161"/>
      <c r="D76" s="161"/>
      <c r="E76" s="161"/>
      <c r="F76" s="161"/>
      <c r="G76" s="161"/>
      <c r="H76" s="161"/>
      <c r="I76" s="161"/>
    </row>
    <row r="77" spans="1:11" x14ac:dyDescent="0.15">
      <c r="A77" s="154" t="s">
        <v>105</v>
      </c>
      <c r="B77" s="154"/>
      <c r="C77" s="154"/>
      <c r="D77" s="154"/>
      <c r="E77" s="154"/>
      <c r="F77" s="154"/>
      <c r="G77" s="154"/>
      <c r="H77" s="154"/>
      <c r="I77" s="154"/>
      <c r="J77" s="14" t="s">
        <v>106</v>
      </c>
      <c r="K77" s="30">
        <f>I31+I65+I75</f>
        <v>4452.7700000000004</v>
      </c>
    </row>
    <row r="78" spans="1:11" x14ac:dyDescent="0.15">
      <c r="A78" s="136" t="s">
        <v>107</v>
      </c>
      <c r="B78" s="136"/>
      <c r="C78" s="136"/>
      <c r="D78" s="136"/>
      <c r="E78" s="136"/>
      <c r="F78" s="136"/>
      <c r="G78" s="136"/>
      <c r="H78" s="1" t="s">
        <v>48</v>
      </c>
      <c r="I78" s="1" t="s">
        <v>49</v>
      </c>
    </row>
    <row r="79" spans="1:11" x14ac:dyDescent="0.15">
      <c r="A79" s="1" t="s">
        <v>21</v>
      </c>
      <c r="B79" s="134" t="s">
        <v>108</v>
      </c>
      <c r="C79" s="134"/>
      <c r="D79" s="134"/>
      <c r="E79" s="134"/>
      <c r="F79" s="134"/>
      <c r="G79" s="134"/>
      <c r="H79" s="17">
        <v>8.3299999999999999E-2</v>
      </c>
      <c r="I79" s="16">
        <f>H79*$K$77</f>
        <v>370.91574100000003</v>
      </c>
    </row>
    <row r="80" spans="1:11" x14ac:dyDescent="0.15">
      <c r="A80" s="1" t="s">
        <v>23</v>
      </c>
      <c r="B80" s="134" t="s">
        <v>109</v>
      </c>
      <c r="C80" s="134"/>
      <c r="D80" s="134"/>
      <c r="E80" s="134"/>
      <c r="F80" s="134"/>
      <c r="G80" s="134"/>
      <c r="H80" s="17">
        <v>2.8E-3</v>
      </c>
      <c r="I80" s="16">
        <f t="shared" ref="I80:I84" si="1">H80*$K$77</f>
        <v>12.467756000000001</v>
      </c>
    </row>
    <row r="81" spans="1:11" x14ac:dyDescent="0.15">
      <c r="A81" s="1" t="s">
        <v>26</v>
      </c>
      <c r="B81" s="134" t="s">
        <v>110</v>
      </c>
      <c r="C81" s="134"/>
      <c r="D81" s="134"/>
      <c r="E81" s="134"/>
      <c r="F81" s="134"/>
      <c r="G81" s="134"/>
      <c r="H81" s="17">
        <v>8.0000000000000004E-4</v>
      </c>
      <c r="I81" s="16">
        <f t="shared" si="1"/>
        <v>3.5622160000000007</v>
      </c>
    </row>
    <row r="82" spans="1:11" x14ac:dyDescent="0.15">
      <c r="A82" s="1" t="s">
        <v>29</v>
      </c>
      <c r="B82" s="134" t="s">
        <v>111</v>
      </c>
      <c r="C82" s="134"/>
      <c r="D82" s="134"/>
      <c r="E82" s="134"/>
      <c r="F82" s="134"/>
      <c r="G82" s="134"/>
      <c r="H82" s="17">
        <v>2.7000000000000001E-3</v>
      </c>
      <c r="I82" s="16">
        <f t="shared" si="1"/>
        <v>12.022479000000002</v>
      </c>
    </row>
    <row r="83" spans="1:11" x14ac:dyDescent="0.15">
      <c r="A83" s="1" t="s">
        <v>55</v>
      </c>
      <c r="B83" s="134" t="s">
        <v>112</v>
      </c>
      <c r="C83" s="134"/>
      <c r="D83" s="134"/>
      <c r="E83" s="134"/>
      <c r="F83" s="134"/>
      <c r="G83" s="134"/>
      <c r="H83" s="17">
        <v>6.9999999999999999E-4</v>
      </c>
      <c r="I83" s="16">
        <f t="shared" si="1"/>
        <v>3.1169390000000003</v>
      </c>
      <c r="K83" s="55"/>
    </row>
    <row r="84" spans="1:11" x14ac:dyDescent="0.15">
      <c r="A84" s="1" t="s">
        <v>57</v>
      </c>
      <c r="B84" s="134" t="s">
        <v>113</v>
      </c>
      <c r="C84" s="134"/>
      <c r="D84" s="134"/>
      <c r="E84" s="134"/>
      <c r="F84" s="134"/>
      <c r="G84" s="134"/>
      <c r="H84" s="17">
        <v>1.66E-2</v>
      </c>
      <c r="I84" s="16">
        <f t="shared" si="1"/>
        <v>73.915982000000014</v>
      </c>
      <c r="K84" s="56"/>
    </row>
    <row r="85" spans="1:11" x14ac:dyDescent="0.15">
      <c r="A85" s="136" t="s">
        <v>114</v>
      </c>
      <c r="B85" s="136"/>
      <c r="C85" s="136"/>
      <c r="D85" s="136"/>
      <c r="E85" s="136"/>
      <c r="F85" s="136"/>
      <c r="G85" s="136"/>
      <c r="H85" s="10">
        <f>TRUNC(SUM(H79:H84),4)</f>
        <v>0.1069</v>
      </c>
      <c r="I85" s="12">
        <f>TRUNC(SUM(I79:I84),2)</f>
        <v>476</v>
      </c>
      <c r="K85" s="56"/>
    </row>
    <row r="86" spans="1:11" x14ac:dyDescent="0.15">
      <c r="A86" s="156"/>
      <c r="B86" s="157"/>
      <c r="C86" s="157"/>
      <c r="D86" s="157"/>
      <c r="E86" s="157"/>
      <c r="F86" s="157"/>
      <c r="G86" s="157"/>
      <c r="H86" s="157"/>
      <c r="I86" s="157"/>
    </row>
    <row r="87" spans="1:11" x14ac:dyDescent="0.15">
      <c r="A87" s="136" t="s">
        <v>115</v>
      </c>
      <c r="B87" s="136"/>
      <c r="C87" s="136"/>
      <c r="D87" s="136"/>
      <c r="E87" s="136"/>
      <c r="F87" s="136"/>
      <c r="G87" s="136"/>
      <c r="H87" s="1" t="s">
        <v>48</v>
      </c>
      <c r="I87" s="1" t="s">
        <v>49</v>
      </c>
    </row>
    <row r="88" spans="1:11" x14ac:dyDescent="0.15">
      <c r="A88" s="1" t="s">
        <v>21</v>
      </c>
      <c r="B88" s="134" t="s">
        <v>116</v>
      </c>
      <c r="C88" s="134"/>
      <c r="D88" s="134"/>
      <c r="E88" s="134"/>
      <c r="F88" s="134"/>
      <c r="G88" s="134"/>
      <c r="H88" s="17">
        <v>0.5</v>
      </c>
      <c r="I88" s="16">
        <f>((((I31)/220))*1.5)*15</f>
        <v>259.39431818181816</v>
      </c>
    </row>
    <row r="89" spans="1:11" x14ac:dyDescent="0.15">
      <c r="A89" s="136" t="s">
        <v>117</v>
      </c>
      <c r="B89" s="136"/>
      <c r="C89" s="136"/>
      <c r="D89" s="136"/>
      <c r="E89" s="136"/>
      <c r="F89" s="136"/>
      <c r="G89" s="136"/>
      <c r="H89" s="10">
        <f>TRUNC(SUM(H88),4)</f>
        <v>0.5</v>
      </c>
      <c r="I89" s="12">
        <f>TRUNC(SUM(I88),2)</f>
        <v>259.39</v>
      </c>
    </row>
    <row r="90" spans="1:11" x14ac:dyDescent="0.15">
      <c r="A90" s="158"/>
      <c r="B90" s="159"/>
      <c r="C90" s="159"/>
      <c r="D90" s="159"/>
      <c r="E90" s="159"/>
      <c r="F90" s="159"/>
      <c r="G90" s="159"/>
      <c r="H90" s="159"/>
      <c r="I90" s="159"/>
    </row>
    <row r="91" spans="1:11" x14ac:dyDescent="0.15">
      <c r="A91" s="145" t="s">
        <v>118</v>
      </c>
      <c r="B91" s="145"/>
      <c r="C91" s="145"/>
      <c r="D91" s="145"/>
      <c r="E91" s="145"/>
      <c r="F91" s="145"/>
      <c r="G91" s="145"/>
      <c r="H91" s="145"/>
      <c r="I91" s="145"/>
    </row>
    <row r="92" spans="1:11" x14ac:dyDescent="0.15">
      <c r="A92" s="136" t="s">
        <v>119</v>
      </c>
      <c r="B92" s="136"/>
      <c r="C92" s="136"/>
      <c r="D92" s="136"/>
      <c r="E92" s="136"/>
      <c r="F92" s="136"/>
      <c r="G92" s="136"/>
      <c r="H92" s="136"/>
      <c r="I92" s="1" t="s">
        <v>49</v>
      </c>
    </row>
    <row r="93" spans="1:11" x14ac:dyDescent="0.15">
      <c r="A93" s="1" t="s">
        <v>120</v>
      </c>
      <c r="B93" s="135" t="s">
        <v>121</v>
      </c>
      <c r="C93" s="135"/>
      <c r="D93" s="135"/>
      <c r="E93" s="135"/>
      <c r="F93" s="135"/>
      <c r="G93" s="135"/>
      <c r="H93" s="135"/>
      <c r="I93" s="16">
        <f>I85</f>
        <v>476</v>
      </c>
    </row>
    <row r="94" spans="1:11" x14ac:dyDescent="0.15">
      <c r="A94" s="1" t="s">
        <v>122</v>
      </c>
      <c r="B94" s="135" t="s">
        <v>123</v>
      </c>
      <c r="C94" s="135"/>
      <c r="D94" s="135"/>
      <c r="E94" s="135"/>
      <c r="F94" s="135"/>
      <c r="G94" s="135"/>
      <c r="H94" s="135"/>
      <c r="I94" s="16">
        <f>I89</f>
        <v>259.39</v>
      </c>
    </row>
    <row r="95" spans="1:11" x14ac:dyDescent="0.15">
      <c r="A95" s="136" t="s">
        <v>124</v>
      </c>
      <c r="B95" s="136"/>
      <c r="C95" s="136"/>
      <c r="D95" s="136"/>
      <c r="E95" s="136"/>
      <c r="F95" s="136"/>
      <c r="G95" s="136"/>
      <c r="H95" s="136"/>
      <c r="I95" s="12">
        <f>TRUNC(SUM(I93:I94),2)</f>
        <v>735.39</v>
      </c>
    </row>
    <row r="96" spans="1:11" x14ac:dyDescent="0.15">
      <c r="A96" s="152"/>
      <c r="B96" s="153"/>
      <c r="C96" s="153"/>
      <c r="D96" s="153"/>
      <c r="E96" s="153"/>
      <c r="F96" s="153"/>
      <c r="G96" s="153"/>
      <c r="H96" s="153"/>
      <c r="I96" s="153"/>
    </row>
    <row r="97" spans="1:9" x14ac:dyDescent="0.15">
      <c r="A97" s="154" t="s">
        <v>125</v>
      </c>
      <c r="B97" s="154"/>
      <c r="C97" s="154"/>
      <c r="D97" s="154"/>
      <c r="E97" s="154"/>
      <c r="F97" s="154"/>
      <c r="G97" s="154"/>
      <c r="H97" s="154"/>
      <c r="I97" s="154"/>
    </row>
    <row r="98" spans="1:9" x14ac:dyDescent="0.15">
      <c r="A98" s="1">
        <v>5</v>
      </c>
      <c r="B98" s="136" t="s">
        <v>126</v>
      </c>
      <c r="C98" s="136"/>
      <c r="D98" s="136"/>
      <c r="E98" s="136"/>
      <c r="F98" s="136"/>
      <c r="G98" s="136"/>
      <c r="H98" s="1"/>
      <c r="I98" s="1" t="s">
        <v>49</v>
      </c>
    </row>
    <row r="99" spans="1:9" x14ac:dyDescent="0.15">
      <c r="A99" s="1" t="s">
        <v>21</v>
      </c>
      <c r="B99" s="155" t="s">
        <v>127</v>
      </c>
      <c r="C99" s="151"/>
      <c r="D99" s="151"/>
      <c r="E99" s="151"/>
      <c r="F99" s="151"/>
      <c r="G99" s="151"/>
      <c r="H99" s="2" t="s">
        <v>80</v>
      </c>
      <c r="I99" s="64">
        <f>' Uniforme Equipamentos'!F17</f>
        <v>68.773333333333326</v>
      </c>
    </row>
    <row r="100" spans="1:9" ht="13.15" customHeight="1" x14ac:dyDescent="0.15">
      <c r="A100" s="1" t="s">
        <v>23</v>
      </c>
      <c r="B100" s="151" t="s">
        <v>128</v>
      </c>
      <c r="C100" s="151"/>
      <c r="D100" s="151"/>
      <c r="E100" s="151"/>
      <c r="F100" s="151"/>
      <c r="G100" s="151"/>
      <c r="H100" s="2" t="s">
        <v>80</v>
      </c>
      <c r="I100" s="64">
        <f>' Uniforme Equipamentos'!H30</f>
        <v>17.394354166666666</v>
      </c>
    </row>
    <row r="101" spans="1:9" ht="13.15" customHeight="1" x14ac:dyDescent="0.15">
      <c r="A101" s="11" t="s">
        <v>26</v>
      </c>
      <c r="B101" s="151" t="s">
        <v>129</v>
      </c>
      <c r="C101" s="151"/>
      <c r="D101" s="151"/>
      <c r="E101" s="151"/>
      <c r="F101" s="151"/>
      <c r="G101" s="151"/>
      <c r="H101" s="2" t="s">
        <v>80</v>
      </c>
      <c r="I101" s="64">
        <f>' Uniforme Equipamentos'!F38</f>
        <v>4.5947916666666666</v>
      </c>
    </row>
    <row r="102" spans="1:9" x14ac:dyDescent="0.15">
      <c r="A102" s="11" t="s">
        <v>29</v>
      </c>
      <c r="B102" s="151" t="s">
        <v>130</v>
      </c>
      <c r="C102" s="151"/>
      <c r="D102" s="151"/>
      <c r="E102" s="151"/>
      <c r="F102" s="151"/>
      <c r="G102" s="151"/>
      <c r="H102" s="2" t="s">
        <v>80</v>
      </c>
      <c r="I102" s="16" t="s">
        <v>80</v>
      </c>
    </row>
    <row r="103" spans="1:9" x14ac:dyDescent="0.15">
      <c r="A103" s="136" t="s">
        <v>131</v>
      </c>
      <c r="B103" s="136"/>
      <c r="C103" s="136"/>
      <c r="D103" s="136"/>
      <c r="E103" s="136"/>
      <c r="F103" s="136"/>
      <c r="G103" s="136"/>
      <c r="H103" s="10" t="s">
        <v>80</v>
      </c>
      <c r="I103" s="12">
        <f>TRUNC(SUM(I99:I102),2)</f>
        <v>90.76</v>
      </c>
    </row>
    <row r="104" spans="1:9" x14ac:dyDescent="0.15">
      <c r="A104" s="152"/>
      <c r="B104" s="153"/>
      <c r="C104" s="153"/>
      <c r="D104" s="153"/>
      <c r="E104" s="153"/>
      <c r="F104" s="153"/>
      <c r="G104" s="153"/>
      <c r="H104" s="153"/>
      <c r="I104" s="153"/>
    </row>
    <row r="105" spans="1:9" x14ac:dyDescent="0.15">
      <c r="A105" s="154" t="s">
        <v>132</v>
      </c>
      <c r="B105" s="154"/>
      <c r="C105" s="154"/>
      <c r="D105" s="154"/>
      <c r="E105" s="154"/>
      <c r="F105" s="154"/>
      <c r="G105" s="154"/>
      <c r="H105" s="154"/>
      <c r="I105" s="154"/>
    </row>
    <row r="106" spans="1:9" x14ac:dyDescent="0.15">
      <c r="A106" s="1">
        <v>6</v>
      </c>
      <c r="B106" s="136" t="s">
        <v>133</v>
      </c>
      <c r="C106" s="136"/>
      <c r="D106" s="136"/>
      <c r="E106" s="136"/>
      <c r="F106" s="136"/>
      <c r="G106" s="136"/>
      <c r="H106" s="1" t="s">
        <v>48</v>
      </c>
      <c r="I106" s="1" t="s">
        <v>49</v>
      </c>
    </row>
    <row r="107" spans="1:9" x14ac:dyDescent="0.15">
      <c r="A107" s="1" t="s">
        <v>21</v>
      </c>
      <c r="B107" s="134" t="s">
        <v>134</v>
      </c>
      <c r="C107" s="134"/>
      <c r="D107" s="134"/>
      <c r="E107" s="134"/>
      <c r="F107" s="134"/>
      <c r="G107" s="134"/>
      <c r="H107" s="77">
        <v>0.06</v>
      </c>
      <c r="I107" s="16">
        <f>TRUNC(H107*I131,2)</f>
        <v>316.73</v>
      </c>
    </row>
    <row r="108" spans="1:9" x14ac:dyDescent="0.15">
      <c r="A108" s="1" t="s">
        <v>23</v>
      </c>
      <c r="B108" s="134" t="s">
        <v>135</v>
      </c>
      <c r="C108" s="134"/>
      <c r="D108" s="134"/>
      <c r="E108" s="134"/>
      <c r="F108" s="134"/>
      <c r="G108" s="134"/>
      <c r="H108" s="52">
        <v>6.7900000000000002E-2</v>
      </c>
      <c r="I108" s="16">
        <f>TRUNC(H108*(I107+I131),2)</f>
        <v>379.94</v>
      </c>
    </row>
    <row r="109" spans="1:9" x14ac:dyDescent="0.15">
      <c r="A109" s="1" t="s">
        <v>26</v>
      </c>
      <c r="B109" s="137" t="s">
        <v>136</v>
      </c>
      <c r="C109" s="137"/>
      <c r="D109" s="137"/>
      <c r="E109" s="137"/>
      <c r="F109" s="137"/>
      <c r="G109" s="137"/>
      <c r="H109" s="50"/>
      <c r="I109" s="26"/>
    </row>
    <row r="110" spans="1:9" x14ac:dyDescent="0.15">
      <c r="A110" s="1" t="s">
        <v>137</v>
      </c>
      <c r="B110" s="146" t="s">
        <v>138</v>
      </c>
      <c r="C110" s="134"/>
      <c r="D110" s="134"/>
      <c r="E110" s="134"/>
      <c r="F110" s="134"/>
      <c r="G110" s="134"/>
      <c r="H110" s="78">
        <v>6.4999999999999997E-3</v>
      </c>
      <c r="I110" s="16">
        <f>H110*I120</f>
        <v>42.51923</v>
      </c>
    </row>
    <row r="111" spans="1:9" x14ac:dyDescent="0.15">
      <c r="A111" s="1" t="s">
        <v>139</v>
      </c>
      <c r="B111" s="146" t="s">
        <v>188</v>
      </c>
      <c r="C111" s="134"/>
      <c r="D111" s="134"/>
      <c r="E111" s="134"/>
      <c r="F111" s="134"/>
      <c r="G111" s="134"/>
      <c r="H111" s="78">
        <v>0.03</v>
      </c>
      <c r="I111" s="16">
        <f>H111*I120</f>
        <v>196.24259999999998</v>
      </c>
    </row>
    <row r="112" spans="1:9" x14ac:dyDescent="0.15">
      <c r="A112" s="1" t="s">
        <v>141</v>
      </c>
      <c r="B112" s="134" t="s">
        <v>142</v>
      </c>
      <c r="C112" s="134"/>
      <c r="D112" s="134"/>
      <c r="E112" s="134"/>
      <c r="F112" s="134"/>
      <c r="G112" s="134"/>
      <c r="H112" s="53">
        <v>0.05</v>
      </c>
      <c r="I112" s="16">
        <f>H112*I120</f>
        <v>327.07100000000003</v>
      </c>
    </row>
    <row r="113" spans="1:11" x14ac:dyDescent="0.15">
      <c r="A113" s="136" t="s">
        <v>143</v>
      </c>
      <c r="B113" s="136"/>
      <c r="C113" s="136"/>
      <c r="D113" s="136"/>
      <c r="E113" s="136"/>
      <c r="F113" s="136"/>
      <c r="G113" s="136"/>
      <c r="H113" s="53"/>
      <c r="I113" s="12">
        <f>TRUNC(SUM(I107:I112),2)</f>
        <v>1262.5</v>
      </c>
    </row>
    <row r="114" spans="1:11" x14ac:dyDescent="0.15">
      <c r="A114" s="7"/>
      <c r="B114" s="147"/>
      <c r="C114" s="147"/>
      <c r="D114" s="147"/>
      <c r="E114" s="147"/>
      <c r="F114" s="147"/>
      <c r="G114" s="147"/>
      <c r="H114" s="147"/>
      <c r="I114" s="147"/>
    </row>
    <row r="115" spans="1:11" x14ac:dyDescent="0.15">
      <c r="A115" s="18" t="s">
        <v>144</v>
      </c>
      <c r="B115" s="148" t="s">
        <v>145</v>
      </c>
      <c r="C115" s="148"/>
      <c r="D115" s="148"/>
      <c r="E115" s="148"/>
      <c r="F115" s="148"/>
      <c r="G115" s="148"/>
      <c r="H115" s="19">
        <f>TRUNC(H110+H111+H112,4)</f>
        <v>8.6499999999999994E-2</v>
      </c>
      <c r="I115" s="27"/>
    </row>
    <row r="116" spans="1:11" x14ac:dyDescent="0.15">
      <c r="A116" s="20"/>
      <c r="B116" s="149">
        <v>100</v>
      </c>
      <c r="C116" s="149"/>
      <c r="D116" s="149"/>
      <c r="E116" s="149"/>
      <c r="F116" s="149"/>
      <c r="G116" s="149"/>
      <c r="H116" s="22"/>
      <c r="I116" s="28"/>
    </row>
    <row r="117" spans="1:11" x14ac:dyDescent="0.15">
      <c r="A117" s="23"/>
      <c r="B117" s="21"/>
      <c r="C117" s="21"/>
      <c r="D117" s="21"/>
      <c r="E117" s="21"/>
      <c r="F117" s="21"/>
      <c r="G117" s="21"/>
      <c r="H117" s="22"/>
      <c r="I117" s="28"/>
    </row>
    <row r="118" spans="1:11" x14ac:dyDescent="0.15">
      <c r="A118" s="20" t="s">
        <v>146</v>
      </c>
      <c r="B118" s="149" t="s">
        <v>147</v>
      </c>
      <c r="C118" s="149"/>
      <c r="D118" s="149"/>
      <c r="E118" s="149"/>
      <c r="F118" s="149"/>
      <c r="G118" s="149"/>
      <c r="H118" s="22"/>
      <c r="I118" s="28">
        <f>TRUNC(I131+I107+I108,2)</f>
        <v>5975.59</v>
      </c>
    </row>
    <row r="119" spans="1:11" x14ac:dyDescent="0.15">
      <c r="A119" s="20"/>
      <c r="B119" s="21"/>
      <c r="C119" s="21"/>
      <c r="D119" s="21"/>
      <c r="E119" s="21"/>
      <c r="F119" s="21"/>
      <c r="G119" s="21"/>
      <c r="H119" s="22"/>
      <c r="I119" s="28"/>
    </row>
    <row r="120" spans="1:11" x14ac:dyDescent="0.15">
      <c r="A120" s="20" t="s">
        <v>148</v>
      </c>
      <c r="B120" s="149" t="s">
        <v>149</v>
      </c>
      <c r="C120" s="149"/>
      <c r="D120" s="149"/>
      <c r="E120" s="149"/>
      <c r="F120" s="149"/>
      <c r="G120" s="149"/>
      <c r="H120" s="22"/>
      <c r="I120" s="28">
        <f>TRUNC(I118/(1-H115),2)</f>
        <v>6541.42</v>
      </c>
    </row>
    <row r="121" spans="1:11" x14ac:dyDescent="0.15">
      <c r="A121" s="20"/>
      <c r="B121" s="21"/>
      <c r="C121" s="21"/>
      <c r="D121" s="21"/>
      <c r="E121" s="21"/>
      <c r="F121" s="21"/>
      <c r="G121" s="21"/>
      <c r="H121" s="22"/>
      <c r="I121" s="28"/>
    </row>
    <row r="122" spans="1:11" x14ac:dyDescent="0.15">
      <c r="A122" s="24"/>
      <c r="B122" s="150" t="s">
        <v>150</v>
      </c>
      <c r="C122" s="150"/>
      <c r="D122" s="150"/>
      <c r="E122" s="150"/>
      <c r="F122" s="150"/>
      <c r="G122" s="150"/>
      <c r="H122" s="25"/>
      <c r="I122" s="29">
        <f>TRUNC(I120-I118,2)</f>
        <v>565.83000000000004</v>
      </c>
      <c r="K122" s="55"/>
    </row>
    <row r="123" spans="1:11" x14ac:dyDescent="0.15">
      <c r="A123" s="7"/>
      <c r="B123" s="7"/>
      <c r="C123" s="7"/>
      <c r="D123" s="7"/>
      <c r="E123" s="7"/>
      <c r="F123" s="7"/>
      <c r="G123" s="7"/>
      <c r="H123" s="7"/>
      <c r="I123" s="13"/>
    </row>
    <row r="124" spans="1:11" x14ac:dyDescent="0.15">
      <c r="A124" s="145" t="s">
        <v>151</v>
      </c>
      <c r="B124" s="145"/>
      <c r="C124" s="145"/>
      <c r="D124" s="145"/>
      <c r="E124" s="145"/>
      <c r="F124" s="145"/>
      <c r="G124" s="145"/>
      <c r="H124" s="145"/>
      <c r="I124" s="145"/>
      <c r="K124" s="30"/>
    </row>
    <row r="125" spans="1:11" x14ac:dyDescent="0.15">
      <c r="A125" s="136" t="s">
        <v>152</v>
      </c>
      <c r="B125" s="136"/>
      <c r="C125" s="136"/>
      <c r="D125" s="136"/>
      <c r="E125" s="136"/>
      <c r="F125" s="136"/>
      <c r="G125" s="136"/>
      <c r="H125" s="136"/>
      <c r="I125" s="1" t="s">
        <v>49</v>
      </c>
    </row>
    <row r="126" spans="1:11" x14ac:dyDescent="0.15">
      <c r="A126" s="2" t="s">
        <v>21</v>
      </c>
      <c r="B126" s="134" t="str">
        <f>A23</f>
        <v>MÓDULO 1 - COMPOSIÇÃO DA REMUNERAÇÃO</v>
      </c>
      <c r="C126" s="134"/>
      <c r="D126" s="134"/>
      <c r="E126" s="134"/>
      <c r="F126" s="134"/>
      <c r="G126" s="134"/>
      <c r="H126" s="134"/>
      <c r="I126" s="16">
        <f>I31</f>
        <v>2536.3000000000002</v>
      </c>
    </row>
    <row r="127" spans="1:11" x14ac:dyDescent="0.15">
      <c r="A127" s="2" t="s">
        <v>23</v>
      </c>
      <c r="B127" s="134" t="str">
        <f>A33</f>
        <v>MÓDULO 2 – ENCARGOS E BENEFÍCIOS ANUAIS, MENSAIS E DIÁRIOS</v>
      </c>
      <c r="C127" s="134"/>
      <c r="D127" s="134"/>
      <c r="E127" s="134"/>
      <c r="F127" s="134"/>
      <c r="G127" s="134"/>
      <c r="H127" s="134"/>
      <c r="I127" s="16">
        <f>I65</f>
        <v>1684.64</v>
      </c>
    </row>
    <row r="128" spans="1:11" x14ac:dyDescent="0.15">
      <c r="A128" s="2" t="s">
        <v>26</v>
      </c>
      <c r="B128" s="134" t="str">
        <f>A67</f>
        <v>MÓDULO 3 – PROVISÃO PARA RESCISÃO</v>
      </c>
      <c r="C128" s="134"/>
      <c r="D128" s="134"/>
      <c r="E128" s="134"/>
      <c r="F128" s="134"/>
      <c r="G128" s="134"/>
      <c r="H128" s="134"/>
      <c r="I128" s="16">
        <f>I75</f>
        <v>231.83</v>
      </c>
      <c r="K128" s="30"/>
    </row>
    <row r="129" spans="1:13" x14ac:dyDescent="0.15">
      <c r="A129" s="2" t="s">
        <v>29</v>
      </c>
      <c r="B129" s="134" t="str">
        <f>A77</f>
        <v>MÓDULO 4 – CUSTO DE REPOSIÇÃO DO PROFISSIONAL AUSENTE</v>
      </c>
      <c r="C129" s="134"/>
      <c r="D129" s="134"/>
      <c r="E129" s="134"/>
      <c r="F129" s="134"/>
      <c r="G129" s="134"/>
      <c r="H129" s="134"/>
      <c r="I129" s="16">
        <f>I95</f>
        <v>735.39</v>
      </c>
      <c r="K129" s="30"/>
    </row>
    <row r="130" spans="1:13" x14ac:dyDescent="0.15">
      <c r="A130" s="2" t="s">
        <v>55</v>
      </c>
      <c r="B130" s="134" t="str">
        <f>A97</f>
        <v>MÓDULO 5 – INSUMOS DIVERSOS</v>
      </c>
      <c r="C130" s="134"/>
      <c r="D130" s="134"/>
      <c r="E130" s="134"/>
      <c r="F130" s="134"/>
      <c r="G130" s="134"/>
      <c r="H130" s="134"/>
      <c r="I130" s="16">
        <f>I103</f>
        <v>90.76</v>
      </c>
    </row>
    <row r="131" spans="1:13" x14ac:dyDescent="0.15">
      <c r="A131" s="1"/>
      <c r="B131" s="136" t="s">
        <v>153</v>
      </c>
      <c r="C131" s="136"/>
      <c r="D131" s="136"/>
      <c r="E131" s="136"/>
      <c r="F131" s="136"/>
      <c r="G131" s="136"/>
      <c r="H131" s="136"/>
      <c r="I131" s="12">
        <f>TRUNC(SUM(I126:I130),2)</f>
        <v>5278.92</v>
      </c>
      <c r="K131" s="55"/>
    </row>
    <row r="132" spans="1:13" x14ac:dyDescent="0.15">
      <c r="A132" s="2" t="s">
        <v>57</v>
      </c>
      <c r="B132" s="134" t="str">
        <f>A105</f>
        <v>MÓDULO 6 – CUSTOS INDIRETOS, TRIBUTOS E LUCRO</v>
      </c>
      <c r="C132" s="134"/>
      <c r="D132" s="134"/>
      <c r="E132" s="134"/>
      <c r="F132" s="134"/>
      <c r="G132" s="134"/>
      <c r="H132" s="134"/>
      <c r="I132" s="16">
        <f>I113</f>
        <v>1262.5</v>
      </c>
    </row>
    <row r="133" spans="1:13" x14ac:dyDescent="0.15">
      <c r="A133" s="136" t="s">
        <v>154</v>
      </c>
      <c r="B133" s="136"/>
      <c r="C133" s="136"/>
      <c r="D133" s="136"/>
      <c r="E133" s="136"/>
      <c r="F133" s="136"/>
      <c r="G133" s="136"/>
      <c r="H133" s="136"/>
      <c r="I133" s="12">
        <f>TRUNC(SUM(I131:I132),2)</f>
        <v>6541.42</v>
      </c>
    </row>
    <row r="134" spans="1:13" x14ac:dyDescent="0.15">
      <c r="A134" s="135" t="s">
        <v>189</v>
      </c>
      <c r="B134" s="135"/>
      <c r="C134" s="135"/>
      <c r="D134" s="135"/>
      <c r="E134" s="135"/>
      <c r="F134" s="178">
        <v>0.34239999999999998</v>
      </c>
      <c r="G134" s="178"/>
      <c r="H134" s="178"/>
      <c r="I134" s="90">
        <f>I133*F134</f>
        <v>2239.7822080000001</v>
      </c>
      <c r="J134">
        <f>105.7/365</f>
        <v>0.2895890410958904</v>
      </c>
      <c r="K134">
        <f>I133*J134</f>
        <v>1894.3235452054794</v>
      </c>
      <c r="L134">
        <f>I133*F134</f>
        <v>2239.7822080000001</v>
      </c>
      <c r="M134" t="s">
        <v>190</v>
      </c>
    </row>
    <row r="135" spans="1:13" hidden="1" x14ac:dyDescent="0.15">
      <c r="A135" s="7"/>
      <c r="B135" s="176" t="s">
        <v>156</v>
      </c>
      <c r="C135" s="176"/>
      <c r="D135" s="176"/>
      <c r="E135" s="176"/>
      <c r="F135" s="176"/>
      <c r="G135" s="176"/>
      <c r="H135" s="8"/>
      <c r="I135" s="8"/>
    </row>
    <row r="136" spans="1:13" ht="40.5" hidden="1" customHeight="1" x14ac:dyDescent="0.15">
      <c r="A136" s="209" t="s">
        <v>157</v>
      </c>
      <c r="B136" s="210"/>
      <c r="C136" s="209" t="s">
        <v>158</v>
      </c>
      <c r="D136" s="210"/>
      <c r="E136" s="209" t="s">
        <v>159</v>
      </c>
      <c r="F136" s="210"/>
      <c r="G136" s="31" t="s">
        <v>160</v>
      </c>
      <c r="H136" s="32" t="s">
        <v>161</v>
      </c>
      <c r="I136" s="43" t="s">
        <v>49</v>
      </c>
    </row>
    <row r="137" spans="1:13" hidden="1" x14ac:dyDescent="0.15">
      <c r="A137" s="211" t="s">
        <v>162</v>
      </c>
      <c r="B137" s="212"/>
      <c r="C137" s="213" t="s">
        <v>163</v>
      </c>
      <c r="D137" s="214"/>
      <c r="E137" s="215"/>
      <c r="F137" s="216"/>
      <c r="G137" s="33" t="s">
        <v>163</v>
      </c>
      <c r="H137" s="34"/>
      <c r="I137" s="44">
        <v>0</v>
      </c>
    </row>
    <row r="138" spans="1:13" hidden="1" x14ac:dyDescent="0.15">
      <c r="A138" s="135" t="s">
        <v>164</v>
      </c>
      <c r="B138" s="142"/>
      <c r="C138" s="189" t="s">
        <v>163</v>
      </c>
      <c r="D138" s="190"/>
      <c r="E138" s="191"/>
      <c r="F138" s="192"/>
      <c r="G138" s="35" t="s">
        <v>163</v>
      </c>
      <c r="H138" s="36"/>
      <c r="I138" s="45">
        <v>0</v>
      </c>
    </row>
    <row r="139" spans="1:13" hidden="1" x14ac:dyDescent="0.15">
      <c r="A139" s="135" t="s">
        <v>165</v>
      </c>
      <c r="B139" s="142"/>
      <c r="C139" s="189" t="s">
        <v>163</v>
      </c>
      <c r="D139" s="190"/>
      <c r="E139" s="191"/>
      <c r="F139" s="192"/>
      <c r="G139" s="35" t="s">
        <v>163</v>
      </c>
      <c r="H139" s="36"/>
      <c r="I139" s="45">
        <v>0</v>
      </c>
    </row>
    <row r="140" spans="1:13" hidden="1" x14ac:dyDescent="0.15">
      <c r="A140" s="135" t="s">
        <v>166</v>
      </c>
      <c r="B140" s="142"/>
      <c r="C140" s="189" t="s">
        <v>163</v>
      </c>
      <c r="D140" s="190"/>
      <c r="E140" s="191"/>
      <c r="F140" s="192"/>
      <c r="G140" s="35" t="s">
        <v>163</v>
      </c>
      <c r="H140" s="36"/>
      <c r="I140" s="45">
        <v>0</v>
      </c>
    </row>
    <row r="141" spans="1:13" hidden="1" x14ac:dyDescent="0.15">
      <c r="A141" s="193"/>
      <c r="B141" s="160"/>
      <c r="C141" s="191"/>
      <c r="D141" s="192"/>
      <c r="E141" s="191"/>
      <c r="F141" s="192"/>
      <c r="G141" s="37"/>
      <c r="H141" s="38"/>
      <c r="I141" s="45"/>
    </row>
    <row r="142" spans="1:13" ht="13.5" hidden="1" thickBot="1" x14ac:dyDescent="0.2">
      <c r="A142" s="179"/>
      <c r="B142" s="180"/>
      <c r="C142" s="181"/>
      <c r="D142" s="182"/>
      <c r="E142" s="181"/>
      <c r="F142" s="182"/>
      <c r="G142" s="39"/>
      <c r="H142" s="40"/>
      <c r="I142" s="46"/>
    </row>
    <row r="143" spans="1:13" ht="13.5" hidden="1" thickBot="1" x14ac:dyDescent="0.2">
      <c r="A143" s="183" t="s">
        <v>167</v>
      </c>
      <c r="B143" s="184"/>
      <c r="C143" s="184"/>
      <c r="D143" s="184"/>
      <c r="E143" s="184"/>
      <c r="F143" s="184"/>
      <c r="G143" s="184"/>
      <c r="H143" s="185"/>
      <c r="I143" s="47">
        <f>SUM(I141:I142)</f>
        <v>0</v>
      </c>
    </row>
    <row r="144" spans="1:13" hidden="1" x14ac:dyDescent="0.15"/>
    <row r="145" spans="1:9" hidden="1" x14ac:dyDescent="0.15">
      <c r="A145" s="7" t="s">
        <v>168</v>
      </c>
      <c r="B145" s="176" t="s">
        <v>169</v>
      </c>
      <c r="C145" s="176"/>
      <c r="D145" s="176"/>
      <c r="E145" s="176"/>
      <c r="F145" s="176"/>
      <c r="G145" s="176"/>
      <c r="H145" s="8"/>
      <c r="I145" s="8"/>
    </row>
    <row r="146" spans="1:9" ht="13.5" hidden="1" thickBot="1" x14ac:dyDescent="0.2">
      <c r="A146" s="186" t="s">
        <v>170</v>
      </c>
      <c r="B146" s="187"/>
      <c r="C146" s="187"/>
      <c r="D146" s="187"/>
      <c r="E146" s="187"/>
      <c r="F146" s="187"/>
      <c r="G146" s="187"/>
      <c r="H146" s="187"/>
      <c r="I146" s="188"/>
    </row>
    <row r="147" spans="1:9" ht="13.5" hidden="1" thickBot="1" x14ac:dyDescent="0.2">
      <c r="A147" s="41"/>
      <c r="B147" s="197" t="s">
        <v>171</v>
      </c>
      <c r="C147" s="198"/>
      <c r="D147" s="198"/>
      <c r="E147" s="198"/>
      <c r="F147" s="198"/>
      <c r="G147" s="198"/>
      <c r="H147" s="199"/>
      <c r="I147" s="43" t="s">
        <v>49</v>
      </c>
    </row>
    <row r="148" spans="1:9" hidden="1" x14ac:dyDescent="0.15">
      <c r="A148" s="57" t="s">
        <v>21</v>
      </c>
      <c r="B148" s="200" t="s">
        <v>172</v>
      </c>
      <c r="C148" s="201"/>
      <c r="D148" s="201"/>
      <c r="E148" s="201"/>
      <c r="F148" s="201"/>
      <c r="G148" s="201"/>
      <c r="H148" s="202"/>
      <c r="I148" s="48">
        <f>I110</f>
        <v>42.51923</v>
      </c>
    </row>
    <row r="149" spans="1:9" hidden="1" x14ac:dyDescent="0.15">
      <c r="A149" s="42" t="s">
        <v>23</v>
      </c>
      <c r="B149" s="194" t="s">
        <v>173</v>
      </c>
      <c r="C149" s="165"/>
      <c r="D149" s="165"/>
      <c r="E149" s="165"/>
      <c r="F149" s="165"/>
      <c r="G149" s="165"/>
      <c r="H149" s="166"/>
      <c r="I149" s="49" t="e">
        <f>#REF!</f>
        <v>#REF!</v>
      </c>
    </row>
    <row r="150" spans="1:9" ht="13.5" hidden="1" thickBot="1" x14ac:dyDescent="0.2">
      <c r="A150" s="42" t="s">
        <v>26</v>
      </c>
      <c r="B150" s="203" t="s">
        <v>174</v>
      </c>
      <c r="C150" s="204"/>
      <c r="D150" s="204"/>
      <c r="E150" s="204"/>
      <c r="F150" s="204"/>
      <c r="G150" s="204"/>
      <c r="H150" s="205"/>
      <c r="I150" s="49">
        <f>I113</f>
        <v>1262.5</v>
      </c>
    </row>
    <row r="151" spans="1:9" ht="13.5" hidden="1" thickBot="1" x14ac:dyDescent="0.2">
      <c r="A151" s="206" t="s">
        <v>175</v>
      </c>
      <c r="B151" s="207"/>
      <c r="C151" s="207"/>
      <c r="D151" s="207"/>
      <c r="E151" s="207"/>
      <c r="F151" s="207"/>
      <c r="G151" s="207"/>
      <c r="H151" s="208"/>
      <c r="I151" s="47" t="e">
        <f>SUM(I148:I150)</f>
        <v>#REF!</v>
      </c>
    </row>
    <row r="152" spans="1:9" hidden="1" x14ac:dyDescent="0.15">
      <c r="A152" s="7" t="s">
        <v>176</v>
      </c>
      <c r="B152" t="s">
        <v>177</v>
      </c>
    </row>
    <row r="153" spans="1:9" hidden="1" x14ac:dyDescent="0.15"/>
    <row r="154" spans="1:9" hidden="1" x14ac:dyDescent="0.15"/>
    <row r="155" spans="1:9" x14ac:dyDescent="0.15">
      <c r="A155" s="174" t="s">
        <v>155</v>
      </c>
      <c r="B155" s="174"/>
      <c r="C155" s="174"/>
      <c r="D155" s="195">
        <v>2</v>
      </c>
      <c r="E155" s="195"/>
      <c r="F155" s="195"/>
      <c r="G155" s="195"/>
      <c r="H155" s="195"/>
      <c r="I155" s="195"/>
    </row>
    <row r="156" spans="1:9" x14ac:dyDescent="0.15">
      <c r="A156" s="174" t="s">
        <v>191</v>
      </c>
      <c r="B156" s="174"/>
      <c r="C156" s="174"/>
      <c r="D156" s="196">
        <f>D155*I134</f>
        <v>4479.5644160000002</v>
      </c>
      <c r="E156" s="196"/>
      <c r="F156" s="196"/>
      <c r="G156" s="196"/>
      <c r="H156" s="196"/>
      <c r="I156" s="196"/>
    </row>
    <row r="158" spans="1:9" ht="68.25" customHeight="1" x14ac:dyDescent="0.15">
      <c r="A158" s="130" t="s">
        <v>179</v>
      </c>
      <c r="B158" s="131"/>
      <c r="C158" s="131"/>
      <c r="D158" s="131"/>
      <c r="E158" s="131"/>
      <c r="F158" s="131"/>
      <c r="G158" s="131"/>
      <c r="H158" s="131"/>
      <c r="I158" s="131"/>
    </row>
    <row r="160" spans="1:9" ht="26.25" customHeight="1" x14ac:dyDescent="0.15">
      <c r="A160" s="132" t="s">
        <v>192</v>
      </c>
      <c r="B160" s="133"/>
      <c r="C160" s="133"/>
      <c r="D160" s="133"/>
      <c r="E160" s="133"/>
      <c r="F160" s="133"/>
      <c r="G160" s="133"/>
      <c r="H160" s="133"/>
      <c r="I160" s="133"/>
    </row>
    <row r="162" spans="1:9" x14ac:dyDescent="0.15">
      <c r="A162" s="14" t="s">
        <v>181</v>
      </c>
      <c r="B162" s="132" t="s">
        <v>182</v>
      </c>
      <c r="C162" s="132"/>
      <c r="D162" s="132"/>
      <c r="E162" s="132"/>
      <c r="F162" s="132"/>
      <c r="G162" s="132"/>
      <c r="H162" s="132"/>
      <c r="I162" s="132"/>
    </row>
    <row r="163" spans="1:9" x14ac:dyDescent="0.15">
      <c r="A163" s="30"/>
      <c r="B163" s="132"/>
      <c r="C163" s="132"/>
      <c r="D163" s="132"/>
      <c r="E163" s="132"/>
      <c r="F163" s="132"/>
      <c r="G163" s="132"/>
      <c r="H163" s="132"/>
      <c r="I163" s="132"/>
    </row>
    <row r="164" spans="1:9" x14ac:dyDescent="0.15">
      <c r="A164" s="30"/>
      <c r="B164" s="14"/>
      <c r="E164" s="56"/>
    </row>
    <row r="165" spans="1:9" x14ac:dyDescent="0.15">
      <c r="A165" s="14"/>
      <c r="B165" s="14"/>
      <c r="C165" s="30"/>
    </row>
    <row r="166" spans="1:9" x14ac:dyDescent="0.15">
      <c r="A166" s="14"/>
      <c r="B166" s="14"/>
      <c r="C166" s="30"/>
    </row>
    <row r="167" spans="1:9" x14ac:dyDescent="0.15">
      <c r="A167" s="56"/>
    </row>
    <row r="168" spans="1:9" ht="13.5" x14ac:dyDescent="0.15">
      <c r="A168" s="56"/>
      <c r="C168" s="76"/>
    </row>
  </sheetData>
  <mergeCells count="176">
    <mergeCell ref="A2:E2"/>
    <mergeCell ref="B57:G57"/>
    <mergeCell ref="D155:I155"/>
    <mergeCell ref="D156:I156"/>
    <mergeCell ref="A155:C155"/>
    <mergeCell ref="A156:C156"/>
    <mergeCell ref="B147:H147"/>
    <mergeCell ref="B148:H148"/>
    <mergeCell ref="B149:H149"/>
    <mergeCell ref="B150:H150"/>
    <mergeCell ref="A151:H151"/>
    <mergeCell ref="A138:B138"/>
    <mergeCell ref="C138:D138"/>
    <mergeCell ref="E138:F138"/>
    <mergeCell ref="A139:B139"/>
    <mergeCell ref="C139:D139"/>
    <mergeCell ref="E139:F139"/>
    <mergeCell ref="B135:G135"/>
    <mergeCell ref="A136:B136"/>
    <mergeCell ref="C136:D136"/>
    <mergeCell ref="E136:F136"/>
    <mergeCell ref="A137:B137"/>
    <mergeCell ref="C137:D137"/>
    <mergeCell ref="E137:F137"/>
    <mergeCell ref="A142:B142"/>
    <mergeCell ref="C142:D142"/>
    <mergeCell ref="E142:F142"/>
    <mergeCell ref="A143:H143"/>
    <mergeCell ref="B145:G145"/>
    <mergeCell ref="A146:I146"/>
    <mergeCell ref="A140:B140"/>
    <mergeCell ref="C140:D140"/>
    <mergeCell ref="E140:F140"/>
    <mergeCell ref="A141:B141"/>
    <mergeCell ref="C141:D141"/>
    <mergeCell ref="E141:F141"/>
    <mergeCell ref="B128:H128"/>
    <mergeCell ref="B129:H129"/>
    <mergeCell ref="B130:H130"/>
    <mergeCell ref="B131:H131"/>
    <mergeCell ref="B132:H132"/>
    <mergeCell ref="A133:H133"/>
    <mergeCell ref="A134:E134"/>
    <mergeCell ref="F134:H134"/>
    <mergeCell ref="B120:G120"/>
    <mergeCell ref="B122:G122"/>
    <mergeCell ref="A124:I124"/>
    <mergeCell ref="A125:H125"/>
    <mergeCell ref="B126:H126"/>
    <mergeCell ref="B127:H127"/>
    <mergeCell ref="B112:G112"/>
    <mergeCell ref="A113:G113"/>
    <mergeCell ref="B114:I114"/>
    <mergeCell ref="B115:G115"/>
    <mergeCell ref="B116:G116"/>
    <mergeCell ref="B118:G118"/>
    <mergeCell ref="B106:G106"/>
    <mergeCell ref="B107:G107"/>
    <mergeCell ref="B108:G108"/>
    <mergeCell ref="B109:G109"/>
    <mergeCell ref="B110:G110"/>
    <mergeCell ref="B111:G111"/>
    <mergeCell ref="B100:G100"/>
    <mergeCell ref="B101:G101"/>
    <mergeCell ref="B102:G102"/>
    <mergeCell ref="A103:G103"/>
    <mergeCell ref="A104:I104"/>
    <mergeCell ref="A105:I105"/>
    <mergeCell ref="B94:H94"/>
    <mergeCell ref="A95:H95"/>
    <mergeCell ref="A96:I96"/>
    <mergeCell ref="A97:I97"/>
    <mergeCell ref="B98:G98"/>
    <mergeCell ref="B99:G99"/>
    <mergeCell ref="B88:G88"/>
    <mergeCell ref="A89:G89"/>
    <mergeCell ref="A90:I90"/>
    <mergeCell ref="A91:I91"/>
    <mergeCell ref="A92:H92"/>
    <mergeCell ref="B93:H93"/>
    <mergeCell ref="B82:G82"/>
    <mergeCell ref="B83:G83"/>
    <mergeCell ref="B84:G84"/>
    <mergeCell ref="A85:G85"/>
    <mergeCell ref="A86:I86"/>
    <mergeCell ref="A87:G87"/>
    <mergeCell ref="A76:I76"/>
    <mergeCell ref="A77:I77"/>
    <mergeCell ref="A78:G78"/>
    <mergeCell ref="B79:G79"/>
    <mergeCell ref="B80:G80"/>
    <mergeCell ref="B81:G81"/>
    <mergeCell ref="B70:G70"/>
    <mergeCell ref="B71:G71"/>
    <mergeCell ref="B72:G72"/>
    <mergeCell ref="B73:G73"/>
    <mergeCell ref="B74:G74"/>
    <mergeCell ref="A75:G75"/>
    <mergeCell ref="B64:H64"/>
    <mergeCell ref="A65:H65"/>
    <mergeCell ref="A66:I66"/>
    <mergeCell ref="A67:I67"/>
    <mergeCell ref="B68:G68"/>
    <mergeCell ref="B69:G69"/>
    <mergeCell ref="A58:H58"/>
    <mergeCell ref="A59:I59"/>
    <mergeCell ref="A60:I60"/>
    <mergeCell ref="A61:H61"/>
    <mergeCell ref="B62:H62"/>
    <mergeCell ref="B63:H63"/>
    <mergeCell ref="B51:G51"/>
    <mergeCell ref="B52:G52"/>
    <mergeCell ref="B53:G53"/>
    <mergeCell ref="B54:G54"/>
    <mergeCell ref="B55:G55"/>
    <mergeCell ref="B56:G56"/>
    <mergeCell ref="B45:G45"/>
    <mergeCell ref="B46:G46"/>
    <mergeCell ref="B47:G47"/>
    <mergeCell ref="A48:G48"/>
    <mergeCell ref="A49:I49"/>
    <mergeCell ref="A50:G50"/>
    <mergeCell ref="A39:G39"/>
    <mergeCell ref="B40:G40"/>
    <mergeCell ref="B41:G41"/>
    <mergeCell ref="B42:G42"/>
    <mergeCell ref="B43:G43"/>
    <mergeCell ref="B44:G44"/>
    <mergeCell ref="A33:I33"/>
    <mergeCell ref="A34:G34"/>
    <mergeCell ref="B35:G35"/>
    <mergeCell ref="B36:G36"/>
    <mergeCell ref="A37:G37"/>
    <mergeCell ref="A38:I38"/>
    <mergeCell ref="B29:G29"/>
    <mergeCell ref="B30:G30"/>
    <mergeCell ref="A31:H31"/>
    <mergeCell ref="B21:G21"/>
    <mergeCell ref="H21:I21"/>
    <mergeCell ref="A22:I22"/>
    <mergeCell ref="A23:I23"/>
    <mergeCell ref="B24:G24"/>
    <mergeCell ref="B25:G25"/>
    <mergeCell ref="H19:I19"/>
    <mergeCell ref="B20:G20"/>
    <mergeCell ref="H20:I20"/>
    <mergeCell ref="A16:I16"/>
    <mergeCell ref="B17:G17"/>
    <mergeCell ref="H17:I17"/>
    <mergeCell ref="B26:G26"/>
    <mergeCell ref="B27:G27"/>
    <mergeCell ref="B28:G28"/>
    <mergeCell ref="B162:I163"/>
    <mergeCell ref="A158:I158"/>
    <mergeCell ref="A160:I160"/>
    <mergeCell ref="A3:I3"/>
    <mergeCell ref="A4:I4"/>
    <mergeCell ref="A6:I6"/>
    <mergeCell ref="B7:G7"/>
    <mergeCell ref="H7:I7"/>
    <mergeCell ref="B8:G8"/>
    <mergeCell ref="H8:I8"/>
    <mergeCell ref="B18:G18"/>
    <mergeCell ref="H18:I18"/>
    <mergeCell ref="A14:B14"/>
    <mergeCell ref="C14:D14"/>
    <mergeCell ref="E14:I14"/>
    <mergeCell ref="B9:G9"/>
    <mergeCell ref="H9:I9"/>
    <mergeCell ref="B10:G10"/>
    <mergeCell ref="H10:I10"/>
    <mergeCell ref="A12:I12"/>
    <mergeCell ref="A13:B13"/>
    <mergeCell ref="C13:D13"/>
    <mergeCell ref="E13:I13"/>
    <mergeCell ref="B19:G19"/>
  </mergeCells>
  <pageMargins left="0.511811024" right="0.511811024" top="1.2615000000000001" bottom="0.88449999999999995" header="0.31496062000000002" footer="0.31496062000000002"/>
  <pageSetup paperSize="9" scale="85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B44A77-F08F-4670-B1E8-077C1A897E15}">
  <sheetPr>
    <tabColor indexed="13"/>
    <pageSetUpPr fitToPage="1"/>
  </sheetPr>
  <dimension ref="A1:M164"/>
  <sheetViews>
    <sheetView view="pageLayout" topLeftCell="A52" zoomScaleNormal="140" workbookViewId="0">
      <selection activeCell="B72" sqref="B72:G72"/>
    </sheetView>
  </sheetViews>
  <sheetFormatPr defaultColWidth="9.3046875" defaultRowHeight="12.75" x14ac:dyDescent="0.15"/>
  <cols>
    <col min="1" max="1" width="9.9765625" customWidth="1"/>
    <col min="3" max="3" width="14.96875" customWidth="1"/>
    <col min="4" max="5" width="10.65234375" customWidth="1"/>
    <col min="7" max="7" width="19.1484375" customWidth="1"/>
    <col min="8" max="8" width="11.32421875" bestFit="1" customWidth="1"/>
    <col min="9" max="9" width="12.9453125" customWidth="1"/>
    <col min="10" max="10" width="9.57421875" hidden="1" customWidth="1"/>
    <col min="11" max="11" width="14.0234375" hidden="1" customWidth="1"/>
    <col min="12" max="12" width="0" hidden="1" customWidth="1"/>
    <col min="13" max="13" width="9.57421875" hidden="1" customWidth="1"/>
    <col min="14" max="14" width="0" hidden="1" customWidth="1"/>
  </cols>
  <sheetData>
    <row r="1" spans="1:9" x14ac:dyDescent="0.15">
      <c r="A1" s="75"/>
    </row>
    <row r="2" spans="1:9" ht="16.5" customHeight="1" x14ac:dyDescent="0.15">
      <c r="A2" s="128" t="s">
        <v>18</v>
      </c>
      <c r="B2" s="128"/>
      <c r="C2" s="128"/>
      <c r="D2" s="128"/>
      <c r="E2" s="128"/>
    </row>
    <row r="3" spans="1:9" x14ac:dyDescent="0.15">
      <c r="A3" s="171" t="s">
        <v>19</v>
      </c>
      <c r="B3" s="171"/>
      <c r="C3" s="171"/>
      <c r="D3" s="171"/>
      <c r="E3" s="171"/>
      <c r="F3" s="171"/>
      <c r="G3" s="171"/>
      <c r="H3" s="171"/>
      <c r="I3" s="171"/>
    </row>
    <row r="4" spans="1:9" x14ac:dyDescent="0.15">
      <c r="A4" s="6"/>
      <c r="B4" s="6"/>
      <c r="C4" s="6"/>
      <c r="D4" s="6"/>
      <c r="E4" s="6"/>
      <c r="F4" s="6"/>
      <c r="G4" s="6"/>
      <c r="H4" s="6"/>
      <c r="I4" s="6"/>
    </row>
    <row r="5" spans="1:9" x14ac:dyDescent="0.15">
      <c r="A5" s="172" t="s">
        <v>20</v>
      </c>
      <c r="B5" s="172"/>
      <c r="C5" s="172"/>
      <c r="D5" s="172"/>
      <c r="E5" s="172"/>
      <c r="F5" s="172"/>
      <c r="G5" s="172"/>
      <c r="H5" s="172"/>
      <c r="I5" s="172"/>
    </row>
    <row r="6" spans="1:9" x14ac:dyDescent="0.15">
      <c r="A6" s="2" t="s">
        <v>21</v>
      </c>
      <c r="B6" s="134" t="s">
        <v>22</v>
      </c>
      <c r="C6" s="134"/>
      <c r="D6" s="134"/>
      <c r="E6" s="134"/>
      <c r="F6" s="134"/>
      <c r="G6" s="134"/>
      <c r="H6" s="173"/>
      <c r="I6" s="135"/>
    </row>
    <row r="7" spans="1:9" x14ac:dyDescent="0.15">
      <c r="A7" s="2" t="s">
        <v>23</v>
      </c>
      <c r="B7" s="134" t="s">
        <v>24</v>
      </c>
      <c r="C7" s="134"/>
      <c r="D7" s="134"/>
      <c r="E7" s="134"/>
      <c r="F7" s="134"/>
      <c r="G7" s="134"/>
      <c r="H7" s="135" t="s">
        <v>193</v>
      </c>
      <c r="I7" s="135"/>
    </row>
    <row r="8" spans="1:9" x14ac:dyDescent="0.15">
      <c r="A8" s="2" t="s">
        <v>26</v>
      </c>
      <c r="B8" s="134" t="s">
        <v>27</v>
      </c>
      <c r="C8" s="134"/>
      <c r="D8" s="134"/>
      <c r="E8" s="134"/>
      <c r="F8" s="134"/>
      <c r="G8" s="134"/>
      <c r="H8" s="135" t="s">
        <v>28</v>
      </c>
      <c r="I8" s="135"/>
    </row>
    <row r="9" spans="1:9" x14ac:dyDescent="0.15">
      <c r="A9" s="2" t="s">
        <v>29</v>
      </c>
      <c r="B9" s="134" t="s">
        <v>30</v>
      </c>
      <c r="C9" s="134"/>
      <c r="D9" s="134"/>
      <c r="E9" s="134"/>
      <c r="F9" s="134"/>
      <c r="G9" s="134"/>
      <c r="H9" s="135">
        <v>24</v>
      </c>
      <c r="I9" s="135"/>
    </row>
    <row r="10" spans="1:9" x14ac:dyDescent="0.15">
      <c r="A10" s="7"/>
      <c r="B10" s="6"/>
      <c r="C10" s="6"/>
      <c r="D10" s="6"/>
      <c r="E10" s="6"/>
      <c r="F10" s="6"/>
      <c r="G10" s="6"/>
      <c r="H10" s="7"/>
      <c r="I10" s="7"/>
    </row>
    <row r="11" spans="1:9" x14ac:dyDescent="0.15">
      <c r="A11" s="172" t="s">
        <v>31</v>
      </c>
      <c r="B11" s="172"/>
      <c r="C11" s="172"/>
      <c r="D11" s="172"/>
      <c r="E11" s="172"/>
      <c r="F11" s="172"/>
      <c r="G11" s="172"/>
      <c r="H11" s="172"/>
      <c r="I11" s="172"/>
    </row>
    <row r="12" spans="1:9" x14ac:dyDescent="0.15">
      <c r="A12" s="135" t="s">
        <v>32</v>
      </c>
      <c r="B12" s="135"/>
      <c r="C12" s="135" t="s">
        <v>33</v>
      </c>
      <c r="D12" s="135"/>
      <c r="E12" s="135" t="s">
        <v>34</v>
      </c>
      <c r="F12" s="135"/>
      <c r="G12" s="135"/>
      <c r="H12" s="135"/>
      <c r="I12" s="135"/>
    </row>
    <row r="13" spans="1:9" x14ac:dyDescent="0.15">
      <c r="A13" s="135" t="s">
        <v>35</v>
      </c>
      <c r="B13" s="135"/>
      <c r="C13" s="135" t="s">
        <v>36</v>
      </c>
      <c r="D13" s="135"/>
      <c r="E13" s="135">
        <v>2</v>
      </c>
      <c r="F13" s="135"/>
      <c r="G13" s="135"/>
      <c r="H13" s="135"/>
      <c r="I13" s="135"/>
    </row>
    <row r="14" spans="1:9" x14ac:dyDescent="0.15">
      <c r="A14" s="7"/>
      <c r="B14" s="6"/>
      <c r="C14" s="6"/>
      <c r="D14" s="6"/>
      <c r="E14" s="6"/>
      <c r="F14" s="6"/>
      <c r="G14" s="6"/>
      <c r="H14" s="7"/>
      <c r="I14" s="7"/>
    </row>
    <row r="15" spans="1:9" x14ac:dyDescent="0.15">
      <c r="A15" s="172" t="s">
        <v>37</v>
      </c>
      <c r="B15" s="172"/>
      <c r="C15" s="172"/>
      <c r="D15" s="172"/>
      <c r="E15" s="172"/>
      <c r="F15" s="172"/>
      <c r="G15" s="172"/>
      <c r="H15" s="172"/>
      <c r="I15" s="172"/>
    </row>
    <row r="16" spans="1:9" x14ac:dyDescent="0.15">
      <c r="A16" s="2">
        <v>1</v>
      </c>
      <c r="B16" s="134" t="s">
        <v>38</v>
      </c>
      <c r="C16" s="134"/>
      <c r="D16" s="134"/>
      <c r="E16" s="134"/>
      <c r="F16" s="134"/>
      <c r="G16" s="134"/>
      <c r="H16" s="174" t="s">
        <v>39</v>
      </c>
      <c r="I16" s="135"/>
    </row>
    <row r="17" spans="1:13" x14ac:dyDescent="0.15">
      <c r="A17" s="2">
        <v>2</v>
      </c>
      <c r="B17" s="134" t="s">
        <v>40</v>
      </c>
      <c r="C17" s="134"/>
      <c r="D17" s="134"/>
      <c r="E17" s="134"/>
      <c r="F17" s="134"/>
      <c r="G17" s="134"/>
      <c r="H17" s="135" t="s">
        <v>41</v>
      </c>
      <c r="I17" s="135"/>
    </row>
    <row r="18" spans="1:13" x14ac:dyDescent="0.15">
      <c r="A18" s="2">
        <v>3</v>
      </c>
      <c r="B18" s="134" t="s">
        <v>42</v>
      </c>
      <c r="C18" s="134"/>
      <c r="D18" s="134"/>
      <c r="E18" s="134"/>
      <c r="F18" s="134"/>
      <c r="G18" s="134"/>
      <c r="H18" s="175">
        <v>1951</v>
      </c>
      <c r="I18" s="135"/>
    </row>
    <row r="19" spans="1:13" x14ac:dyDescent="0.15">
      <c r="A19" s="2">
        <v>4</v>
      </c>
      <c r="B19" s="134" t="s">
        <v>43</v>
      </c>
      <c r="C19" s="134"/>
      <c r="D19" s="134"/>
      <c r="E19" s="134"/>
      <c r="F19" s="134"/>
      <c r="G19" s="134"/>
      <c r="H19" s="135" t="s">
        <v>44</v>
      </c>
      <c r="I19" s="135"/>
    </row>
    <row r="20" spans="1:13" x14ac:dyDescent="0.15">
      <c r="A20" s="2">
        <v>5</v>
      </c>
      <c r="B20" s="134" t="s">
        <v>45</v>
      </c>
      <c r="C20" s="134"/>
      <c r="D20" s="134"/>
      <c r="E20" s="134"/>
      <c r="F20" s="134"/>
      <c r="G20" s="134"/>
      <c r="H20" s="173">
        <v>45689</v>
      </c>
      <c r="I20" s="135"/>
    </row>
    <row r="21" spans="1:13" x14ac:dyDescent="0.15">
      <c r="A21" s="176"/>
      <c r="B21" s="176"/>
      <c r="C21" s="176"/>
      <c r="D21" s="176"/>
      <c r="E21" s="176"/>
      <c r="F21" s="176"/>
      <c r="G21" s="176"/>
      <c r="H21" s="176"/>
      <c r="I21" s="176"/>
    </row>
    <row r="22" spans="1:13" x14ac:dyDescent="0.15">
      <c r="A22" s="154" t="s">
        <v>46</v>
      </c>
      <c r="B22" s="154"/>
      <c r="C22" s="154"/>
      <c r="D22" s="154"/>
      <c r="E22" s="154"/>
      <c r="F22" s="154"/>
      <c r="G22" s="154"/>
      <c r="H22" s="154"/>
      <c r="I22" s="154"/>
    </row>
    <row r="23" spans="1:13" x14ac:dyDescent="0.15">
      <c r="A23" s="1">
        <v>1</v>
      </c>
      <c r="B23" s="136" t="s">
        <v>47</v>
      </c>
      <c r="C23" s="136"/>
      <c r="D23" s="136"/>
      <c r="E23" s="136"/>
      <c r="F23" s="136"/>
      <c r="G23" s="136"/>
      <c r="H23" s="1" t="s">
        <v>48</v>
      </c>
      <c r="I23" s="1" t="s">
        <v>49</v>
      </c>
    </row>
    <row r="24" spans="1:13" x14ac:dyDescent="0.15">
      <c r="A24" s="1" t="s">
        <v>21</v>
      </c>
      <c r="B24" s="134" t="s">
        <v>50</v>
      </c>
      <c r="C24" s="134"/>
      <c r="D24" s="134"/>
      <c r="E24" s="134"/>
      <c r="F24" s="134"/>
      <c r="G24" s="134"/>
      <c r="H24" s="3"/>
      <c r="I24" s="16">
        <f>H18</f>
        <v>1951</v>
      </c>
      <c r="L24" t="s">
        <v>51</v>
      </c>
    </row>
    <row r="25" spans="1:13" x14ac:dyDescent="0.15">
      <c r="A25" s="1" t="s">
        <v>23</v>
      </c>
      <c r="B25" s="134" t="s">
        <v>52</v>
      </c>
      <c r="C25" s="134"/>
      <c r="D25" s="134"/>
      <c r="E25" s="134"/>
      <c r="F25" s="134"/>
      <c r="G25" s="134"/>
      <c r="H25" s="50">
        <v>0.3</v>
      </c>
      <c r="I25" s="16">
        <f>I24*H25</f>
        <v>585.29999999999995</v>
      </c>
      <c r="K25" s="55"/>
    </row>
    <row r="26" spans="1:13" x14ac:dyDescent="0.15">
      <c r="A26" s="1" t="s">
        <v>26</v>
      </c>
      <c r="B26" s="134" t="s">
        <v>53</v>
      </c>
      <c r="C26" s="134"/>
      <c r="D26" s="134"/>
      <c r="E26" s="134"/>
      <c r="F26" s="134"/>
      <c r="G26" s="134"/>
      <c r="H26" s="50"/>
      <c r="I26" s="16">
        <f>H26*I24</f>
        <v>0</v>
      </c>
    </row>
    <row r="27" spans="1:13" x14ac:dyDescent="0.15">
      <c r="A27" s="1" t="s">
        <v>29</v>
      </c>
      <c r="B27" s="134" t="s">
        <v>54</v>
      </c>
      <c r="C27" s="134"/>
      <c r="D27" s="134"/>
      <c r="E27" s="134"/>
      <c r="F27" s="134"/>
      <c r="G27" s="134"/>
      <c r="H27" s="50">
        <v>0.2</v>
      </c>
      <c r="I27" s="16">
        <f>(((I24+I25)/220)*H27*7*15)</f>
        <v>242.10136363636363</v>
      </c>
      <c r="K27" s="55">
        <f>(I24+I25)*8.33%*1.5</f>
        <v>316.91068500000006</v>
      </c>
    </row>
    <row r="28" spans="1:13" x14ac:dyDescent="0.15">
      <c r="A28" s="1" t="s">
        <v>55</v>
      </c>
      <c r="B28" s="134" t="s">
        <v>56</v>
      </c>
      <c r="C28" s="134"/>
      <c r="D28" s="134"/>
      <c r="E28" s="134"/>
      <c r="F28" s="134"/>
      <c r="G28" s="134"/>
      <c r="H28" s="51"/>
      <c r="I28" s="16">
        <v>0</v>
      </c>
      <c r="K28">
        <f>TRUNC(((((I24+I25)/220)*1.2)*15),2)</f>
        <v>207.51</v>
      </c>
    </row>
    <row r="29" spans="1:13" x14ac:dyDescent="0.15">
      <c r="A29" s="1" t="s">
        <v>57</v>
      </c>
      <c r="B29" s="134" t="s">
        <v>58</v>
      </c>
      <c r="C29" s="134"/>
      <c r="D29" s="134"/>
      <c r="E29" s="134"/>
      <c r="F29" s="134"/>
      <c r="G29" s="134"/>
      <c r="H29" s="50"/>
      <c r="I29" s="16">
        <f>(I27/25.09)*5.35</f>
        <v>51.623845972680165</v>
      </c>
      <c r="K29">
        <f>TRUNC(((((1508.33+452.5+199.65+65.27)/220)*1.6)*14),2)</f>
        <v>226.62</v>
      </c>
      <c r="L29">
        <f>(I27/18.76)*4</f>
        <v>51.620759837177744</v>
      </c>
      <c r="M29" s="55"/>
    </row>
    <row r="30" spans="1:13" x14ac:dyDescent="0.15">
      <c r="A30" s="136" t="s">
        <v>59</v>
      </c>
      <c r="B30" s="136"/>
      <c r="C30" s="136"/>
      <c r="D30" s="136"/>
      <c r="E30" s="136"/>
      <c r="F30" s="136"/>
      <c r="G30" s="136"/>
      <c r="H30" s="136"/>
      <c r="I30" s="12">
        <f>TRUNC(SUM(I24:I29),2)</f>
        <v>2830.02</v>
      </c>
    </row>
    <row r="31" spans="1:13" x14ac:dyDescent="0.15">
      <c r="A31" s="8"/>
      <c r="B31" s="8"/>
      <c r="C31" s="8"/>
      <c r="D31" s="8"/>
      <c r="E31" s="8"/>
      <c r="F31" s="8"/>
      <c r="G31" s="8"/>
      <c r="H31" s="8"/>
      <c r="I31" s="13"/>
    </row>
    <row r="32" spans="1:13" x14ac:dyDescent="0.15">
      <c r="A32" s="154" t="s">
        <v>60</v>
      </c>
      <c r="B32" s="154"/>
      <c r="C32" s="154"/>
      <c r="D32" s="154"/>
      <c r="E32" s="154"/>
      <c r="F32" s="154"/>
      <c r="G32" s="154"/>
      <c r="H32" s="154"/>
      <c r="I32" s="154"/>
    </row>
    <row r="33" spans="1:11" x14ac:dyDescent="0.15">
      <c r="A33" s="136" t="s">
        <v>61</v>
      </c>
      <c r="B33" s="136"/>
      <c r="C33" s="136"/>
      <c r="D33" s="136"/>
      <c r="E33" s="136"/>
      <c r="F33" s="136"/>
      <c r="G33" s="136"/>
      <c r="H33" s="1" t="s">
        <v>48</v>
      </c>
      <c r="I33" s="1" t="s">
        <v>49</v>
      </c>
    </row>
    <row r="34" spans="1:11" x14ac:dyDescent="0.15">
      <c r="A34" s="1" t="s">
        <v>21</v>
      </c>
      <c r="B34" s="134" t="s">
        <v>62</v>
      </c>
      <c r="C34" s="134"/>
      <c r="D34" s="134"/>
      <c r="E34" s="134"/>
      <c r="F34" s="134"/>
      <c r="G34" s="134"/>
      <c r="H34" s="17">
        <v>8.3299999999999999E-2</v>
      </c>
      <c r="I34" s="16">
        <f>TRUNC($I$30*H34,2)</f>
        <v>235.74</v>
      </c>
    </row>
    <row r="35" spans="1:11" x14ac:dyDescent="0.15">
      <c r="A35" s="1" t="s">
        <v>23</v>
      </c>
      <c r="B35" s="134" t="s">
        <v>63</v>
      </c>
      <c r="C35" s="134"/>
      <c r="D35" s="134"/>
      <c r="E35" s="134"/>
      <c r="F35" s="134"/>
      <c r="G35" s="134"/>
      <c r="H35" s="9">
        <v>3.0300000000000001E-2</v>
      </c>
      <c r="I35" s="16">
        <f>TRUNC(H35*I30,2)</f>
        <v>85.74</v>
      </c>
    </row>
    <row r="36" spans="1:11" x14ac:dyDescent="0.15">
      <c r="A36" s="136" t="s">
        <v>64</v>
      </c>
      <c r="B36" s="136"/>
      <c r="C36" s="136"/>
      <c r="D36" s="136"/>
      <c r="E36" s="136"/>
      <c r="F36" s="136"/>
      <c r="G36" s="136"/>
      <c r="H36" s="10">
        <f>TRUNC(SUM(H34:H35),4)</f>
        <v>0.11360000000000001</v>
      </c>
      <c r="I36" s="12">
        <f>TRUNC(SUM(I34:I35),2)</f>
        <v>321.48</v>
      </c>
    </row>
    <row r="37" spans="1:11" x14ac:dyDescent="0.15">
      <c r="A37" s="169"/>
      <c r="B37" s="170"/>
      <c r="C37" s="170"/>
      <c r="D37" s="170"/>
      <c r="E37" s="170"/>
      <c r="F37" s="170"/>
      <c r="G37" s="170"/>
      <c r="H37" s="170"/>
      <c r="I37" s="170"/>
      <c r="J37" s="14" t="s">
        <v>65</v>
      </c>
      <c r="K37" s="30">
        <f>I30+I36</f>
        <v>3151.5</v>
      </c>
    </row>
    <row r="38" spans="1:11" x14ac:dyDescent="0.15">
      <c r="A38" s="136" t="s">
        <v>66</v>
      </c>
      <c r="B38" s="136"/>
      <c r="C38" s="136"/>
      <c r="D38" s="136"/>
      <c r="E38" s="136"/>
      <c r="F38" s="136"/>
      <c r="G38" s="136"/>
      <c r="H38" s="1" t="s">
        <v>48</v>
      </c>
      <c r="I38" s="1" t="s">
        <v>49</v>
      </c>
    </row>
    <row r="39" spans="1:11" x14ac:dyDescent="0.15">
      <c r="A39" s="1" t="s">
        <v>21</v>
      </c>
      <c r="B39" s="146" t="s">
        <v>67</v>
      </c>
      <c r="C39" s="134"/>
      <c r="D39" s="134"/>
      <c r="E39" s="134"/>
      <c r="F39" s="134"/>
      <c r="G39" s="134"/>
      <c r="H39" s="17">
        <v>0.2</v>
      </c>
      <c r="I39" s="16">
        <f>H39*$K$37</f>
        <v>630.30000000000007</v>
      </c>
    </row>
    <row r="40" spans="1:11" x14ac:dyDescent="0.15">
      <c r="A40" s="1" t="s">
        <v>23</v>
      </c>
      <c r="B40" s="146" t="s">
        <v>68</v>
      </c>
      <c r="C40" s="134"/>
      <c r="D40" s="134"/>
      <c r="E40" s="134"/>
      <c r="F40" s="134"/>
      <c r="G40" s="134"/>
      <c r="H40" s="17">
        <v>2.5000000000000001E-2</v>
      </c>
      <c r="I40" s="16">
        <f t="shared" ref="I40:I46" si="0">H40*$K$37</f>
        <v>78.787500000000009</v>
      </c>
    </row>
    <row r="41" spans="1:11" x14ac:dyDescent="0.15">
      <c r="A41" s="1" t="s">
        <v>26</v>
      </c>
      <c r="B41" s="146" t="s">
        <v>69</v>
      </c>
      <c r="C41" s="134"/>
      <c r="D41" s="134"/>
      <c r="E41" s="134"/>
      <c r="F41" s="134"/>
      <c r="G41" s="134"/>
      <c r="H41" s="17">
        <v>0.03</v>
      </c>
      <c r="I41" s="16">
        <f t="shared" si="0"/>
        <v>94.545000000000002</v>
      </c>
    </row>
    <row r="42" spans="1:11" x14ac:dyDescent="0.15">
      <c r="A42" s="1" t="s">
        <v>29</v>
      </c>
      <c r="B42" s="146" t="s">
        <v>70</v>
      </c>
      <c r="C42" s="134"/>
      <c r="D42" s="134"/>
      <c r="E42" s="134"/>
      <c r="F42" s="134"/>
      <c r="G42" s="134"/>
      <c r="H42" s="17">
        <v>1.4999999999999999E-2</v>
      </c>
      <c r="I42" s="16">
        <f t="shared" si="0"/>
        <v>47.272500000000001</v>
      </c>
    </row>
    <row r="43" spans="1:11" ht="13.15" customHeight="1" x14ac:dyDescent="0.15">
      <c r="A43" s="1" t="s">
        <v>55</v>
      </c>
      <c r="B43" s="164" t="s">
        <v>71</v>
      </c>
      <c r="C43" s="167"/>
      <c r="D43" s="167"/>
      <c r="E43" s="167"/>
      <c r="F43" s="167"/>
      <c r="G43" s="168"/>
      <c r="H43" s="17">
        <v>0.01</v>
      </c>
      <c r="I43" s="16">
        <f t="shared" si="0"/>
        <v>31.515000000000001</v>
      </c>
    </row>
    <row r="44" spans="1:11" x14ac:dyDescent="0.15">
      <c r="A44" s="1" t="s">
        <v>57</v>
      </c>
      <c r="B44" s="146" t="s">
        <v>72</v>
      </c>
      <c r="C44" s="134"/>
      <c r="D44" s="134"/>
      <c r="E44" s="134"/>
      <c r="F44" s="134"/>
      <c r="G44" s="134"/>
      <c r="H44" s="17">
        <v>6.0000000000000001E-3</v>
      </c>
      <c r="I44" s="16">
        <f t="shared" si="0"/>
        <v>18.908999999999999</v>
      </c>
    </row>
    <row r="45" spans="1:11" x14ac:dyDescent="0.15">
      <c r="A45" s="1" t="s">
        <v>73</v>
      </c>
      <c r="B45" s="146" t="s">
        <v>74</v>
      </c>
      <c r="C45" s="134"/>
      <c r="D45" s="134"/>
      <c r="E45" s="134"/>
      <c r="F45" s="134"/>
      <c r="G45" s="134"/>
      <c r="H45" s="17">
        <v>2E-3</v>
      </c>
      <c r="I45" s="16">
        <f t="shared" si="0"/>
        <v>6.3029999999999999</v>
      </c>
    </row>
    <row r="46" spans="1:11" x14ac:dyDescent="0.15">
      <c r="A46" s="1" t="s">
        <v>75</v>
      </c>
      <c r="B46" s="146" t="s">
        <v>76</v>
      </c>
      <c r="C46" s="134"/>
      <c r="D46" s="134"/>
      <c r="E46" s="134"/>
      <c r="F46" s="134"/>
      <c r="G46" s="134"/>
      <c r="H46" s="17">
        <v>0.08</v>
      </c>
      <c r="I46" s="16">
        <f t="shared" si="0"/>
        <v>252.12</v>
      </c>
    </row>
    <row r="47" spans="1:11" x14ac:dyDescent="0.15">
      <c r="A47" s="136" t="s">
        <v>77</v>
      </c>
      <c r="B47" s="136"/>
      <c r="C47" s="136"/>
      <c r="D47" s="136"/>
      <c r="E47" s="136"/>
      <c r="F47" s="136"/>
      <c r="G47" s="136"/>
      <c r="H47" s="10">
        <f>SUM(H39:H46)</f>
        <v>0.36800000000000005</v>
      </c>
      <c r="I47" s="12">
        <f>TRUNC(SUM(I39:I46),2)</f>
        <v>1159.75</v>
      </c>
    </row>
    <row r="48" spans="1:11" x14ac:dyDescent="0.15">
      <c r="A48" s="162"/>
      <c r="B48" s="162"/>
      <c r="C48" s="162"/>
      <c r="D48" s="162"/>
      <c r="E48" s="162"/>
      <c r="F48" s="162"/>
      <c r="G48" s="162"/>
      <c r="H48" s="162"/>
      <c r="I48" s="163"/>
    </row>
    <row r="49" spans="1:9" x14ac:dyDescent="0.15">
      <c r="A49" s="136" t="s">
        <v>78</v>
      </c>
      <c r="B49" s="136"/>
      <c r="C49" s="136"/>
      <c r="D49" s="136"/>
      <c r="E49" s="136"/>
      <c r="F49" s="136"/>
      <c r="G49" s="136"/>
      <c r="H49" s="10"/>
      <c r="I49" s="1" t="s">
        <v>49</v>
      </c>
    </row>
    <row r="50" spans="1:9" x14ac:dyDescent="0.15">
      <c r="A50" s="1" t="s">
        <v>21</v>
      </c>
      <c r="B50" s="155" t="s">
        <v>79</v>
      </c>
      <c r="C50" s="151"/>
      <c r="D50" s="151"/>
      <c r="E50" s="151"/>
      <c r="F50" s="151"/>
      <c r="G50" s="151"/>
      <c r="H50" s="2" t="s">
        <v>80</v>
      </c>
      <c r="I50" s="15">
        <v>0</v>
      </c>
    </row>
    <row r="51" spans="1:9" x14ac:dyDescent="0.15">
      <c r="A51" s="1" t="s">
        <v>23</v>
      </c>
      <c r="B51" s="155" t="s">
        <v>81</v>
      </c>
      <c r="C51" s="151"/>
      <c r="D51" s="151"/>
      <c r="E51" s="151"/>
      <c r="F51" s="151"/>
      <c r="G51" s="151"/>
      <c r="H51" s="123">
        <v>29</v>
      </c>
      <c r="I51" s="15">
        <f>H51*15*0.8</f>
        <v>348</v>
      </c>
    </row>
    <row r="52" spans="1:9" x14ac:dyDescent="0.15">
      <c r="A52" s="1" t="s">
        <v>26</v>
      </c>
      <c r="B52" s="151" t="s">
        <v>82</v>
      </c>
      <c r="C52" s="151"/>
      <c r="D52" s="151"/>
      <c r="E52" s="151"/>
      <c r="F52" s="151"/>
      <c r="G52" s="151"/>
      <c r="H52" s="2" t="s">
        <v>80</v>
      </c>
      <c r="I52" s="15">
        <v>0</v>
      </c>
    </row>
    <row r="53" spans="1:9" x14ac:dyDescent="0.15">
      <c r="A53" s="1" t="s">
        <v>29</v>
      </c>
      <c r="B53" s="164" t="s">
        <v>83</v>
      </c>
      <c r="C53" s="165"/>
      <c r="D53" s="165"/>
      <c r="E53" s="165"/>
      <c r="F53" s="165"/>
      <c r="G53" s="166"/>
      <c r="H53" s="2" t="s">
        <v>80</v>
      </c>
      <c r="I53" s="89">
        <v>0</v>
      </c>
    </row>
    <row r="54" spans="1:9" x14ac:dyDescent="0.15">
      <c r="A54" s="1" t="s">
        <v>55</v>
      </c>
      <c r="B54" s="164" t="s">
        <v>84</v>
      </c>
      <c r="C54" s="167"/>
      <c r="D54" s="167"/>
      <c r="E54" s="167"/>
      <c r="F54" s="167"/>
      <c r="G54" s="168"/>
      <c r="H54" s="2"/>
      <c r="I54" s="89">
        <v>0</v>
      </c>
    </row>
    <row r="55" spans="1:9" x14ac:dyDescent="0.15">
      <c r="A55" s="1" t="s">
        <v>57</v>
      </c>
      <c r="B55" s="151" t="s">
        <v>85</v>
      </c>
      <c r="C55" s="151"/>
      <c r="D55" s="151"/>
      <c r="E55" s="151"/>
      <c r="F55" s="151"/>
      <c r="G55" s="151"/>
      <c r="H55" s="2" t="s">
        <v>80</v>
      </c>
      <c r="I55" s="89">
        <v>9.15</v>
      </c>
    </row>
    <row r="56" spans="1:9" x14ac:dyDescent="0.15">
      <c r="A56" s="136" t="s">
        <v>86</v>
      </c>
      <c r="B56" s="136"/>
      <c r="C56" s="136"/>
      <c r="D56" s="136"/>
      <c r="E56" s="136"/>
      <c r="F56" s="136"/>
      <c r="G56" s="136"/>
      <c r="H56" s="136"/>
      <c r="I56" s="12">
        <f>SUM(I50:I55)</f>
        <v>357.15</v>
      </c>
    </row>
    <row r="57" spans="1:9" x14ac:dyDescent="0.15">
      <c r="A57" s="162"/>
      <c r="B57" s="162"/>
      <c r="C57" s="162"/>
      <c r="D57" s="162"/>
      <c r="E57" s="162"/>
      <c r="F57" s="162"/>
      <c r="G57" s="162"/>
      <c r="H57" s="162"/>
      <c r="I57" s="163"/>
    </row>
    <row r="58" spans="1:9" x14ac:dyDescent="0.15">
      <c r="A58" s="145" t="s">
        <v>87</v>
      </c>
      <c r="B58" s="145"/>
      <c r="C58" s="145"/>
      <c r="D58" s="145"/>
      <c r="E58" s="145"/>
      <c r="F58" s="145"/>
      <c r="G58" s="145"/>
      <c r="H58" s="145"/>
      <c r="I58" s="145"/>
    </row>
    <row r="59" spans="1:9" x14ac:dyDescent="0.15">
      <c r="A59" s="136" t="s">
        <v>88</v>
      </c>
      <c r="B59" s="136"/>
      <c r="C59" s="136"/>
      <c r="D59" s="136"/>
      <c r="E59" s="136"/>
      <c r="F59" s="136"/>
      <c r="G59" s="136"/>
      <c r="H59" s="136"/>
      <c r="I59" s="1" t="s">
        <v>49</v>
      </c>
    </row>
    <row r="60" spans="1:9" x14ac:dyDescent="0.15">
      <c r="A60" s="1" t="s">
        <v>89</v>
      </c>
      <c r="B60" s="135" t="s">
        <v>90</v>
      </c>
      <c r="C60" s="135"/>
      <c r="D60" s="135"/>
      <c r="E60" s="135"/>
      <c r="F60" s="135"/>
      <c r="G60" s="135"/>
      <c r="H60" s="135"/>
      <c r="I60" s="16">
        <f>I36</f>
        <v>321.48</v>
      </c>
    </row>
    <row r="61" spans="1:9" x14ac:dyDescent="0.15">
      <c r="A61" s="1" t="s">
        <v>91</v>
      </c>
      <c r="B61" s="135" t="s">
        <v>92</v>
      </c>
      <c r="C61" s="135"/>
      <c r="D61" s="135"/>
      <c r="E61" s="135"/>
      <c r="F61" s="135"/>
      <c r="G61" s="135"/>
      <c r="H61" s="135"/>
      <c r="I61" s="16">
        <f>I47</f>
        <v>1159.75</v>
      </c>
    </row>
    <row r="62" spans="1:9" x14ac:dyDescent="0.15">
      <c r="A62" s="1" t="s">
        <v>93</v>
      </c>
      <c r="B62" s="135" t="s">
        <v>94</v>
      </c>
      <c r="C62" s="135"/>
      <c r="D62" s="135"/>
      <c r="E62" s="135"/>
      <c r="F62" s="135"/>
      <c r="G62" s="135"/>
      <c r="H62" s="135"/>
      <c r="I62" s="16">
        <f>I56</f>
        <v>357.15</v>
      </c>
    </row>
    <row r="63" spans="1:9" x14ac:dyDescent="0.15">
      <c r="A63" s="136" t="s">
        <v>95</v>
      </c>
      <c r="B63" s="136"/>
      <c r="C63" s="136"/>
      <c r="D63" s="136"/>
      <c r="E63" s="136"/>
      <c r="F63" s="136"/>
      <c r="G63" s="136"/>
      <c r="H63" s="136"/>
      <c r="I63" s="12">
        <f>TRUNC(SUM(I60:I62),2)</f>
        <v>1838.38</v>
      </c>
    </row>
    <row r="64" spans="1:9" x14ac:dyDescent="0.15">
      <c r="A64" s="152"/>
      <c r="B64" s="153"/>
      <c r="C64" s="153"/>
      <c r="D64" s="153"/>
      <c r="E64" s="153"/>
      <c r="F64" s="153"/>
      <c r="G64" s="153"/>
      <c r="H64" s="153"/>
      <c r="I64" s="153"/>
    </row>
    <row r="65" spans="1:11" x14ac:dyDescent="0.15">
      <c r="A65" s="154" t="s">
        <v>96</v>
      </c>
      <c r="B65" s="154"/>
      <c r="C65" s="154"/>
      <c r="D65" s="154"/>
      <c r="E65" s="154"/>
      <c r="F65" s="154"/>
      <c r="G65" s="154"/>
      <c r="H65" s="154"/>
      <c r="I65" s="154"/>
    </row>
    <row r="66" spans="1:11" x14ac:dyDescent="0.15">
      <c r="A66" s="1">
        <v>3</v>
      </c>
      <c r="B66" s="136" t="s">
        <v>97</v>
      </c>
      <c r="C66" s="136"/>
      <c r="D66" s="136"/>
      <c r="E66" s="136"/>
      <c r="F66" s="136"/>
      <c r="G66" s="136"/>
      <c r="H66" s="1" t="s">
        <v>48</v>
      </c>
      <c r="I66" s="1" t="s">
        <v>49</v>
      </c>
    </row>
    <row r="67" spans="1:11" x14ac:dyDescent="0.15">
      <c r="A67" s="1" t="s">
        <v>21</v>
      </c>
      <c r="B67" s="134" t="s">
        <v>98</v>
      </c>
      <c r="C67" s="134"/>
      <c r="D67" s="134"/>
      <c r="E67" s="134"/>
      <c r="F67" s="134"/>
      <c r="G67" s="134"/>
      <c r="H67" s="17">
        <v>4.5999999999999999E-3</v>
      </c>
      <c r="I67" s="16">
        <f>($I$30+$I$36+$I$46+$I$56)*H67</f>
        <v>17.299541999999999</v>
      </c>
    </row>
    <row r="68" spans="1:11" x14ac:dyDescent="0.15">
      <c r="A68" s="1" t="s">
        <v>23</v>
      </c>
      <c r="B68" s="134" t="s">
        <v>99</v>
      </c>
      <c r="C68" s="134"/>
      <c r="D68" s="134"/>
      <c r="E68" s="134"/>
      <c r="F68" s="134"/>
      <c r="G68" s="134"/>
      <c r="H68" s="17">
        <v>4.0000000000000002E-4</v>
      </c>
      <c r="I68" s="16">
        <f>H68*($I$30+$I$36)</f>
        <v>1.2606000000000002</v>
      </c>
      <c r="K68" s="63"/>
    </row>
    <row r="69" spans="1:11" x14ac:dyDescent="0.15">
      <c r="A69" s="1" t="s">
        <v>26</v>
      </c>
      <c r="B69" s="134" t="s">
        <v>100</v>
      </c>
      <c r="C69" s="134"/>
      <c r="D69" s="134"/>
      <c r="E69" s="134"/>
      <c r="F69" s="134"/>
      <c r="G69" s="134"/>
      <c r="H69" s="17">
        <v>1.6000000000000001E-3</v>
      </c>
      <c r="I69" s="16">
        <f>($I$30+$I$36)*H69</f>
        <v>5.0424000000000007</v>
      </c>
    </row>
    <row r="70" spans="1:11" x14ac:dyDescent="0.15">
      <c r="A70" s="1" t="s">
        <v>29</v>
      </c>
      <c r="B70" s="134" t="s">
        <v>101</v>
      </c>
      <c r="C70" s="134"/>
      <c r="D70" s="134"/>
      <c r="E70" s="134"/>
      <c r="F70" s="134"/>
      <c r="G70" s="134"/>
      <c r="H70" s="17">
        <v>1.9400000000000001E-2</v>
      </c>
      <c r="I70" s="16">
        <f>($I$30+$I$63)*H70</f>
        <v>90.566959999999995</v>
      </c>
    </row>
    <row r="71" spans="1:11" x14ac:dyDescent="0.15">
      <c r="A71" s="1" t="s">
        <v>55</v>
      </c>
      <c r="B71" s="146" t="s">
        <v>102</v>
      </c>
      <c r="C71" s="146"/>
      <c r="D71" s="146"/>
      <c r="E71" s="146"/>
      <c r="F71" s="146"/>
      <c r="G71" s="146"/>
      <c r="H71" s="68">
        <v>7.1000000000000004E-3</v>
      </c>
      <c r="I71" s="69">
        <f>($I$30+$I$36)*H71</f>
        <v>22.37565</v>
      </c>
    </row>
    <row r="72" spans="1:11" x14ac:dyDescent="0.15">
      <c r="A72" s="1" t="s">
        <v>57</v>
      </c>
      <c r="B72" s="134" t="s">
        <v>103</v>
      </c>
      <c r="C72" s="134"/>
      <c r="D72" s="134"/>
      <c r="E72" s="134"/>
      <c r="F72" s="134"/>
      <c r="G72" s="134"/>
      <c r="H72" s="17">
        <v>3.8399999999999997E-2</v>
      </c>
      <c r="I72" s="16">
        <f>($I$30+$I$36)*H72</f>
        <v>121.01759999999999</v>
      </c>
    </row>
    <row r="73" spans="1:11" x14ac:dyDescent="0.15">
      <c r="A73" s="136" t="s">
        <v>104</v>
      </c>
      <c r="B73" s="136"/>
      <c r="C73" s="136"/>
      <c r="D73" s="136"/>
      <c r="E73" s="136"/>
      <c r="F73" s="136"/>
      <c r="G73" s="136"/>
      <c r="H73" s="10">
        <f>TRUNC(SUM(H67:H72),4)</f>
        <v>7.1499999999999994E-2</v>
      </c>
      <c r="I73" s="12">
        <f>TRUNC(SUM(I67:I72),2)</f>
        <v>257.56</v>
      </c>
    </row>
    <row r="74" spans="1:11" x14ac:dyDescent="0.15">
      <c r="A74" s="160"/>
      <c r="B74" s="161"/>
      <c r="C74" s="161"/>
      <c r="D74" s="161"/>
      <c r="E74" s="161"/>
      <c r="F74" s="161"/>
      <c r="G74" s="161"/>
      <c r="H74" s="161"/>
      <c r="I74" s="161"/>
    </row>
    <row r="75" spans="1:11" x14ac:dyDescent="0.15">
      <c r="A75" s="154" t="s">
        <v>105</v>
      </c>
      <c r="B75" s="154"/>
      <c r="C75" s="154"/>
      <c r="D75" s="154"/>
      <c r="E75" s="154"/>
      <c r="F75" s="154"/>
      <c r="G75" s="154"/>
      <c r="H75" s="154"/>
      <c r="I75" s="154"/>
      <c r="J75" s="14" t="s">
        <v>106</v>
      </c>
      <c r="K75" s="30">
        <f>I30+I63+I73</f>
        <v>4925.96</v>
      </c>
    </row>
    <row r="76" spans="1:11" x14ac:dyDescent="0.15">
      <c r="A76" s="136" t="s">
        <v>107</v>
      </c>
      <c r="B76" s="136"/>
      <c r="C76" s="136"/>
      <c r="D76" s="136"/>
      <c r="E76" s="136"/>
      <c r="F76" s="136"/>
      <c r="G76" s="136"/>
      <c r="H76" s="1" t="s">
        <v>48</v>
      </c>
      <c r="I76" s="1" t="s">
        <v>49</v>
      </c>
    </row>
    <row r="77" spans="1:11" x14ac:dyDescent="0.15">
      <c r="A77" s="1" t="s">
        <v>21</v>
      </c>
      <c r="B77" s="134" t="s">
        <v>108</v>
      </c>
      <c r="C77" s="134"/>
      <c r="D77" s="134"/>
      <c r="E77" s="134"/>
      <c r="F77" s="134"/>
      <c r="G77" s="134"/>
      <c r="H77" s="17">
        <v>8.3299999999999999E-2</v>
      </c>
      <c r="I77" s="16">
        <f>H77*$K$75</f>
        <v>410.33246800000001</v>
      </c>
    </row>
    <row r="78" spans="1:11" x14ac:dyDescent="0.15">
      <c r="A78" s="1" t="s">
        <v>23</v>
      </c>
      <c r="B78" s="134" t="s">
        <v>109</v>
      </c>
      <c r="C78" s="134"/>
      <c r="D78" s="134"/>
      <c r="E78" s="134"/>
      <c r="F78" s="134"/>
      <c r="G78" s="134"/>
      <c r="H78" s="17">
        <v>2.8E-3</v>
      </c>
      <c r="I78" s="16">
        <f t="shared" ref="I78:I82" si="1">H78*$K$75</f>
        <v>13.792688</v>
      </c>
    </row>
    <row r="79" spans="1:11" x14ac:dyDescent="0.15">
      <c r="A79" s="1" t="s">
        <v>26</v>
      </c>
      <c r="B79" s="134" t="s">
        <v>110</v>
      </c>
      <c r="C79" s="134"/>
      <c r="D79" s="134"/>
      <c r="E79" s="134"/>
      <c r="F79" s="134"/>
      <c r="G79" s="134"/>
      <c r="H79" s="17">
        <v>8.0000000000000004E-4</v>
      </c>
      <c r="I79" s="16">
        <f t="shared" si="1"/>
        <v>3.9407680000000003</v>
      </c>
    </row>
    <row r="80" spans="1:11" x14ac:dyDescent="0.15">
      <c r="A80" s="1" t="s">
        <v>29</v>
      </c>
      <c r="B80" s="134" t="s">
        <v>111</v>
      </c>
      <c r="C80" s="134"/>
      <c r="D80" s="134"/>
      <c r="E80" s="134"/>
      <c r="F80" s="134"/>
      <c r="G80" s="134"/>
      <c r="H80" s="17">
        <v>2.7000000000000001E-3</v>
      </c>
      <c r="I80" s="16">
        <f t="shared" si="1"/>
        <v>13.300092000000001</v>
      </c>
    </row>
    <row r="81" spans="1:11" x14ac:dyDescent="0.15">
      <c r="A81" s="1" t="s">
        <v>55</v>
      </c>
      <c r="B81" s="134" t="s">
        <v>112</v>
      </c>
      <c r="C81" s="134"/>
      <c r="D81" s="134"/>
      <c r="E81" s="134"/>
      <c r="F81" s="134"/>
      <c r="G81" s="134"/>
      <c r="H81" s="17">
        <v>6.9999999999999999E-4</v>
      </c>
      <c r="I81" s="16">
        <f t="shared" si="1"/>
        <v>3.448172</v>
      </c>
      <c r="K81" s="55"/>
    </row>
    <row r="82" spans="1:11" x14ac:dyDescent="0.15">
      <c r="A82" s="1" t="s">
        <v>57</v>
      </c>
      <c r="B82" s="134" t="s">
        <v>113</v>
      </c>
      <c r="C82" s="134"/>
      <c r="D82" s="134"/>
      <c r="E82" s="134"/>
      <c r="F82" s="134"/>
      <c r="G82" s="134"/>
      <c r="H82" s="17">
        <v>1.66E-2</v>
      </c>
      <c r="I82" s="16">
        <f t="shared" si="1"/>
        <v>81.770936000000006</v>
      </c>
      <c r="K82" s="56"/>
    </row>
    <row r="83" spans="1:11" x14ac:dyDescent="0.15">
      <c r="A83" s="136" t="s">
        <v>114</v>
      </c>
      <c r="B83" s="136"/>
      <c r="C83" s="136"/>
      <c r="D83" s="136"/>
      <c r="E83" s="136"/>
      <c r="F83" s="136"/>
      <c r="G83" s="136"/>
      <c r="H83" s="10">
        <f>TRUNC(SUM(H77:H82),4)</f>
        <v>0.1069</v>
      </c>
      <c r="I83" s="12">
        <f>TRUNC(SUM(I77:I82),2)</f>
        <v>526.58000000000004</v>
      </c>
      <c r="K83" s="56"/>
    </row>
    <row r="84" spans="1:11" x14ac:dyDescent="0.15">
      <c r="A84" s="156"/>
      <c r="B84" s="157"/>
      <c r="C84" s="157"/>
      <c r="D84" s="157"/>
      <c r="E84" s="157"/>
      <c r="F84" s="157"/>
      <c r="G84" s="157"/>
      <c r="H84" s="157"/>
      <c r="I84" s="157"/>
    </row>
    <row r="85" spans="1:11" x14ac:dyDescent="0.15">
      <c r="A85" s="136" t="s">
        <v>115</v>
      </c>
      <c r="B85" s="136"/>
      <c r="C85" s="136"/>
      <c r="D85" s="136"/>
      <c r="E85" s="136"/>
      <c r="F85" s="136"/>
      <c r="G85" s="136"/>
      <c r="H85" s="1" t="s">
        <v>48</v>
      </c>
      <c r="I85" s="1" t="s">
        <v>49</v>
      </c>
    </row>
    <row r="86" spans="1:11" x14ac:dyDescent="0.15">
      <c r="A86" s="1" t="s">
        <v>21</v>
      </c>
      <c r="B86" s="134" t="s">
        <v>116</v>
      </c>
      <c r="C86" s="134"/>
      <c r="D86" s="134"/>
      <c r="E86" s="134"/>
      <c r="F86" s="134"/>
      <c r="G86" s="134"/>
      <c r="H86" s="17">
        <v>0.5</v>
      </c>
      <c r="I86" s="82">
        <f>((((I24+I25)/220))*1.5*1.2)*15</f>
        <v>311.2731818181818</v>
      </c>
    </row>
    <row r="87" spans="1:11" x14ac:dyDescent="0.15">
      <c r="A87" s="136" t="s">
        <v>117</v>
      </c>
      <c r="B87" s="136"/>
      <c r="C87" s="136"/>
      <c r="D87" s="136"/>
      <c r="E87" s="136"/>
      <c r="F87" s="136"/>
      <c r="G87" s="136"/>
      <c r="H87" s="10">
        <f>TRUNC(SUM(H86),4)</f>
        <v>0.5</v>
      </c>
      <c r="I87" s="12">
        <f>TRUNC(SUM(I86),2)</f>
        <v>311.27</v>
      </c>
    </row>
    <row r="88" spans="1:11" x14ac:dyDescent="0.15">
      <c r="A88" s="158"/>
      <c r="B88" s="159"/>
      <c r="C88" s="159"/>
      <c r="D88" s="159"/>
      <c r="E88" s="159"/>
      <c r="F88" s="159"/>
      <c r="G88" s="159"/>
      <c r="H88" s="159"/>
      <c r="I88" s="159"/>
    </row>
    <row r="89" spans="1:11" x14ac:dyDescent="0.15">
      <c r="A89" s="145" t="s">
        <v>118</v>
      </c>
      <c r="B89" s="145"/>
      <c r="C89" s="145"/>
      <c r="D89" s="145"/>
      <c r="E89" s="145"/>
      <c r="F89" s="145"/>
      <c r="G89" s="145"/>
      <c r="H89" s="145"/>
      <c r="I89" s="145"/>
    </row>
    <row r="90" spans="1:11" x14ac:dyDescent="0.15">
      <c r="A90" s="136" t="s">
        <v>119</v>
      </c>
      <c r="B90" s="136"/>
      <c r="C90" s="136"/>
      <c r="D90" s="136"/>
      <c r="E90" s="136"/>
      <c r="F90" s="136"/>
      <c r="G90" s="136"/>
      <c r="H90" s="136"/>
      <c r="I90" s="1" t="s">
        <v>49</v>
      </c>
    </row>
    <row r="91" spans="1:11" x14ac:dyDescent="0.15">
      <c r="A91" s="1" t="s">
        <v>120</v>
      </c>
      <c r="B91" s="135" t="s">
        <v>121</v>
      </c>
      <c r="C91" s="135"/>
      <c r="D91" s="135"/>
      <c r="E91" s="135"/>
      <c r="F91" s="135"/>
      <c r="G91" s="135"/>
      <c r="H91" s="135"/>
      <c r="I91" s="16">
        <f>I83</f>
        <v>526.58000000000004</v>
      </c>
    </row>
    <row r="92" spans="1:11" x14ac:dyDescent="0.15">
      <c r="A92" s="1" t="s">
        <v>122</v>
      </c>
      <c r="B92" s="135" t="s">
        <v>123</v>
      </c>
      <c r="C92" s="135"/>
      <c r="D92" s="135"/>
      <c r="E92" s="135"/>
      <c r="F92" s="135"/>
      <c r="G92" s="135"/>
      <c r="H92" s="135"/>
      <c r="I92" s="16">
        <f>I87</f>
        <v>311.27</v>
      </c>
    </row>
    <row r="93" spans="1:11" x14ac:dyDescent="0.15">
      <c r="A93" s="136" t="s">
        <v>124</v>
      </c>
      <c r="B93" s="136"/>
      <c r="C93" s="136"/>
      <c r="D93" s="136"/>
      <c r="E93" s="136"/>
      <c r="F93" s="136"/>
      <c r="G93" s="136"/>
      <c r="H93" s="136"/>
      <c r="I93" s="12">
        <f>TRUNC(SUM(I91:I92),2)</f>
        <v>837.85</v>
      </c>
    </row>
    <row r="94" spans="1:11" x14ac:dyDescent="0.15">
      <c r="A94" s="152"/>
      <c r="B94" s="153"/>
      <c r="C94" s="153"/>
      <c r="D94" s="153"/>
      <c r="E94" s="153"/>
      <c r="F94" s="153"/>
      <c r="G94" s="153"/>
      <c r="H94" s="153"/>
      <c r="I94" s="153"/>
    </row>
    <row r="95" spans="1:11" x14ac:dyDescent="0.15">
      <c r="A95" s="154" t="s">
        <v>125</v>
      </c>
      <c r="B95" s="154"/>
      <c r="C95" s="154"/>
      <c r="D95" s="154"/>
      <c r="E95" s="154"/>
      <c r="F95" s="154"/>
      <c r="G95" s="154"/>
      <c r="H95" s="154"/>
      <c r="I95" s="154"/>
    </row>
    <row r="96" spans="1:11" x14ac:dyDescent="0.15">
      <c r="A96" s="1">
        <v>5</v>
      </c>
      <c r="B96" s="136" t="s">
        <v>126</v>
      </c>
      <c r="C96" s="136"/>
      <c r="D96" s="136"/>
      <c r="E96" s="136"/>
      <c r="F96" s="136"/>
      <c r="G96" s="136"/>
      <c r="H96" s="1"/>
      <c r="I96" s="1" t="s">
        <v>49</v>
      </c>
    </row>
    <row r="97" spans="1:9" x14ac:dyDescent="0.15">
      <c r="A97" s="1" t="s">
        <v>21</v>
      </c>
      <c r="B97" s="155" t="s">
        <v>127</v>
      </c>
      <c r="C97" s="151"/>
      <c r="D97" s="151"/>
      <c r="E97" s="151"/>
      <c r="F97" s="151"/>
      <c r="G97" s="151"/>
      <c r="H97" s="2" t="s">
        <v>80</v>
      </c>
      <c r="I97" s="64">
        <f>' Uniforme Equipamentos'!F17</f>
        <v>68.773333333333326</v>
      </c>
    </row>
    <row r="98" spans="1:9" x14ac:dyDescent="0.15">
      <c r="A98" s="1" t="s">
        <v>23</v>
      </c>
      <c r="B98" s="151" t="s">
        <v>128</v>
      </c>
      <c r="C98" s="151"/>
      <c r="D98" s="151"/>
      <c r="E98" s="151"/>
      <c r="F98" s="151"/>
      <c r="G98" s="151"/>
      <c r="H98" s="2" t="s">
        <v>80</v>
      </c>
      <c r="I98" s="64">
        <f>' Uniforme Equipamentos'!H30</f>
        <v>17.394354166666666</v>
      </c>
    </row>
    <row r="99" spans="1:9" x14ac:dyDescent="0.15">
      <c r="A99" s="11" t="s">
        <v>26</v>
      </c>
      <c r="B99" s="151" t="s">
        <v>129</v>
      </c>
      <c r="C99" s="151"/>
      <c r="D99" s="151"/>
      <c r="E99" s="151"/>
      <c r="F99" s="151"/>
      <c r="G99" s="151"/>
      <c r="H99" s="2" t="s">
        <v>80</v>
      </c>
      <c r="I99" s="64">
        <f>' Uniforme Equipamentos'!F38</f>
        <v>4.5947916666666666</v>
      </c>
    </row>
    <row r="100" spans="1:9" x14ac:dyDescent="0.15">
      <c r="A100" s="11" t="s">
        <v>29</v>
      </c>
      <c r="B100" s="151" t="s">
        <v>130</v>
      </c>
      <c r="C100" s="151"/>
      <c r="D100" s="151"/>
      <c r="E100" s="151"/>
      <c r="F100" s="151"/>
      <c r="G100" s="151"/>
      <c r="H100" s="2" t="s">
        <v>80</v>
      </c>
      <c r="I100" s="16" t="s">
        <v>80</v>
      </c>
    </row>
    <row r="101" spans="1:9" x14ac:dyDescent="0.15">
      <c r="A101" s="136" t="s">
        <v>131</v>
      </c>
      <c r="B101" s="136"/>
      <c r="C101" s="136"/>
      <c r="D101" s="136"/>
      <c r="E101" s="136"/>
      <c r="F101" s="136"/>
      <c r="G101" s="136"/>
      <c r="H101" s="10" t="s">
        <v>80</v>
      </c>
      <c r="I101" s="12">
        <f>TRUNC(SUM(I97:I100),2)</f>
        <v>90.76</v>
      </c>
    </row>
    <row r="102" spans="1:9" x14ac:dyDescent="0.15">
      <c r="A102" s="152"/>
      <c r="B102" s="153"/>
      <c r="C102" s="153"/>
      <c r="D102" s="153"/>
      <c r="E102" s="153"/>
      <c r="F102" s="153"/>
      <c r="G102" s="153"/>
      <c r="H102" s="153"/>
      <c r="I102" s="153"/>
    </row>
    <row r="103" spans="1:9" x14ac:dyDescent="0.15">
      <c r="A103" s="154" t="s">
        <v>132</v>
      </c>
      <c r="B103" s="154"/>
      <c r="C103" s="154"/>
      <c r="D103" s="154"/>
      <c r="E103" s="154"/>
      <c r="F103" s="154"/>
      <c r="G103" s="154"/>
      <c r="H103" s="154"/>
      <c r="I103" s="154"/>
    </row>
    <row r="104" spans="1:9" x14ac:dyDescent="0.15">
      <c r="A104" s="1">
        <v>6</v>
      </c>
      <c r="B104" s="136" t="s">
        <v>133</v>
      </c>
      <c r="C104" s="136"/>
      <c r="D104" s="136"/>
      <c r="E104" s="136"/>
      <c r="F104" s="136"/>
      <c r="G104" s="136"/>
      <c r="H104" s="1" t="s">
        <v>48</v>
      </c>
      <c r="I104" s="1" t="s">
        <v>49</v>
      </c>
    </row>
    <row r="105" spans="1:9" x14ac:dyDescent="0.15">
      <c r="A105" s="1" t="s">
        <v>21</v>
      </c>
      <c r="B105" s="134" t="s">
        <v>134</v>
      </c>
      <c r="C105" s="134"/>
      <c r="D105" s="134"/>
      <c r="E105" s="134"/>
      <c r="F105" s="134"/>
      <c r="G105" s="134"/>
      <c r="H105" s="77">
        <v>0.06</v>
      </c>
      <c r="I105" s="82">
        <f>TRUNC(H105*I129,2)</f>
        <v>351.27</v>
      </c>
    </row>
    <row r="106" spans="1:9" x14ac:dyDescent="0.15">
      <c r="A106" s="1" t="s">
        <v>23</v>
      </c>
      <c r="B106" s="134" t="s">
        <v>135</v>
      </c>
      <c r="C106" s="134"/>
      <c r="D106" s="134"/>
      <c r="E106" s="134"/>
      <c r="F106" s="134"/>
      <c r="G106" s="134"/>
      <c r="H106" s="77">
        <v>6.7900000000000002E-2</v>
      </c>
      <c r="I106" s="82">
        <f>TRUNC(H106*(I105+I129),2)</f>
        <v>421.37</v>
      </c>
    </row>
    <row r="107" spans="1:9" x14ac:dyDescent="0.15">
      <c r="A107" s="1" t="s">
        <v>26</v>
      </c>
      <c r="B107" s="137" t="s">
        <v>136</v>
      </c>
      <c r="C107" s="137"/>
      <c r="D107" s="137"/>
      <c r="E107" s="137"/>
      <c r="F107" s="137"/>
      <c r="G107" s="137"/>
      <c r="H107" s="83"/>
      <c r="I107" s="84"/>
    </row>
    <row r="108" spans="1:9" x14ac:dyDescent="0.15">
      <c r="A108" s="1" t="s">
        <v>137</v>
      </c>
      <c r="B108" s="146" t="s">
        <v>138</v>
      </c>
      <c r="C108" s="134"/>
      <c r="D108" s="134"/>
      <c r="E108" s="134"/>
      <c r="F108" s="134"/>
      <c r="G108" s="134"/>
      <c r="H108" s="78">
        <v>6.4999999999999997E-3</v>
      </c>
      <c r="I108" s="82">
        <f>H108*I118</f>
        <v>47.155809999999995</v>
      </c>
    </row>
    <row r="109" spans="1:9" x14ac:dyDescent="0.15">
      <c r="A109" s="1" t="s">
        <v>139</v>
      </c>
      <c r="B109" s="146" t="s">
        <v>140</v>
      </c>
      <c r="C109" s="134"/>
      <c r="D109" s="134"/>
      <c r="E109" s="134"/>
      <c r="F109" s="134"/>
      <c r="G109" s="134"/>
      <c r="H109" s="78">
        <v>0.03</v>
      </c>
      <c r="I109" s="82">
        <f>H109*I118</f>
        <v>217.64219999999997</v>
      </c>
    </row>
    <row r="110" spans="1:9" x14ac:dyDescent="0.15">
      <c r="A110" s="1" t="s">
        <v>141</v>
      </c>
      <c r="B110" s="134" t="s">
        <v>142</v>
      </c>
      <c r="C110" s="134"/>
      <c r="D110" s="134"/>
      <c r="E110" s="134"/>
      <c r="F110" s="134"/>
      <c r="G110" s="134"/>
      <c r="H110" s="54">
        <v>0.05</v>
      </c>
      <c r="I110" s="16">
        <f>H110*I118</f>
        <v>362.73700000000002</v>
      </c>
    </row>
    <row r="111" spans="1:9" x14ac:dyDescent="0.15">
      <c r="A111" s="136" t="s">
        <v>143</v>
      </c>
      <c r="B111" s="136"/>
      <c r="C111" s="136"/>
      <c r="D111" s="136"/>
      <c r="E111" s="136"/>
      <c r="F111" s="136"/>
      <c r="G111" s="136"/>
      <c r="H111" s="53"/>
      <c r="I111" s="12">
        <f>TRUNC(SUM(I105:I110),2)</f>
        <v>1400.17</v>
      </c>
    </row>
    <row r="112" spans="1:9" x14ac:dyDescent="0.15">
      <c r="A112" s="7"/>
      <c r="B112" s="147"/>
      <c r="C112" s="147"/>
      <c r="D112" s="147"/>
      <c r="E112" s="147"/>
      <c r="F112" s="147"/>
      <c r="G112" s="147"/>
      <c r="H112" s="147"/>
      <c r="I112" s="147"/>
    </row>
    <row r="113" spans="1:11" x14ac:dyDescent="0.15">
      <c r="A113" s="18" t="s">
        <v>144</v>
      </c>
      <c r="B113" s="148" t="s">
        <v>145</v>
      </c>
      <c r="C113" s="148"/>
      <c r="D113" s="148"/>
      <c r="E113" s="148"/>
      <c r="F113" s="148"/>
      <c r="G113" s="148"/>
      <c r="H113" s="19">
        <f>TRUNC(H108+H109+H110,4)</f>
        <v>8.6499999999999994E-2</v>
      </c>
      <c r="I113" s="27"/>
    </row>
    <row r="114" spans="1:11" x14ac:dyDescent="0.15">
      <c r="A114" s="20"/>
      <c r="B114" s="149">
        <v>100</v>
      </c>
      <c r="C114" s="149"/>
      <c r="D114" s="149"/>
      <c r="E114" s="149"/>
      <c r="F114" s="149"/>
      <c r="G114" s="149"/>
      <c r="H114" s="22"/>
      <c r="I114" s="28"/>
    </row>
    <row r="115" spans="1:11" x14ac:dyDescent="0.15">
      <c r="A115" s="23"/>
      <c r="B115" s="21"/>
      <c r="C115" s="21"/>
      <c r="D115" s="21"/>
      <c r="E115" s="21"/>
      <c r="F115" s="21"/>
      <c r="G115" s="21"/>
      <c r="H115" s="22"/>
      <c r="I115" s="28"/>
    </row>
    <row r="116" spans="1:11" x14ac:dyDescent="0.15">
      <c r="A116" s="20" t="s">
        <v>146</v>
      </c>
      <c r="B116" s="149" t="s">
        <v>147</v>
      </c>
      <c r="C116" s="149"/>
      <c r="D116" s="149"/>
      <c r="E116" s="149"/>
      <c r="F116" s="149"/>
      <c r="G116" s="149"/>
      <c r="H116" s="22"/>
      <c r="I116" s="28">
        <f>TRUNC(I129+I105+I106,2)</f>
        <v>6627.21</v>
      </c>
    </row>
    <row r="117" spans="1:11" x14ac:dyDescent="0.15">
      <c r="A117" s="20"/>
      <c r="B117" s="21"/>
      <c r="C117" s="21"/>
      <c r="D117" s="21"/>
      <c r="E117" s="21"/>
      <c r="F117" s="21"/>
      <c r="G117" s="21"/>
      <c r="H117" s="22"/>
      <c r="I117" s="28"/>
    </row>
    <row r="118" spans="1:11" x14ac:dyDescent="0.15">
      <c r="A118" s="20" t="s">
        <v>148</v>
      </c>
      <c r="B118" s="149" t="s">
        <v>149</v>
      </c>
      <c r="C118" s="149"/>
      <c r="D118" s="149"/>
      <c r="E118" s="149"/>
      <c r="F118" s="149"/>
      <c r="G118" s="149"/>
      <c r="H118" s="22"/>
      <c r="I118" s="28">
        <f>TRUNC(I116/(1-H113),2)</f>
        <v>7254.74</v>
      </c>
    </row>
    <row r="119" spans="1:11" x14ac:dyDescent="0.15">
      <c r="A119" s="20"/>
      <c r="B119" s="21"/>
      <c r="C119" s="21"/>
      <c r="D119" s="21"/>
      <c r="E119" s="21"/>
      <c r="F119" s="21"/>
      <c r="G119" s="21"/>
      <c r="H119" s="22"/>
      <c r="I119" s="28"/>
    </row>
    <row r="120" spans="1:11" x14ac:dyDescent="0.15">
      <c r="A120" s="24"/>
      <c r="B120" s="150" t="s">
        <v>150</v>
      </c>
      <c r="C120" s="150"/>
      <c r="D120" s="150"/>
      <c r="E120" s="150"/>
      <c r="F120" s="150"/>
      <c r="G120" s="150"/>
      <c r="H120" s="25"/>
      <c r="I120" s="29">
        <f>TRUNC(I118-I116,2)</f>
        <v>627.53</v>
      </c>
      <c r="K120" s="55"/>
    </row>
    <row r="121" spans="1:11" x14ac:dyDescent="0.15">
      <c r="A121" s="7"/>
      <c r="B121" s="7"/>
      <c r="C121" s="7"/>
      <c r="D121" s="7"/>
      <c r="E121" s="7"/>
      <c r="F121" s="7"/>
      <c r="G121" s="7"/>
      <c r="H121" s="7"/>
      <c r="I121" s="13"/>
    </row>
    <row r="122" spans="1:11" x14ac:dyDescent="0.15">
      <c r="A122" s="145" t="s">
        <v>151</v>
      </c>
      <c r="B122" s="145"/>
      <c r="C122" s="145"/>
      <c r="D122" s="145"/>
      <c r="E122" s="145"/>
      <c r="F122" s="145"/>
      <c r="G122" s="145"/>
      <c r="H122" s="145"/>
      <c r="I122" s="145"/>
      <c r="K122" s="30"/>
    </row>
    <row r="123" spans="1:11" x14ac:dyDescent="0.15">
      <c r="A123" s="136" t="s">
        <v>152</v>
      </c>
      <c r="B123" s="136"/>
      <c r="C123" s="136"/>
      <c r="D123" s="136"/>
      <c r="E123" s="136"/>
      <c r="F123" s="136"/>
      <c r="G123" s="136"/>
      <c r="H123" s="136"/>
      <c r="I123" s="1" t="s">
        <v>49</v>
      </c>
    </row>
    <row r="124" spans="1:11" x14ac:dyDescent="0.15">
      <c r="A124" s="2" t="s">
        <v>21</v>
      </c>
      <c r="B124" s="134" t="str">
        <f>A22</f>
        <v>MÓDULO 1 - COMPOSIÇÃO DA REMUNERAÇÃO</v>
      </c>
      <c r="C124" s="134"/>
      <c r="D124" s="134"/>
      <c r="E124" s="134"/>
      <c r="F124" s="134"/>
      <c r="G124" s="134"/>
      <c r="H124" s="134"/>
      <c r="I124" s="16">
        <f>I30</f>
        <v>2830.02</v>
      </c>
    </row>
    <row r="125" spans="1:11" x14ac:dyDescent="0.15">
      <c r="A125" s="2" t="s">
        <v>23</v>
      </c>
      <c r="B125" s="134" t="str">
        <f>A32</f>
        <v>MÓDULO 2 – ENCARGOS E BENEFÍCIOS ANUAIS, MENSAIS E DIÁRIOS</v>
      </c>
      <c r="C125" s="134"/>
      <c r="D125" s="134"/>
      <c r="E125" s="134"/>
      <c r="F125" s="134"/>
      <c r="G125" s="134"/>
      <c r="H125" s="134"/>
      <c r="I125" s="16">
        <f>I63</f>
        <v>1838.38</v>
      </c>
    </row>
    <row r="126" spans="1:11" x14ac:dyDescent="0.15">
      <c r="A126" s="2" t="s">
        <v>26</v>
      </c>
      <c r="B126" s="134" t="str">
        <f>A65</f>
        <v>MÓDULO 3 – PROVISÃO PARA RESCISÃO</v>
      </c>
      <c r="C126" s="134"/>
      <c r="D126" s="134"/>
      <c r="E126" s="134"/>
      <c r="F126" s="134"/>
      <c r="G126" s="134"/>
      <c r="H126" s="134"/>
      <c r="I126" s="16">
        <f>I73</f>
        <v>257.56</v>
      </c>
      <c r="K126" s="30"/>
    </row>
    <row r="127" spans="1:11" x14ac:dyDescent="0.15">
      <c r="A127" s="2" t="s">
        <v>29</v>
      </c>
      <c r="B127" s="134" t="str">
        <f>A75</f>
        <v>MÓDULO 4 – CUSTO DE REPOSIÇÃO DO PROFISSIONAL AUSENTE</v>
      </c>
      <c r="C127" s="134"/>
      <c r="D127" s="134"/>
      <c r="E127" s="134"/>
      <c r="F127" s="134"/>
      <c r="G127" s="134"/>
      <c r="H127" s="134"/>
      <c r="I127" s="16">
        <f>I93</f>
        <v>837.85</v>
      </c>
      <c r="K127" s="30"/>
    </row>
    <row r="128" spans="1:11" x14ac:dyDescent="0.15">
      <c r="A128" s="2" t="s">
        <v>55</v>
      </c>
      <c r="B128" s="134" t="str">
        <f>A95</f>
        <v>MÓDULO 5 – INSUMOS DIVERSOS</v>
      </c>
      <c r="C128" s="134"/>
      <c r="D128" s="134"/>
      <c r="E128" s="134"/>
      <c r="F128" s="134"/>
      <c r="G128" s="134"/>
      <c r="H128" s="134"/>
      <c r="I128" s="16">
        <f>I101</f>
        <v>90.76</v>
      </c>
    </row>
    <row r="129" spans="1:11" x14ac:dyDescent="0.15">
      <c r="A129" s="1"/>
      <c r="B129" s="136" t="s">
        <v>153</v>
      </c>
      <c r="C129" s="136"/>
      <c r="D129" s="136"/>
      <c r="E129" s="136"/>
      <c r="F129" s="136"/>
      <c r="G129" s="136"/>
      <c r="H129" s="136"/>
      <c r="I129" s="12">
        <f>TRUNC(SUM(I124:I128),2)</f>
        <v>5854.57</v>
      </c>
      <c r="K129" s="55"/>
    </row>
    <row r="130" spans="1:11" x14ac:dyDescent="0.15">
      <c r="A130" s="2" t="s">
        <v>57</v>
      </c>
      <c r="B130" s="134" t="str">
        <f>A103</f>
        <v>MÓDULO 6 – CUSTOS INDIRETOS, TRIBUTOS E LUCRO</v>
      </c>
      <c r="C130" s="134"/>
      <c r="D130" s="134"/>
      <c r="E130" s="134"/>
      <c r="F130" s="134"/>
      <c r="G130" s="134"/>
      <c r="H130" s="134"/>
      <c r="I130" s="16">
        <f>I111</f>
        <v>1400.17</v>
      </c>
    </row>
    <row r="131" spans="1:11" x14ac:dyDescent="0.15">
      <c r="A131" s="136" t="s">
        <v>154</v>
      </c>
      <c r="B131" s="136"/>
      <c r="C131" s="136"/>
      <c r="D131" s="136"/>
      <c r="E131" s="136"/>
      <c r="F131" s="136"/>
      <c r="G131" s="136"/>
      <c r="H131" s="136"/>
      <c r="I131" s="12">
        <f>TRUNC(SUM(I129:I130),2)</f>
        <v>7254.74</v>
      </c>
    </row>
    <row r="132" spans="1:11" x14ac:dyDescent="0.15">
      <c r="A132" s="136" t="s">
        <v>155</v>
      </c>
      <c r="B132" s="136"/>
      <c r="C132" s="136"/>
      <c r="D132" s="142">
        <v>2</v>
      </c>
      <c r="E132" s="143"/>
      <c r="F132" s="143"/>
      <c r="G132" s="143"/>
      <c r="H132" s="143"/>
      <c r="I132" s="144"/>
    </row>
    <row r="133" spans="1:11" hidden="1" x14ac:dyDescent="0.15">
      <c r="A133" s="2"/>
      <c r="B133" s="135" t="s">
        <v>156</v>
      </c>
      <c r="C133" s="135"/>
      <c r="D133" s="135"/>
      <c r="E133" s="135"/>
      <c r="F133" s="135"/>
      <c r="G133" s="135"/>
      <c r="H133" s="1"/>
      <c r="I133" s="1"/>
    </row>
    <row r="134" spans="1:11" ht="40.5" hidden="1" customHeight="1" x14ac:dyDescent="0.15">
      <c r="A134" s="141" t="s">
        <v>157</v>
      </c>
      <c r="B134" s="141"/>
      <c r="C134" s="141" t="s">
        <v>158</v>
      </c>
      <c r="D134" s="141"/>
      <c r="E134" s="141" t="s">
        <v>159</v>
      </c>
      <c r="F134" s="141"/>
      <c r="G134" s="58" t="s">
        <v>160</v>
      </c>
      <c r="H134" s="58" t="s">
        <v>161</v>
      </c>
      <c r="I134" s="1" t="s">
        <v>49</v>
      </c>
    </row>
    <row r="135" spans="1:11" hidden="1" x14ac:dyDescent="0.15">
      <c r="A135" s="135" t="s">
        <v>162</v>
      </c>
      <c r="B135" s="135"/>
      <c r="C135" s="134" t="s">
        <v>163</v>
      </c>
      <c r="D135" s="134"/>
      <c r="E135" s="135"/>
      <c r="F135" s="135"/>
      <c r="G135" s="3" t="s">
        <v>163</v>
      </c>
      <c r="H135" s="3"/>
      <c r="I135" s="16">
        <v>0</v>
      </c>
    </row>
    <row r="136" spans="1:11" hidden="1" x14ac:dyDescent="0.15">
      <c r="A136" s="135" t="s">
        <v>164</v>
      </c>
      <c r="B136" s="135"/>
      <c r="C136" s="134" t="s">
        <v>163</v>
      </c>
      <c r="D136" s="134"/>
      <c r="E136" s="135"/>
      <c r="F136" s="135"/>
      <c r="G136" s="3" t="s">
        <v>163</v>
      </c>
      <c r="H136" s="3"/>
      <c r="I136" s="16">
        <v>0</v>
      </c>
    </row>
    <row r="137" spans="1:11" hidden="1" x14ac:dyDescent="0.15">
      <c r="A137" s="135" t="s">
        <v>165</v>
      </c>
      <c r="B137" s="135"/>
      <c r="C137" s="134" t="s">
        <v>163</v>
      </c>
      <c r="D137" s="134"/>
      <c r="E137" s="135"/>
      <c r="F137" s="135"/>
      <c r="G137" s="3" t="s">
        <v>163</v>
      </c>
      <c r="H137" s="3"/>
      <c r="I137" s="16">
        <v>0</v>
      </c>
    </row>
    <row r="138" spans="1:11" hidden="1" x14ac:dyDescent="0.15">
      <c r="A138" s="135" t="s">
        <v>166</v>
      </c>
      <c r="B138" s="135"/>
      <c r="C138" s="134" t="s">
        <v>163</v>
      </c>
      <c r="D138" s="134"/>
      <c r="E138" s="135"/>
      <c r="F138" s="135"/>
      <c r="G138" s="3" t="s">
        <v>163</v>
      </c>
      <c r="H138" s="3"/>
      <c r="I138" s="16">
        <v>0</v>
      </c>
    </row>
    <row r="139" spans="1:11" hidden="1" x14ac:dyDescent="0.15">
      <c r="A139" s="136"/>
      <c r="B139" s="136"/>
      <c r="C139" s="135"/>
      <c r="D139" s="135"/>
      <c r="E139" s="135"/>
      <c r="F139" s="135"/>
      <c r="G139" s="5"/>
      <c r="H139" s="5"/>
      <c r="I139" s="16"/>
    </row>
    <row r="140" spans="1:11" hidden="1" x14ac:dyDescent="0.15">
      <c r="A140" s="136"/>
      <c r="B140" s="136"/>
      <c r="C140" s="135"/>
      <c r="D140" s="135"/>
      <c r="E140" s="135"/>
      <c r="F140" s="135"/>
      <c r="G140" s="3"/>
      <c r="H140" s="3"/>
      <c r="I140" s="16"/>
    </row>
    <row r="141" spans="1:11" hidden="1" x14ac:dyDescent="0.15">
      <c r="A141" s="136" t="s">
        <v>167</v>
      </c>
      <c r="B141" s="136"/>
      <c r="C141" s="136"/>
      <c r="D141" s="136"/>
      <c r="E141" s="136"/>
      <c r="F141" s="136"/>
      <c r="G141" s="136"/>
      <c r="H141" s="136"/>
      <c r="I141" s="12">
        <f>SUM(I139:I140)</f>
        <v>0</v>
      </c>
    </row>
    <row r="142" spans="1:11" hidden="1" x14ac:dyDescent="0.15">
      <c r="A142" s="3"/>
      <c r="B142" s="3"/>
      <c r="C142" s="3"/>
      <c r="D142" s="3"/>
      <c r="E142" s="3"/>
      <c r="F142" s="3"/>
      <c r="G142" s="3"/>
      <c r="H142" s="3"/>
      <c r="I142" s="3"/>
    </row>
    <row r="143" spans="1:11" hidden="1" x14ac:dyDescent="0.15">
      <c r="A143" s="2" t="s">
        <v>168</v>
      </c>
      <c r="B143" s="135" t="s">
        <v>169</v>
      </c>
      <c r="C143" s="135"/>
      <c r="D143" s="135"/>
      <c r="E143" s="135"/>
      <c r="F143" s="135"/>
      <c r="G143" s="135"/>
      <c r="H143" s="1"/>
      <c r="I143" s="1"/>
    </row>
    <row r="144" spans="1:11" hidden="1" x14ac:dyDescent="0.15">
      <c r="A144" s="136" t="s">
        <v>170</v>
      </c>
      <c r="B144" s="136"/>
      <c r="C144" s="136"/>
      <c r="D144" s="136"/>
      <c r="E144" s="136"/>
      <c r="F144" s="136"/>
      <c r="G144" s="136"/>
      <c r="H144" s="136"/>
      <c r="I144" s="136"/>
    </row>
    <row r="145" spans="1:9" hidden="1" x14ac:dyDescent="0.15">
      <c r="A145" s="2"/>
      <c r="B145" s="137" t="s">
        <v>171</v>
      </c>
      <c r="C145" s="137"/>
      <c r="D145" s="137"/>
      <c r="E145" s="137"/>
      <c r="F145" s="137"/>
      <c r="G145" s="137"/>
      <c r="H145" s="137"/>
      <c r="I145" s="1" t="s">
        <v>49</v>
      </c>
    </row>
    <row r="146" spans="1:9" hidden="1" x14ac:dyDescent="0.15">
      <c r="A146" s="2" t="s">
        <v>21</v>
      </c>
      <c r="B146" s="134" t="s">
        <v>172</v>
      </c>
      <c r="C146" s="134"/>
      <c r="D146" s="134"/>
      <c r="E146" s="134"/>
      <c r="F146" s="134"/>
      <c r="G146" s="134"/>
      <c r="H146" s="134"/>
      <c r="I146" s="16">
        <f>I108</f>
        <v>47.155809999999995</v>
      </c>
    </row>
    <row r="147" spans="1:9" hidden="1" x14ac:dyDescent="0.15">
      <c r="A147" s="2" t="s">
        <v>23</v>
      </c>
      <c r="B147" s="134" t="s">
        <v>173</v>
      </c>
      <c r="C147" s="134"/>
      <c r="D147" s="134"/>
      <c r="E147" s="134"/>
      <c r="F147" s="134"/>
      <c r="G147" s="134"/>
      <c r="H147" s="134"/>
      <c r="I147" s="16" t="e">
        <f>#REF!</f>
        <v>#REF!</v>
      </c>
    </row>
    <row r="148" spans="1:9" hidden="1" x14ac:dyDescent="0.15">
      <c r="A148" s="2" t="s">
        <v>26</v>
      </c>
      <c r="B148" s="134" t="s">
        <v>174</v>
      </c>
      <c r="C148" s="134"/>
      <c r="D148" s="134"/>
      <c r="E148" s="134"/>
      <c r="F148" s="134"/>
      <c r="G148" s="134"/>
      <c r="H148" s="134"/>
      <c r="I148" s="16">
        <f>I111</f>
        <v>1400.17</v>
      </c>
    </row>
    <row r="149" spans="1:9" hidden="1" x14ac:dyDescent="0.15">
      <c r="A149" s="135" t="s">
        <v>175</v>
      </c>
      <c r="B149" s="135"/>
      <c r="C149" s="135"/>
      <c r="D149" s="135"/>
      <c r="E149" s="135"/>
      <c r="F149" s="135"/>
      <c r="G149" s="135"/>
      <c r="H149" s="135"/>
      <c r="I149" s="12" t="e">
        <f>SUM(I146:I148)</f>
        <v>#REF!</v>
      </c>
    </row>
    <row r="150" spans="1:9" hidden="1" x14ac:dyDescent="0.15">
      <c r="A150" s="2" t="s">
        <v>176</v>
      </c>
      <c r="B150" s="3" t="s">
        <v>177</v>
      </c>
      <c r="C150" s="3"/>
      <c r="D150" s="3"/>
      <c r="E150" s="3"/>
      <c r="F150" s="3"/>
      <c r="G150" s="3"/>
      <c r="H150" s="3"/>
      <c r="I150" s="3"/>
    </row>
    <row r="151" spans="1:9" hidden="1" x14ac:dyDescent="0.15">
      <c r="A151" s="3"/>
      <c r="B151" s="3"/>
      <c r="C151" s="3"/>
      <c r="D151" s="3"/>
      <c r="E151" s="3"/>
      <c r="F151" s="3"/>
      <c r="G151" s="3"/>
      <c r="H151" s="3"/>
      <c r="I151" s="3"/>
    </row>
    <row r="152" spans="1:9" hidden="1" x14ac:dyDescent="0.15">
      <c r="A152" s="3"/>
      <c r="B152" s="3"/>
      <c r="C152" s="3"/>
      <c r="D152" s="3"/>
      <c r="E152" s="3"/>
      <c r="F152" s="3"/>
      <c r="G152" s="3"/>
      <c r="H152" s="3"/>
      <c r="I152" s="3"/>
    </row>
    <row r="153" spans="1:9" x14ac:dyDescent="0.15">
      <c r="A153" s="136" t="s">
        <v>178</v>
      </c>
      <c r="B153" s="136"/>
      <c r="C153" s="136"/>
      <c r="D153" s="138">
        <f>D132*I131</f>
        <v>14509.48</v>
      </c>
      <c r="E153" s="139"/>
      <c r="F153" s="139"/>
      <c r="G153" s="139"/>
      <c r="H153" s="139"/>
      <c r="I153" s="140"/>
    </row>
    <row r="155" spans="1:9" ht="66" customHeight="1" x14ac:dyDescent="0.15">
      <c r="A155" s="130" t="s">
        <v>179</v>
      </c>
      <c r="B155" s="131"/>
      <c r="C155" s="131"/>
      <c r="D155" s="131"/>
      <c r="E155" s="131"/>
      <c r="F155" s="131"/>
      <c r="G155" s="131"/>
      <c r="H155" s="131"/>
      <c r="I155" s="131"/>
    </row>
    <row r="156" spans="1:9" ht="12.75" customHeight="1" x14ac:dyDescent="0.15">
      <c r="A156" s="61"/>
      <c r="B156" s="62"/>
      <c r="C156" s="62"/>
      <c r="D156" s="62"/>
      <c r="E156" s="62"/>
      <c r="F156" s="62"/>
      <c r="G156" s="62"/>
      <c r="H156" s="62"/>
      <c r="I156" s="62"/>
    </row>
    <row r="157" spans="1:9" ht="26.25" customHeight="1" x14ac:dyDescent="0.15">
      <c r="A157" s="132" t="s">
        <v>180</v>
      </c>
      <c r="B157" s="133"/>
      <c r="C157" s="133"/>
      <c r="D157" s="133"/>
      <c r="E157" s="133"/>
      <c r="F157" s="133"/>
      <c r="G157" s="133"/>
      <c r="H157" s="133"/>
      <c r="I157" s="133"/>
    </row>
    <row r="159" spans="1:9" ht="13.15" customHeight="1" x14ac:dyDescent="0.15">
      <c r="A159" s="14" t="s">
        <v>181</v>
      </c>
      <c r="B159" s="132" t="s">
        <v>182</v>
      </c>
      <c r="C159" s="132"/>
      <c r="D159" s="132"/>
      <c r="E159" s="132"/>
      <c r="F159" s="132"/>
      <c r="G159" s="132"/>
      <c r="H159" s="132"/>
      <c r="I159" s="132"/>
    </row>
    <row r="160" spans="1:9" x14ac:dyDescent="0.15">
      <c r="A160" s="30"/>
      <c r="B160" s="132"/>
      <c r="C160" s="132"/>
      <c r="D160" s="132"/>
      <c r="E160" s="132"/>
      <c r="F160" s="132"/>
      <c r="G160" s="132"/>
      <c r="H160" s="132"/>
      <c r="I160" s="132"/>
    </row>
    <row r="161" spans="1:6" x14ac:dyDescent="0.15">
      <c r="A161" s="14"/>
      <c r="B161" s="14"/>
      <c r="C161" s="30"/>
    </row>
    <row r="162" spans="1:6" x14ac:dyDescent="0.15">
      <c r="A162" s="14"/>
      <c r="B162" s="14"/>
      <c r="C162" s="30"/>
      <c r="E162" s="129">
        <f>C162*2</f>
        <v>0</v>
      </c>
      <c r="F162" s="129"/>
    </row>
    <row r="163" spans="1:6" x14ac:dyDescent="0.15">
      <c r="A163" s="80"/>
    </row>
    <row r="164" spans="1:6" ht="13.5" x14ac:dyDescent="0.15">
      <c r="A164" s="56"/>
      <c r="B164" s="76"/>
    </row>
  </sheetData>
  <mergeCells count="173">
    <mergeCell ref="B159:I160"/>
    <mergeCell ref="E162:F162"/>
    <mergeCell ref="B148:H148"/>
    <mergeCell ref="A149:H149"/>
    <mergeCell ref="A153:C153"/>
    <mergeCell ref="D153:I153"/>
    <mergeCell ref="A155:I155"/>
    <mergeCell ref="A157:I157"/>
    <mergeCell ref="A141:H141"/>
    <mergeCell ref="B143:G143"/>
    <mergeCell ref="A144:I144"/>
    <mergeCell ref="B145:H145"/>
    <mergeCell ref="B146:H146"/>
    <mergeCell ref="B147:H147"/>
    <mergeCell ref="A139:B139"/>
    <mergeCell ref="C139:D139"/>
    <mergeCell ref="E139:F139"/>
    <mergeCell ref="A140:B140"/>
    <mergeCell ref="C140:D140"/>
    <mergeCell ref="E140:F140"/>
    <mergeCell ref="A137:B137"/>
    <mergeCell ref="C137:D137"/>
    <mergeCell ref="E137:F137"/>
    <mergeCell ref="A138:B138"/>
    <mergeCell ref="C138:D138"/>
    <mergeCell ref="E138:F138"/>
    <mergeCell ref="A135:B135"/>
    <mergeCell ref="C135:D135"/>
    <mergeCell ref="E135:F135"/>
    <mergeCell ref="A136:B136"/>
    <mergeCell ref="C136:D136"/>
    <mergeCell ref="E136:F136"/>
    <mergeCell ref="A132:C132"/>
    <mergeCell ref="D132:I132"/>
    <mergeCell ref="B133:G133"/>
    <mergeCell ref="A134:B134"/>
    <mergeCell ref="C134:D134"/>
    <mergeCell ref="E134:F134"/>
    <mergeCell ref="B126:H126"/>
    <mergeCell ref="B127:H127"/>
    <mergeCell ref="B128:H128"/>
    <mergeCell ref="B129:H129"/>
    <mergeCell ref="B130:H130"/>
    <mergeCell ref="A131:H131"/>
    <mergeCell ref="B118:G118"/>
    <mergeCell ref="B120:G120"/>
    <mergeCell ref="A122:I122"/>
    <mergeCell ref="A123:H123"/>
    <mergeCell ref="B124:H124"/>
    <mergeCell ref="B125:H125"/>
    <mergeCell ref="B110:G110"/>
    <mergeCell ref="A111:G111"/>
    <mergeCell ref="B112:I112"/>
    <mergeCell ref="B113:G113"/>
    <mergeCell ref="B114:G114"/>
    <mergeCell ref="B116:G116"/>
    <mergeCell ref="B104:G104"/>
    <mergeCell ref="B105:G105"/>
    <mergeCell ref="B106:G106"/>
    <mergeCell ref="B107:G107"/>
    <mergeCell ref="B108:G108"/>
    <mergeCell ref="B109:G109"/>
    <mergeCell ref="B98:G98"/>
    <mergeCell ref="B99:G99"/>
    <mergeCell ref="B100:G100"/>
    <mergeCell ref="A101:G101"/>
    <mergeCell ref="A102:I102"/>
    <mergeCell ref="A103:I103"/>
    <mergeCell ref="B92:H92"/>
    <mergeCell ref="A93:H93"/>
    <mergeCell ref="A94:I94"/>
    <mergeCell ref="A95:I95"/>
    <mergeCell ref="B96:G96"/>
    <mergeCell ref="B97:G97"/>
    <mergeCell ref="B86:G86"/>
    <mergeCell ref="A87:G87"/>
    <mergeCell ref="A88:I88"/>
    <mergeCell ref="A89:I89"/>
    <mergeCell ref="A90:H90"/>
    <mergeCell ref="B91:H91"/>
    <mergeCell ref="B80:G80"/>
    <mergeCell ref="B81:G81"/>
    <mergeCell ref="B82:G82"/>
    <mergeCell ref="A83:G83"/>
    <mergeCell ref="A84:I84"/>
    <mergeCell ref="A85:G85"/>
    <mergeCell ref="A74:I74"/>
    <mergeCell ref="A75:I75"/>
    <mergeCell ref="A76:G76"/>
    <mergeCell ref="B77:G77"/>
    <mergeCell ref="B78:G78"/>
    <mergeCell ref="B79:G79"/>
    <mergeCell ref="B68:G68"/>
    <mergeCell ref="B69:G69"/>
    <mergeCell ref="B70:G70"/>
    <mergeCell ref="B71:G71"/>
    <mergeCell ref="B72:G72"/>
    <mergeCell ref="A73:G73"/>
    <mergeCell ref="B62:H62"/>
    <mergeCell ref="A63:H63"/>
    <mergeCell ref="A64:I64"/>
    <mergeCell ref="A65:I65"/>
    <mergeCell ref="B66:G66"/>
    <mergeCell ref="B67:G67"/>
    <mergeCell ref="A56:H56"/>
    <mergeCell ref="A57:I57"/>
    <mergeCell ref="A58:I58"/>
    <mergeCell ref="A59:H59"/>
    <mergeCell ref="B60:H60"/>
    <mergeCell ref="B61:H61"/>
    <mergeCell ref="B50:G50"/>
    <mergeCell ref="B51:G51"/>
    <mergeCell ref="B52:G52"/>
    <mergeCell ref="B53:G53"/>
    <mergeCell ref="B54:G54"/>
    <mergeCell ref="B55:G55"/>
    <mergeCell ref="B44:G44"/>
    <mergeCell ref="B45:G45"/>
    <mergeCell ref="B46:G46"/>
    <mergeCell ref="A47:G47"/>
    <mergeCell ref="A48:I48"/>
    <mergeCell ref="A49:G49"/>
    <mergeCell ref="A38:G38"/>
    <mergeCell ref="B39:G39"/>
    <mergeCell ref="B40:G40"/>
    <mergeCell ref="B41:G41"/>
    <mergeCell ref="B42:G42"/>
    <mergeCell ref="B43:G43"/>
    <mergeCell ref="A32:I32"/>
    <mergeCell ref="A33:G33"/>
    <mergeCell ref="B34:G34"/>
    <mergeCell ref="B35:G35"/>
    <mergeCell ref="A36:G36"/>
    <mergeCell ref="A37:I37"/>
    <mergeCell ref="B25:G25"/>
    <mergeCell ref="B26:G26"/>
    <mergeCell ref="B27:G27"/>
    <mergeCell ref="B28:G28"/>
    <mergeCell ref="B29:G29"/>
    <mergeCell ref="A30:H30"/>
    <mergeCell ref="B20:G20"/>
    <mergeCell ref="H20:I20"/>
    <mergeCell ref="A21:I21"/>
    <mergeCell ref="A22:I22"/>
    <mergeCell ref="B23:G23"/>
    <mergeCell ref="B24:G24"/>
    <mergeCell ref="B17:G17"/>
    <mergeCell ref="H17:I17"/>
    <mergeCell ref="B18:G18"/>
    <mergeCell ref="H18:I18"/>
    <mergeCell ref="B19:G19"/>
    <mergeCell ref="H19:I19"/>
    <mergeCell ref="A13:B13"/>
    <mergeCell ref="C13:D13"/>
    <mergeCell ref="E13:I13"/>
    <mergeCell ref="A15:I15"/>
    <mergeCell ref="B16:G16"/>
    <mergeCell ref="H16:I16"/>
    <mergeCell ref="B8:G8"/>
    <mergeCell ref="H8:I8"/>
    <mergeCell ref="B9:G9"/>
    <mergeCell ref="H9:I9"/>
    <mergeCell ref="A11:I11"/>
    <mergeCell ref="A12:B12"/>
    <mergeCell ref="C12:D12"/>
    <mergeCell ref="E12:I12"/>
    <mergeCell ref="A2:E2"/>
    <mergeCell ref="A3:I3"/>
    <mergeCell ref="A5:I5"/>
    <mergeCell ref="B6:G6"/>
    <mergeCell ref="H6:I6"/>
    <mergeCell ref="B7:G7"/>
    <mergeCell ref="H7:I7"/>
  </mergeCells>
  <pageMargins left="0.39305555555555599" right="0.196527777777778" top="1.0945" bottom="0.39305555555555599" header="0.156944444444444" footer="0.156944444444444"/>
  <pageSetup paperSize="9" scale="92" firstPageNumber="0" fitToHeight="0" orientation="portrait" useFirstPageNumber="1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4"/>
  <sheetViews>
    <sheetView zoomScale="150" zoomScaleNormal="150" workbookViewId="0">
      <selection activeCell="C24" sqref="C24"/>
    </sheetView>
  </sheetViews>
  <sheetFormatPr defaultColWidth="9.03515625" defaultRowHeight="12.75" x14ac:dyDescent="0.15"/>
  <cols>
    <col min="1" max="1" width="19.01171875" customWidth="1"/>
    <col min="2" max="2" width="9.70703125" customWidth="1"/>
    <col min="3" max="3" width="23.734375" customWidth="1"/>
    <col min="4" max="4" width="19.95703125" customWidth="1"/>
    <col min="5" max="5" width="24.40625" customWidth="1"/>
  </cols>
  <sheetData>
    <row r="1" spans="1:5" x14ac:dyDescent="0.15">
      <c r="A1" s="5" t="s">
        <v>171</v>
      </c>
      <c r="B1" s="5" t="s">
        <v>194</v>
      </c>
      <c r="C1" s="5" t="s">
        <v>195</v>
      </c>
      <c r="D1" s="5" t="s">
        <v>196</v>
      </c>
      <c r="E1" s="5" t="s">
        <v>197</v>
      </c>
    </row>
    <row r="2" spans="1:5" x14ac:dyDescent="0.15">
      <c r="A2" s="3" t="s">
        <v>198</v>
      </c>
      <c r="B2" s="2">
        <v>6350</v>
      </c>
      <c r="C2" s="2">
        <v>800</v>
      </c>
      <c r="D2" s="2">
        <f>B2/C2</f>
        <v>7.9375</v>
      </c>
      <c r="E2" s="2">
        <v>7</v>
      </c>
    </row>
    <row r="3" spans="1:5" x14ac:dyDescent="0.15">
      <c r="A3" s="3" t="s">
        <v>199</v>
      </c>
      <c r="B3" s="2">
        <v>4500</v>
      </c>
      <c r="C3" s="2">
        <v>1800</v>
      </c>
      <c r="D3" s="2">
        <f t="shared" ref="D3" si="0">B3/C3</f>
        <v>2.5</v>
      </c>
      <c r="E3" s="2">
        <v>2</v>
      </c>
    </row>
    <row r="4" spans="1:5" x14ac:dyDescent="0.15">
      <c r="A4" s="5" t="s">
        <v>175</v>
      </c>
      <c r="B4" s="1">
        <f>SUM(B2:B3)</f>
        <v>10850</v>
      </c>
      <c r="C4" s="217"/>
      <c r="D4" s="218"/>
      <c r="E4" s="1">
        <f>SUM(E2:E3)</f>
        <v>9</v>
      </c>
    </row>
  </sheetData>
  <mergeCells count="1">
    <mergeCell ref="C4:D4"/>
  </mergeCells>
  <pageMargins left="0.51180555555555596" right="0.51180555555555596" top="0.78680555555555598" bottom="0.78680555555555598" header="0.31458333333333299" footer="0.31458333333333299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67B019-48D5-4C67-90C6-C1B28869D5BE}">
  <sheetPr>
    <pageSetUpPr fitToPage="1"/>
  </sheetPr>
  <dimension ref="A1:M168"/>
  <sheetViews>
    <sheetView tabSelected="1" view="pageLayout" topLeftCell="A39" zoomScaleNormal="100" workbookViewId="0">
      <selection activeCell="B74" sqref="B74:G74"/>
    </sheetView>
  </sheetViews>
  <sheetFormatPr defaultColWidth="9.3046875" defaultRowHeight="12.75" x14ac:dyDescent="0.15"/>
  <cols>
    <col min="1" max="1" width="9.9765625" customWidth="1"/>
    <col min="3" max="3" width="18.33984375" customWidth="1"/>
    <col min="5" max="5" width="10.65234375" customWidth="1"/>
    <col min="7" max="7" width="19.1484375" customWidth="1"/>
    <col min="8" max="8" width="11.32421875" bestFit="1" customWidth="1"/>
    <col min="9" max="9" width="12.80859375" customWidth="1"/>
    <col min="10" max="10" width="9.57421875" hidden="1" customWidth="1"/>
    <col min="11" max="11" width="14.0234375" hidden="1" customWidth="1"/>
    <col min="12" max="12" width="0" hidden="1" customWidth="1"/>
    <col min="13" max="13" width="9.57421875" hidden="1" customWidth="1"/>
    <col min="14" max="14" width="0" hidden="1" customWidth="1"/>
  </cols>
  <sheetData>
    <row r="1" spans="1:9" ht="12.75" customHeight="1" x14ac:dyDescent="0.15">
      <c r="A1" s="75"/>
    </row>
    <row r="2" spans="1:9" ht="18.75" customHeight="1" x14ac:dyDescent="0.15">
      <c r="A2" s="128" t="s">
        <v>0</v>
      </c>
      <c r="B2" s="128"/>
      <c r="C2" s="128"/>
      <c r="D2" s="128"/>
      <c r="E2" s="128"/>
    </row>
    <row r="3" spans="1:9" x14ac:dyDescent="0.15">
      <c r="A3" s="176"/>
      <c r="B3" s="176"/>
      <c r="C3" s="176"/>
      <c r="D3" s="176"/>
      <c r="E3" s="176"/>
      <c r="F3" s="176"/>
      <c r="G3" s="176"/>
      <c r="H3" s="176"/>
      <c r="I3" s="176"/>
    </row>
    <row r="4" spans="1:9" x14ac:dyDescent="0.15">
      <c r="A4" s="177" t="s">
        <v>183</v>
      </c>
      <c r="B4" s="177"/>
      <c r="C4" s="177"/>
      <c r="D4" s="177"/>
      <c r="E4" s="177"/>
      <c r="F4" s="177"/>
      <c r="G4" s="177"/>
      <c r="H4" s="177"/>
      <c r="I4" s="177"/>
    </row>
    <row r="5" spans="1:9" x14ac:dyDescent="0.15">
      <c r="A5" s="6"/>
      <c r="B5" s="6"/>
      <c r="C5" s="6"/>
      <c r="D5" s="6"/>
      <c r="E5" s="6"/>
      <c r="F5" s="6"/>
      <c r="G5" s="6"/>
      <c r="H5" s="6"/>
      <c r="I5" s="6"/>
    </row>
    <row r="6" spans="1:9" x14ac:dyDescent="0.15">
      <c r="A6" s="172" t="s">
        <v>20</v>
      </c>
      <c r="B6" s="172"/>
      <c r="C6" s="172"/>
      <c r="D6" s="172"/>
      <c r="E6" s="172"/>
      <c r="F6" s="172"/>
      <c r="G6" s="172"/>
      <c r="H6" s="172"/>
      <c r="I6" s="172"/>
    </row>
    <row r="7" spans="1:9" x14ac:dyDescent="0.15">
      <c r="A7" s="2" t="s">
        <v>21</v>
      </c>
      <c r="B7" s="134" t="s">
        <v>22</v>
      </c>
      <c r="C7" s="134"/>
      <c r="D7" s="134"/>
      <c r="E7" s="134"/>
      <c r="F7" s="134"/>
      <c r="G7" s="134"/>
      <c r="H7" s="173" t="s">
        <v>80</v>
      </c>
      <c r="I7" s="135"/>
    </row>
    <row r="8" spans="1:9" x14ac:dyDescent="0.15">
      <c r="A8" s="2" t="s">
        <v>23</v>
      </c>
      <c r="B8" s="134" t="s">
        <v>24</v>
      </c>
      <c r="C8" s="134"/>
      <c r="D8" s="134"/>
      <c r="E8" s="134"/>
      <c r="F8" s="134"/>
      <c r="G8" s="134"/>
      <c r="H8" s="135" t="s">
        <v>193</v>
      </c>
      <c r="I8" s="135"/>
    </row>
    <row r="9" spans="1:9" x14ac:dyDescent="0.15">
      <c r="A9" s="2" t="s">
        <v>26</v>
      </c>
      <c r="B9" s="134" t="s">
        <v>27</v>
      </c>
      <c r="C9" s="134"/>
      <c r="D9" s="134"/>
      <c r="E9" s="134"/>
      <c r="F9" s="134"/>
      <c r="G9" s="134"/>
      <c r="H9" s="135" t="s">
        <v>28</v>
      </c>
      <c r="I9" s="135"/>
    </row>
    <row r="10" spans="1:9" x14ac:dyDescent="0.15">
      <c r="A10" s="2" t="s">
        <v>29</v>
      </c>
      <c r="B10" s="134" t="s">
        <v>30</v>
      </c>
      <c r="C10" s="134"/>
      <c r="D10" s="134"/>
      <c r="E10" s="134"/>
      <c r="F10" s="134"/>
      <c r="G10" s="134"/>
      <c r="H10" s="135"/>
      <c r="I10" s="135"/>
    </row>
    <row r="11" spans="1:9" x14ac:dyDescent="0.15">
      <c r="A11" s="7"/>
      <c r="B11" s="6"/>
      <c r="C11" s="6"/>
      <c r="D11" s="6"/>
      <c r="E11" s="6"/>
      <c r="F11" s="6"/>
      <c r="G11" s="6"/>
      <c r="H11" s="7"/>
      <c r="I11" s="7"/>
    </row>
    <row r="12" spans="1:9" x14ac:dyDescent="0.15">
      <c r="A12" s="172" t="s">
        <v>31</v>
      </c>
      <c r="B12" s="172"/>
      <c r="C12" s="172"/>
      <c r="D12" s="172"/>
      <c r="E12" s="172"/>
      <c r="F12" s="172"/>
      <c r="G12" s="172"/>
      <c r="H12" s="172"/>
      <c r="I12" s="172"/>
    </row>
    <row r="13" spans="1:9" x14ac:dyDescent="0.15">
      <c r="A13" s="135" t="s">
        <v>32</v>
      </c>
      <c r="B13" s="135"/>
      <c r="C13" s="135" t="s">
        <v>33</v>
      </c>
      <c r="D13" s="135"/>
      <c r="E13" s="135" t="s">
        <v>34</v>
      </c>
      <c r="F13" s="135"/>
      <c r="G13" s="135"/>
      <c r="H13" s="135"/>
      <c r="I13" s="135"/>
    </row>
    <row r="14" spans="1:9" x14ac:dyDescent="0.15">
      <c r="A14" s="135" t="s">
        <v>35</v>
      </c>
      <c r="B14" s="135"/>
      <c r="C14" s="135" t="s">
        <v>36</v>
      </c>
      <c r="D14" s="135"/>
      <c r="E14" s="135">
        <v>2</v>
      </c>
      <c r="F14" s="135"/>
      <c r="G14" s="135"/>
      <c r="H14" s="135"/>
      <c r="I14" s="135"/>
    </row>
    <row r="15" spans="1:9" x14ac:dyDescent="0.15">
      <c r="A15" s="7"/>
      <c r="B15" s="6"/>
      <c r="C15" s="6"/>
      <c r="D15" s="6"/>
      <c r="E15" s="6"/>
      <c r="F15" s="6"/>
      <c r="G15" s="6"/>
      <c r="H15" s="7"/>
      <c r="I15" s="7"/>
    </row>
    <row r="16" spans="1:9" x14ac:dyDescent="0.15">
      <c r="A16" s="172" t="s">
        <v>37</v>
      </c>
      <c r="B16" s="172"/>
      <c r="C16" s="172"/>
      <c r="D16" s="172"/>
      <c r="E16" s="172"/>
      <c r="F16" s="172"/>
      <c r="G16" s="172"/>
      <c r="H16" s="172"/>
      <c r="I16" s="172"/>
    </row>
    <row r="17" spans="1:11" x14ac:dyDescent="0.15">
      <c r="A17" s="2">
        <v>1</v>
      </c>
      <c r="B17" s="134" t="s">
        <v>38</v>
      </c>
      <c r="C17" s="134"/>
      <c r="D17" s="134"/>
      <c r="E17" s="134"/>
      <c r="F17" s="134"/>
      <c r="G17" s="134"/>
      <c r="H17" s="135" t="s">
        <v>184</v>
      </c>
      <c r="I17" s="135"/>
    </row>
    <row r="18" spans="1:11" x14ac:dyDescent="0.15">
      <c r="A18" s="2">
        <v>2</v>
      </c>
      <c r="B18" s="134" t="s">
        <v>40</v>
      </c>
      <c r="C18" s="134"/>
      <c r="D18" s="134"/>
      <c r="E18" s="134"/>
      <c r="F18" s="134"/>
      <c r="G18" s="134"/>
      <c r="H18" s="135" t="s">
        <v>41</v>
      </c>
      <c r="I18" s="135"/>
    </row>
    <row r="19" spans="1:11" x14ac:dyDescent="0.15">
      <c r="A19" s="2">
        <v>3</v>
      </c>
      <c r="B19" s="134" t="s">
        <v>42</v>
      </c>
      <c r="C19" s="134"/>
      <c r="D19" s="134"/>
      <c r="E19" s="134"/>
      <c r="F19" s="134"/>
      <c r="G19" s="134"/>
      <c r="H19" s="175">
        <v>1951</v>
      </c>
      <c r="I19" s="135"/>
    </row>
    <row r="20" spans="1:11" x14ac:dyDescent="0.15">
      <c r="A20" s="2">
        <v>4</v>
      </c>
      <c r="B20" s="134" t="s">
        <v>43</v>
      </c>
      <c r="C20" s="134"/>
      <c r="D20" s="134"/>
      <c r="E20" s="134"/>
      <c r="F20" s="134"/>
      <c r="G20" s="134"/>
      <c r="H20" s="135" t="s">
        <v>44</v>
      </c>
      <c r="I20" s="135"/>
    </row>
    <row r="21" spans="1:11" x14ac:dyDescent="0.15">
      <c r="A21" s="2">
        <v>5</v>
      </c>
      <c r="B21" s="134" t="s">
        <v>45</v>
      </c>
      <c r="C21" s="134"/>
      <c r="D21" s="134"/>
      <c r="E21" s="134"/>
      <c r="F21" s="134"/>
      <c r="G21" s="134"/>
      <c r="H21" s="173">
        <v>45689</v>
      </c>
      <c r="I21" s="135"/>
    </row>
    <row r="22" spans="1:11" x14ac:dyDescent="0.15">
      <c r="A22" s="176"/>
      <c r="B22" s="176"/>
      <c r="C22" s="176"/>
      <c r="D22" s="176"/>
      <c r="E22" s="176"/>
      <c r="F22" s="176"/>
      <c r="G22" s="176"/>
      <c r="H22" s="176"/>
      <c r="I22" s="176"/>
    </row>
    <row r="23" spans="1:11" x14ac:dyDescent="0.15">
      <c r="A23" s="154" t="s">
        <v>46</v>
      </c>
      <c r="B23" s="154"/>
      <c r="C23" s="154"/>
      <c r="D23" s="154"/>
      <c r="E23" s="154"/>
      <c r="F23" s="154"/>
      <c r="G23" s="154"/>
      <c r="H23" s="154"/>
      <c r="I23" s="154"/>
    </row>
    <row r="24" spans="1:11" x14ac:dyDescent="0.15">
      <c r="A24" s="1">
        <v>1</v>
      </c>
      <c r="B24" s="136" t="s">
        <v>47</v>
      </c>
      <c r="C24" s="136"/>
      <c r="D24" s="136"/>
      <c r="E24" s="136"/>
      <c r="F24" s="136"/>
      <c r="G24" s="136"/>
      <c r="H24" s="1" t="s">
        <v>48</v>
      </c>
      <c r="I24" s="1" t="s">
        <v>49</v>
      </c>
    </row>
    <row r="25" spans="1:11" x14ac:dyDescent="0.15">
      <c r="A25" s="1" t="s">
        <v>21</v>
      </c>
      <c r="B25" s="134" t="s">
        <v>50</v>
      </c>
      <c r="C25" s="134"/>
      <c r="D25" s="134"/>
      <c r="E25" s="134"/>
      <c r="F25" s="134"/>
      <c r="G25" s="134"/>
      <c r="H25" s="3"/>
      <c r="I25" s="16">
        <f>H19</f>
        <v>1951</v>
      </c>
    </row>
    <row r="26" spans="1:11" x14ac:dyDescent="0.15">
      <c r="A26" s="1" t="s">
        <v>23</v>
      </c>
      <c r="B26" s="134" t="s">
        <v>52</v>
      </c>
      <c r="C26" s="134"/>
      <c r="D26" s="134"/>
      <c r="E26" s="134"/>
      <c r="F26" s="134"/>
      <c r="G26" s="134"/>
      <c r="H26" s="50">
        <v>0.3</v>
      </c>
      <c r="I26" s="16">
        <f>I25*H26</f>
        <v>585.29999999999995</v>
      </c>
      <c r="K26" s="55"/>
    </row>
    <row r="27" spans="1:11" x14ac:dyDescent="0.15">
      <c r="A27" s="1" t="s">
        <v>26</v>
      </c>
      <c r="B27" s="134" t="s">
        <v>53</v>
      </c>
      <c r="C27" s="134"/>
      <c r="D27" s="134"/>
      <c r="E27" s="134"/>
      <c r="F27" s="134"/>
      <c r="G27" s="134"/>
      <c r="H27" s="50"/>
      <c r="I27" s="16">
        <f>H27*I25</f>
        <v>0</v>
      </c>
    </row>
    <row r="28" spans="1:11" x14ac:dyDescent="0.15">
      <c r="A28" s="1" t="s">
        <v>29</v>
      </c>
      <c r="B28" s="134" t="s">
        <v>54</v>
      </c>
      <c r="C28" s="134"/>
      <c r="D28" s="134"/>
      <c r="E28" s="134"/>
      <c r="F28" s="134"/>
      <c r="G28" s="134"/>
      <c r="H28" s="50" t="s">
        <v>80</v>
      </c>
      <c r="I28" s="16">
        <v>0</v>
      </c>
    </row>
    <row r="29" spans="1:11" x14ac:dyDescent="0.15">
      <c r="A29" s="1" t="s">
        <v>55</v>
      </c>
      <c r="B29" s="134" t="s">
        <v>56</v>
      </c>
      <c r="C29" s="134"/>
      <c r="D29" s="134"/>
      <c r="E29" s="134"/>
      <c r="F29" s="134"/>
      <c r="G29" s="134"/>
      <c r="H29" s="51"/>
      <c r="I29" s="16">
        <v>0</v>
      </c>
    </row>
    <row r="30" spans="1:11" x14ac:dyDescent="0.15">
      <c r="A30" s="1" t="s">
        <v>57</v>
      </c>
      <c r="B30" s="134" t="s">
        <v>130</v>
      </c>
      <c r="C30" s="134"/>
      <c r="D30" s="134"/>
      <c r="E30" s="134"/>
      <c r="F30" s="134"/>
      <c r="G30" s="134"/>
      <c r="H30" s="50"/>
      <c r="I30" s="16">
        <v>0</v>
      </c>
    </row>
    <row r="31" spans="1:11" x14ac:dyDescent="0.15">
      <c r="A31" s="136" t="s">
        <v>59</v>
      </c>
      <c r="B31" s="136"/>
      <c r="C31" s="136"/>
      <c r="D31" s="136"/>
      <c r="E31" s="136"/>
      <c r="F31" s="136"/>
      <c r="G31" s="136"/>
      <c r="H31" s="136"/>
      <c r="I31" s="12">
        <f>TRUNC(SUM(I25:I30),2)</f>
        <v>2536.3000000000002</v>
      </c>
    </row>
    <row r="32" spans="1:11" x14ac:dyDescent="0.15">
      <c r="A32" s="8"/>
      <c r="B32" s="8"/>
      <c r="C32" s="8"/>
      <c r="D32" s="8"/>
      <c r="E32" s="8"/>
      <c r="F32" s="8"/>
      <c r="G32" s="8"/>
      <c r="H32" s="8"/>
      <c r="I32" s="13"/>
    </row>
    <row r="33" spans="1:11" x14ac:dyDescent="0.15">
      <c r="A33" s="154" t="s">
        <v>60</v>
      </c>
      <c r="B33" s="154"/>
      <c r="C33" s="154"/>
      <c r="D33" s="154"/>
      <c r="E33" s="154"/>
      <c r="F33" s="154"/>
      <c r="G33" s="154"/>
      <c r="H33" s="154"/>
      <c r="I33" s="154"/>
    </row>
    <row r="34" spans="1:11" x14ac:dyDescent="0.15">
      <c r="A34" s="136" t="s">
        <v>61</v>
      </c>
      <c r="B34" s="136"/>
      <c r="C34" s="136"/>
      <c r="D34" s="136"/>
      <c r="E34" s="136"/>
      <c r="F34" s="136"/>
      <c r="G34" s="136"/>
      <c r="H34" s="1" t="s">
        <v>48</v>
      </c>
      <c r="I34" s="1" t="s">
        <v>49</v>
      </c>
    </row>
    <row r="35" spans="1:11" x14ac:dyDescent="0.15">
      <c r="A35" s="1" t="s">
        <v>21</v>
      </c>
      <c r="B35" s="134" t="s">
        <v>62</v>
      </c>
      <c r="C35" s="134"/>
      <c r="D35" s="134"/>
      <c r="E35" s="134"/>
      <c r="F35" s="134"/>
      <c r="G35" s="134"/>
      <c r="H35" s="17">
        <v>8.3299999999999999E-2</v>
      </c>
      <c r="I35" s="16">
        <f>TRUNC($I$31*H35,2)</f>
        <v>211.27</v>
      </c>
    </row>
    <row r="36" spans="1:11" x14ac:dyDescent="0.15">
      <c r="A36" s="1" t="s">
        <v>23</v>
      </c>
      <c r="B36" s="134" t="s">
        <v>185</v>
      </c>
      <c r="C36" s="134"/>
      <c r="D36" s="134"/>
      <c r="E36" s="134"/>
      <c r="F36" s="134"/>
      <c r="G36" s="134"/>
      <c r="H36" s="9">
        <v>3.0300000000000001E-2</v>
      </c>
      <c r="I36" s="16">
        <f>TRUNC(H36*I31,2)</f>
        <v>76.84</v>
      </c>
    </row>
    <row r="37" spans="1:11" x14ac:dyDescent="0.15">
      <c r="A37" s="136" t="s">
        <v>64</v>
      </c>
      <c r="B37" s="136"/>
      <c r="C37" s="136"/>
      <c r="D37" s="136"/>
      <c r="E37" s="136"/>
      <c r="F37" s="136"/>
      <c r="G37" s="136"/>
      <c r="H37" s="10">
        <f>TRUNC(SUM(H35:H36),4)</f>
        <v>0.11360000000000001</v>
      </c>
      <c r="I37" s="12">
        <f>TRUNC(SUM(I35:I36),2)</f>
        <v>288.11</v>
      </c>
    </row>
    <row r="38" spans="1:11" x14ac:dyDescent="0.15">
      <c r="A38" s="169"/>
      <c r="B38" s="170"/>
      <c r="C38" s="170"/>
      <c r="D38" s="170"/>
      <c r="E38" s="170"/>
      <c r="F38" s="170"/>
      <c r="G38" s="170"/>
      <c r="H38" s="170"/>
      <c r="I38" s="170"/>
      <c r="J38" s="14" t="s">
        <v>65</v>
      </c>
      <c r="K38" s="30">
        <f>I31+I37</f>
        <v>2824.4100000000003</v>
      </c>
    </row>
    <row r="39" spans="1:11" x14ac:dyDescent="0.15">
      <c r="A39" s="136" t="s">
        <v>66</v>
      </c>
      <c r="B39" s="136"/>
      <c r="C39" s="136"/>
      <c r="D39" s="136"/>
      <c r="E39" s="136"/>
      <c r="F39" s="136"/>
      <c r="G39" s="136"/>
      <c r="H39" s="1" t="s">
        <v>48</v>
      </c>
      <c r="I39" s="1" t="s">
        <v>49</v>
      </c>
    </row>
    <row r="40" spans="1:11" ht="13.15" customHeight="1" x14ac:dyDescent="0.15">
      <c r="A40" s="1" t="s">
        <v>21</v>
      </c>
      <c r="B40" s="146" t="s">
        <v>67</v>
      </c>
      <c r="C40" s="134"/>
      <c r="D40" s="134"/>
      <c r="E40" s="134"/>
      <c r="F40" s="134"/>
      <c r="G40" s="134"/>
      <c r="H40" s="17">
        <v>0.2</v>
      </c>
      <c r="I40" s="16">
        <f>H40*$K$38</f>
        <v>564.88200000000006</v>
      </c>
    </row>
    <row r="41" spans="1:11" ht="13.15" customHeight="1" x14ac:dyDescent="0.15">
      <c r="A41" s="1" t="s">
        <v>23</v>
      </c>
      <c r="B41" s="146" t="s">
        <v>68</v>
      </c>
      <c r="C41" s="134"/>
      <c r="D41" s="134"/>
      <c r="E41" s="134"/>
      <c r="F41" s="134"/>
      <c r="G41" s="134"/>
      <c r="H41" s="17">
        <v>2.5000000000000001E-2</v>
      </c>
      <c r="I41" s="16">
        <f t="shared" ref="I41:I47" si="0">H41*$K$38</f>
        <v>70.610250000000008</v>
      </c>
    </row>
    <row r="42" spans="1:11" ht="13.15" customHeight="1" x14ac:dyDescent="0.15">
      <c r="A42" s="1" t="s">
        <v>26</v>
      </c>
      <c r="B42" s="146" t="s">
        <v>69</v>
      </c>
      <c r="C42" s="134"/>
      <c r="D42" s="134"/>
      <c r="E42" s="134"/>
      <c r="F42" s="134"/>
      <c r="G42" s="134"/>
      <c r="H42" s="17">
        <v>0.03</v>
      </c>
      <c r="I42" s="16">
        <f t="shared" si="0"/>
        <v>84.732300000000009</v>
      </c>
    </row>
    <row r="43" spans="1:11" ht="13.15" customHeight="1" x14ac:dyDescent="0.15">
      <c r="A43" s="1" t="s">
        <v>29</v>
      </c>
      <c r="B43" s="146" t="s">
        <v>70</v>
      </c>
      <c r="C43" s="134"/>
      <c r="D43" s="134"/>
      <c r="E43" s="134"/>
      <c r="F43" s="134"/>
      <c r="G43" s="134"/>
      <c r="H43" s="17">
        <v>1.4999999999999999E-2</v>
      </c>
      <c r="I43" s="16">
        <f t="shared" si="0"/>
        <v>42.366150000000005</v>
      </c>
    </row>
    <row r="44" spans="1:11" ht="13.15" customHeight="1" x14ac:dyDescent="0.15">
      <c r="A44" s="1" t="s">
        <v>55</v>
      </c>
      <c r="B44" s="164" t="s">
        <v>71</v>
      </c>
      <c r="C44" s="167"/>
      <c r="D44" s="167"/>
      <c r="E44" s="167"/>
      <c r="F44" s="167"/>
      <c r="G44" s="168"/>
      <c r="H44" s="17">
        <v>0.01</v>
      </c>
      <c r="I44" s="16">
        <f t="shared" si="0"/>
        <v>28.244100000000003</v>
      </c>
    </row>
    <row r="45" spans="1:11" ht="13.15" customHeight="1" x14ac:dyDescent="0.15">
      <c r="A45" s="1" t="s">
        <v>57</v>
      </c>
      <c r="B45" s="146" t="s">
        <v>72</v>
      </c>
      <c r="C45" s="134"/>
      <c r="D45" s="134"/>
      <c r="E45" s="134"/>
      <c r="F45" s="134"/>
      <c r="G45" s="134"/>
      <c r="H45" s="17">
        <v>6.0000000000000001E-3</v>
      </c>
      <c r="I45" s="16">
        <f t="shared" si="0"/>
        <v>16.946460000000002</v>
      </c>
    </row>
    <row r="46" spans="1:11" ht="13.15" customHeight="1" x14ac:dyDescent="0.15">
      <c r="A46" s="1" t="s">
        <v>73</v>
      </c>
      <c r="B46" s="146" t="s">
        <v>74</v>
      </c>
      <c r="C46" s="134"/>
      <c r="D46" s="134"/>
      <c r="E46" s="134"/>
      <c r="F46" s="134"/>
      <c r="G46" s="134"/>
      <c r="H46" s="17">
        <v>2E-3</v>
      </c>
      <c r="I46" s="16">
        <f t="shared" si="0"/>
        <v>5.6488200000000006</v>
      </c>
    </row>
    <row r="47" spans="1:11" ht="13.15" customHeight="1" x14ac:dyDescent="0.15">
      <c r="A47" s="1" t="s">
        <v>75</v>
      </c>
      <c r="B47" s="146" t="s">
        <v>76</v>
      </c>
      <c r="C47" s="134"/>
      <c r="D47" s="134"/>
      <c r="E47" s="134"/>
      <c r="F47" s="134"/>
      <c r="G47" s="134"/>
      <c r="H47" s="17">
        <v>0.08</v>
      </c>
      <c r="I47" s="16">
        <f t="shared" si="0"/>
        <v>225.95280000000002</v>
      </c>
    </row>
    <row r="48" spans="1:11" x14ac:dyDescent="0.15">
      <c r="A48" s="136" t="s">
        <v>77</v>
      </c>
      <c r="B48" s="136"/>
      <c r="C48" s="136"/>
      <c r="D48" s="136"/>
      <c r="E48" s="136"/>
      <c r="F48" s="136"/>
      <c r="G48" s="136"/>
      <c r="H48" s="10">
        <f>SUM(H40:H47)</f>
        <v>0.36800000000000005</v>
      </c>
      <c r="I48" s="12">
        <f>TRUNC(SUM(I40:I47),2)</f>
        <v>1039.3800000000001</v>
      </c>
    </row>
    <row r="49" spans="1:9" x14ac:dyDescent="0.15">
      <c r="A49" s="162"/>
      <c r="B49" s="162"/>
      <c r="C49" s="162"/>
      <c r="D49" s="162"/>
      <c r="E49" s="162"/>
      <c r="F49" s="162"/>
      <c r="G49" s="162"/>
      <c r="H49" s="162"/>
      <c r="I49" s="163"/>
    </row>
    <row r="50" spans="1:9" x14ac:dyDescent="0.15">
      <c r="A50" s="136" t="s">
        <v>78</v>
      </c>
      <c r="B50" s="136"/>
      <c r="C50" s="136"/>
      <c r="D50" s="136"/>
      <c r="E50" s="136"/>
      <c r="F50" s="136"/>
      <c r="G50" s="136"/>
      <c r="H50" s="10"/>
      <c r="I50" s="1" t="s">
        <v>49</v>
      </c>
    </row>
    <row r="51" spans="1:9" x14ac:dyDescent="0.15">
      <c r="A51" s="1" t="s">
        <v>21</v>
      </c>
      <c r="B51" s="155" t="s">
        <v>79</v>
      </c>
      <c r="C51" s="151"/>
      <c r="D51" s="151"/>
      <c r="E51" s="151"/>
      <c r="F51" s="151"/>
      <c r="G51" s="151"/>
      <c r="H51" s="2" t="s">
        <v>80</v>
      </c>
      <c r="I51" s="15">
        <v>0</v>
      </c>
    </row>
    <row r="52" spans="1:9" x14ac:dyDescent="0.15">
      <c r="A52" s="1" t="s">
        <v>23</v>
      </c>
      <c r="B52" s="155" t="s">
        <v>81</v>
      </c>
      <c r="C52" s="151"/>
      <c r="D52" s="151"/>
      <c r="E52" s="151"/>
      <c r="F52" s="151"/>
      <c r="G52" s="151"/>
      <c r="H52" s="123">
        <v>29</v>
      </c>
      <c r="I52" s="15">
        <f>H52*15*0.8</f>
        <v>348</v>
      </c>
    </row>
    <row r="53" spans="1:9" x14ac:dyDescent="0.15">
      <c r="A53" s="1" t="s">
        <v>26</v>
      </c>
      <c r="B53" s="151" t="s">
        <v>82</v>
      </c>
      <c r="C53" s="151"/>
      <c r="D53" s="151"/>
      <c r="E53" s="151"/>
      <c r="F53" s="151"/>
      <c r="G53" s="151"/>
      <c r="H53" s="2" t="s">
        <v>80</v>
      </c>
      <c r="I53" s="15">
        <v>0</v>
      </c>
    </row>
    <row r="54" spans="1:9" x14ac:dyDescent="0.15">
      <c r="A54" s="1" t="s">
        <v>29</v>
      </c>
      <c r="B54" s="164" t="s">
        <v>83</v>
      </c>
      <c r="C54" s="165"/>
      <c r="D54" s="165"/>
      <c r="E54" s="165"/>
      <c r="F54" s="165"/>
      <c r="G54" s="166"/>
      <c r="H54" s="2" t="s">
        <v>80</v>
      </c>
      <c r="I54" s="89">
        <v>0</v>
      </c>
    </row>
    <row r="55" spans="1:9" x14ac:dyDescent="0.15">
      <c r="A55" s="1" t="s">
        <v>55</v>
      </c>
      <c r="B55" s="164" t="s">
        <v>186</v>
      </c>
      <c r="C55" s="165"/>
      <c r="D55" s="165"/>
      <c r="E55" s="165"/>
      <c r="F55" s="165"/>
      <c r="G55" s="166"/>
      <c r="H55" s="2" t="s">
        <v>80</v>
      </c>
      <c r="I55" s="89">
        <v>0</v>
      </c>
    </row>
    <row r="56" spans="1:9" x14ac:dyDescent="0.15">
      <c r="A56" s="1" t="s">
        <v>57</v>
      </c>
      <c r="B56" s="151" t="s">
        <v>187</v>
      </c>
      <c r="C56" s="151"/>
      <c r="D56" s="151"/>
      <c r="E56" s="151"/>
      <c r="F56" s="151"/>
      <c r="G56" s="151"/>
      <c r="H56" s="2" t="s">
        <v>80</v>
      </c>
      <c r="I56" s="89">
        <v>9.15</v>
      </c>
    </row>
    <row r="57" spans="1:9" x14ac:dyDescent="0.15">
      <c r="A57" s="1" t="s">
        <v>73</v>
      </c>
      <c r="B57" s="194" t="s">
        <v>84</v>
      </c>
      <c r="C57" s="165"/>
      <c r="D57" s="165"/>
      <c r="E57" s="165"/>
      <c r="F57" s="165"/>
      <c r="G57" s="166"/>
      <c r="H57" s="2"/>
      <c r="I57" s="15"/>
    </row>
    <row r="58" spans="1:9" x14ac:dyDescent="0.15">
      <c r="A58" s="136" t="s">
        <v>86</v>
      </c>
      <c r="B58" s="136"/>
      <c r="C58" s="136"/>
      <c r="D58" s="136"/>
      <c r="E58" s="136"/>
      <c r="F58" s="136"/>
      <c r="G58" s="136"/>
      <c r="H58" s="136"/>
      <c r="I58" s="12">
        <f>SUM(I51:I57)</f>
        <v>357.15</v>
      </c>
    </row>
    <row r="59" spans="1:9" x14ac:dyDescent="0.15">
      <c r="A59" s="162"/>
      <c r="B59" s="162"/>
      <c r="C59" s="162"/>
      <c r="D59" s="162"/>
      <c r="E59" s="162"/>
      <c r="F59" s="162"/>
      <c r="G59" s="162"/>
      <c r="H59" s="162"/>
      <c r="I59" s="163"/>
    </row>
    <row r="60" spans="1:9" x14ac:dyDescent="0.15">
      <c r="A60" s="145" t="s">
        <v>87</v>
      </c>
      <c r="B60" s="145"/>
      <c r="C60" s="145"/>
      <c r="D60" s="145"/>
      <c r="E60" s="145"/>
      <c r="F60" s="145"/>
      <c r="G60" s="145"/>
      <c r="H60" s="145"/>
      <c r="I60" s="145"/>
    </row>
    <row r="61" spans="1:9" x14ac:dyDescent="0.15">
      <c r="A61" s="136" t="s">
        <v>88</v>
      </c>
      <c r="B61" s="136"/>
      <c r="C61" s="136"/>
      <c r="D61" s="136"/>
      <c r="E61" s="136"/>
      <c r="F61" s="136"/>
      <c r="G61" s="136"/>
      <c r="H61" s="136"/>
      <c r="I61" s="1" t="s">
        <v>49</v>
      </c>
    </row>
    <row r="62" spans="1:9" x14ac:dyDescent="0.15">
      <c r="A62" s="1" t="s">
        <v>89</v>
      </c>
      <c r="B62" s="135" t="s">
        <v>90</v>
      </c>
      <c r="C62" s="135"/>
      <c r="D62" s="135"/>
      <c r="E62" s="135"/>
      <c r="F62" s="135"/>
      <c r="G62" s="135"/>
      <c r="H62" s="135"/>
      <c r="I62" s="16">
        <f>I37</f>
        <v>288.11</v>
      </c>
    </row>
    <row r="63" spans="1:9" x14ac:dyDescent="0.15">
      <c r="A63" s="1" t="s">
        <v>91</v>
      </c>
      <c r="B63" s="135" t="s">
        <v>92</v>
      </c>
      <c r="C63" s="135"/>
      <c r="D63" s="135"/>
      <c r="E63" s="135"/>
      <c r="F63" s="135"/>
      <c r="G63" s="135"/>
      <c r="H63" s="135"/>
      <c r="I63" s="16">
        <f>I48</f>
        <v>1039.3800000000001</v>
      </c>
    </row>
    <row r="64" spans="1:9" x14ac:dyDescent="0.15">
      <c r="A64" s="1" t="s">
        <v>93</v>
      </c>
      <c r="B64" s="135" t="s">
        <v>94</v>
      </c>
      <c r="C64" s="135"/>
      <c r="D64" s="135"/>
      <c r="E64" s="135"/>
      <c r="F64" s="135"/>
      <c r="G64" s="135"/>
      <c r="H64" s="135"/>
      <c r="I64" s="16">
        <f>I58</f>
        <v>357.15</v>
      </c>
    </row>
    <row r="65" spans="1:11" x14ac:dyDescent="0.15">
      <c r="A65" s="136" t="s">
        <v>95</v>
      </c>
      <c r="B65" s="136"/>
      <c r="C65" s="136"/>
      <c r="D65" s="136"/>
      <c r="E65" s="136"/>
      <c r="F65" s="136"/>
      <c r="G65" s="136"/>
      <c r="H65" s="136"/>
      <c r="I65" s="12">
        <f>TRUNC(SUM(I62:I64),2)</f>
        <v>1684.64</v>
      </c>
    </row>
    <row r="66" spans="1:11" x14ac:dyDescent="0.15">
      <c r="A66" s="152"/>
      <c r="B66" s="153"/>
      <c r="C66" s="153"/>
      <c r="D66" s="153"/>
      <c r="E66" s="153"/>
      <c r="F66" s="153"/>
      <c r="G66" s="153"/>
      <c r="H66" s="153"/>
      <c r="I66" s="153"/>
    </row>
    <row r="67" spans="1:11" x14ac:dyDescent="0.15">
      <c r="A67" s="154" t="s">
        <v>96</v>
      </c>
      <c r="B67" s="154"/>
      <c r="C67" s="154"/>
      <c r="D67" s="154"/>
      <c r="E67" s="154"/>
      <c r="F67" s="154"/>
      <c r="G67" s="154"/>
      <c r="H67" s="154"/>
      <c r="I67" s="154"/>
    </row>
    <row r="68" spans="1:11" x14ac:dyDescent="0.15">
      <c r="A68" s="1">
        <v>3</v>
      </c>
      <c r="B68" s="136" t="s">
        <v>97</v>
      </c>
      <c r="C68" s="136"/>
      <c r="D68" s="136"/>
      <c r="E68" s="136"/>
      <c r="F68" s="136"/>
      <c r="G68" s="136"/>
      <c r="H68" s="1" t="s">
        <v>48</v>
      </c>
      <c r="I68" s="1" t="s">
        <v>49</v>
      </c>
    </row>
    <row r="69" spans="1:11" x14ac:dyDescent="0.15">
      <c r="A69" s="1" t="s">
        <v>21</v>
      </c>
      <c r="B69" s="134" t="s">
        <v>98</v>
      </c>
      <c r="C69" s="134"/>
      <c r="D69" s="134"/>
      <c r="E69" s="134"/>
      <c r="F69" s="134"/>
      <c r="G69" s="134"/>
      <c r="H69" s="17">
        <v>4.5999999999999999E-3</v>
      </c>
      <c r="I69" s="16">
        <f>($I$31+$I$37+$I$47+$I$58)*H69</f>
        <v>15.674558880000001</v>
      </c>
    </row>
    <row r="70" spans="1:11" x14ac:dyDescent="0.15">
      <c r="A70" s="1" t="s">
        <v>23</v>
      </c>
      <c r="B70" s="134" t="s">
        <v>99</v>
      </c>
      <c r="C70" s="134"/>
      <c r="D70" s="134"/>
      <c r="E70" s="134"/>
      <c r="F70" s="134"/>
      <c r="G70" s="134"/>
      <c r="H70" s="17">
        <v>4.0000000000000002E-4</v>
      </c>
      <c r="I70" s="16">
        <f>H70*($I$31+$I$37)</f>
        <v>1.1297640000000002</v>
      </c>
    </row>
    <row r="71" spans="1:11" x14ac:dyDescent="0.15">
      <c r="A71" s="1" t="s">
        <v>26</v>
      </c>
      <c r="B71" s="134" t="s">
        <v>100</v>
      </c>
      <c r="C71" s="134"/>
      <c r="D71" s="134"/>
      <c r="E71" s="134"/>
      <c r="F71" s="134"/>
      <c r="G71" s="134"/>
      <c r="H71" s="17">
        <v>1.6000000000000001E-3</v>
      </c>
      <c r="I71" s="16">
        <f>($I$31+$I$37)*H71</f>
        <v>4.5190560000000009</v>
      </c>
    </row>
    <row r="72" spans="1:11" x14ac:dyDescent="0.15">
      <c r="A72" s="1" t="s">
        <v>29</v>
      </c>
      <c r="B72" s="134" t="s">
        <v>101</v>
      </c>
      <c r="C72" s="134"/>
      <c r="D72" s="134"/>
      <c r="E72" s="134"/>
      <c r="F72" s="134"/>
      <c r="G72" s="134"/>
      <c r="H72" s="17">
        <v>1.9400000000000001E-2</v>
      </c>
      <c r="I72" s="16">
        <f>($I$31+$I$65)*H72</f>
        <v>81.886236000000011</v>
      </c>
    </row>
    <row r="73" spans="1:11" x14ac:dyDescent="0.15">
      <c r="A73" s="1" t="s">
        <v>55</v>
      </c>
      <c r="B73" s="146" t="s">
        <v>102</v>
      </c>
      <c r="C73" s="146"/>
      <c r="D73" s="146"/>
      <c r="E73" s="146"/>
      <c r="F73" s="146"/>
      <c r="G73" s="146"/>
      <c r="H73" s="68">
        <f>H48*H72</f>
        <v>7.1392000000000009E-3</v>
      </c>
      <c r="I73" s="69">
        <f>($I$31+$I$37)*H73</f>
        <v>20.164027872000005</v>
      </c>
    </row>
    <row r="74" spans="1:11" x14ac:dyDescent="0.15">
      <c r="A74" s="1" t="s">
        <v>57</v>
      </c>
      <c r="B74" s="134" t="s">
        <v>103</v>
      </c>
      <c r="C74" s="134"/>
      <c r="D74" s="134"/>
      <c r="E74" s="134"/>
      <c r="F74" s="134"/>
      <c r="G74" s="134"/>
      <c r="H74" s="17">
        <v>3.8399999999999997E-2</v>
      </c>
      <c r="I74" s="16">
        <f>($I$31+$I$37)*H74</f>
        <v>108.45734400000001</v>
      </c>
    </row>
    <row r="75" spans="1:11" x14ac:dyDescent="0.15">
      <c r="A75" s="136" t="s">
        <v>104</v>
      </c>
      <c r="B75" s="136"/>
      <c r="C75" s="136"/>
      <c r="D75" s="136"/>
      <c r="E75" s="136"/>
      <c r="F75" s="136"/>
      <c r="G75" s="136"/>
      <c r="H75" s="10">
        <f>TRUNC(SUM(H69:H74),4)</f>
        <v>7.1499999999999994E-2</v>
      </c>
      <c r="I75" s="12">
        <f>TRUNC(SUM(I69:I74),2)</f>
        <v>231.83</v>
      </c>
    </row>
    <row r="76" spans="1:11" x14ac:dyDescent="0.15">
      <c r="A76" s="160"/>
      <c r="B76" s="161"/>
      <c r="C76" s="161"/>
      <c r="D76" s="161"/>
      <c r="E76" s="161"/>
      <c r="F76" s="161"/>
      <c r="G76" s="161"/>
      <c r="H76" s="161"/>
      <c r="I76" s="161"/>
    </row>
    <row r="77" spans="1:11" x14ac:dyDescent="0.15">
      <c r="A77" s="154" t="s">
        <v>105</v>
      </c>
      <c r="B77" s="154"/>
      <c r="C77" s="154"/>
      <c r="D77" s="154"/>
      <c r="E77" s="154"/>
      <c r="F77" s="154"/>
      <c r="G77" s="154"/>
      <c r="H77" s="154"/>
      <c r="I77" s="154"/>
      <c r="J77" s="14" t="s">
        <v>106</v>
      </c>
      <c r="K77" s="30">
        <f>I31+I65+I75</f>
        <v>4452.7700000000004</v>
      </c>
    </row>
    <row r="78" spans="1:11" x14ac:dyDescent="0.15">
      <c r="A78" s="136" t="s">
        <v>107</v>
      </c>
      <c r="B78" s="136"/>
      <c r="C78" s="136"/>
      <c r="D78" s="136"/>
      <c r="E78" s="136"/>
      <c r="F78" s="136"/>
      <c r="G78" s="136"/>
      <c r="H78" s="1" t="s">
        <v>48</v>
      </c>
      <c r="I78" s="1" t="s">
        <v>49</v>
      </c>
    </row>
    <row r="79" spans="1:11" x14ac:dyDescent="0.15">
      <c r="A79" s="1" t="s">
        <v>21</v>
      </c>
      <c r="B79" s="134" t="s">
        <v>108</v>
      </c>
      <c r="C79" s="134"/>
      <c r="D79" s="134"/>
      <c r="E79" s="134"/>
      <c r="F79" s="134"/>
      <c r="G79" s="134"/>
      <c r="H79" s="17">
        <v>8.3299999999999999E-2</v>
      </c>
      <c r="I79" s="16">
        <f>H79*$K$77</f>
        <v>370.91574100000003</v>
      </c>
    </row>
    <row r="80" spans="1:11" x14ac:dyDescent="0.15">
      <c r="A80" s="1" t="s">
        <v>23</v>
      </c>
      <c r="B80" s="134" t="s">
        <v>109</v>
      </c>
      <c r="C80" s="134"/>
      <c r="D80" s="134"/>
      <c r="E80" s="134"/>
      <c r="F80" s="134"/>
      <c r="G80" s="134"/>
      <c r="H80" s="17">
        <v>2.8E-3</v>
      </c>
      <c r="I80" s="16">
        <f t="shared" ref="I80:I84" si="1">H80*$K$77</f>
        <v>12.467756000000001</v>
      </c>
    </row>
    <row r="81" spans="1:11" x14ac:dyDescent="0.15">
      <c r="A81" s="1" t="s">
        <v>26</v>
      </c>
      <c r="B81" s="134" t="s">
        <v>110</v>
      </c>
      <c r="C81" s="134"/>
      <c r="D81" s="134"/>
      <c r="E81" s="134"/>
      <c r="F81" s="134"/>
      <c r="G81" s="134"/>
      <c r="H81" s="17">
        <v>8.0000000000000004E-4</v>
      </c>
      <c r="I81" s="16">
        <f t="shared" si="1"/>
        <v>3.5622160000000007</v>
      </c>
    </row>
    <row r="82" spans="1:11" x14ac:dyDescent="0.15">
      <c r="A82" s="1" t="s">
        <v>29</v>
      </c>
      <c r="B82" s="134" t="s">
        <v>111</v>
      </c>
      <c r="C82" s="134"/>
      <c r="D82" s="134"/>
      <c r="E82" s="134"/>
      <c r="F82" s="134"/>
      <c r="G82" s="134"/>
      <c r="H82" s="17">
        <v>2.7000000000000001E-3</v>
      </c>
      <c r="I82" s="16">
        <f t="shared" si="1"/>
        <v>12.022479000000002</v>
      </c>
    </row>
    <row r="83" spans="1:11" x14ac:dyDescent="0.15">
      <c r="A83" s="1" t="s">
        <v>55</v>
      </c>
      <c r="B83" s="134" t="s">
        <v>112</v>
      </c>
      <c r="C83" s="134"/>
      <c r="D83" s="134"/>
      <c r="E83" s="134"/>
      <c r="F83" s="134"/>
      <c r="G83" s="134"/>
      <c r="H83" s="17">
        <v>6.9999999999999999E-4</v>
      </c>
      <c r="I83" s="16">
        <f t="shared" si="1"/>
        <v>3.1169390000000003</v>
      </c>
      <c r="K83" s="55"/>
    </row>
    <row r="84" spans="1:11" x14ac:dyDescent="0.15">
      <c r="A84" s="1" t="s">
        <v>57</v>
      </c>
      <c r="B84" s="134" t="s">
        <v>113</v>
      </c>
      <c r="C84" s="134"/>
      <c r="D84" s="134"/>
      <c r="E84" s="134"/>
      <c r="F84" s="134"/>
      <c r="G84" s="134"/>
      <c r="H84" s="17">
        <v>1.66E-2</v>
      </c>
      <c r="I84" s="16">
        <f t="shared" si="1"/>
        <v>73.915982000000014</v>
      </c>
      <c r="K84" s="56"/>
    </row>
    <row r="85" spans="1:11" x14ac:dyDescent="0.15">
      <c r="A85" s="136" t="s">
        <v>114</v>
      </c>
      <c r="B85" s="136"/>
      <c r="C85" s="136"/>
      <c r="D85" s="136"/>
      <c r="E85" s="136"/>
      <c r="F85" s="136"/>
      <c r="G85" s="136"/>
      <c r="H85" s="10">
        <f>TRUNC(SUM(H79:H84),4)</f>
        <v>0.1069</v>
      </c>
      <c r="I85" s="12">
        <f>TRUNC(SUM(I79:I84),2)</f>
        <v>476</v>
      </c>
      <c r="K85" s="56"/>
    </row>
    <row r="86" spans="1:11" x14ac:dyDescent="0.15">
      <c r="A86" s="156"/>
      <c r="B86" s="157"/>
      <c r="C86" s="157"/>
      <c r="D86" s="157"/>
      <c r="E86" s="157"/>
      <c r="F86" s="157"/>
      <c r="G86" s="157"/>
      <c r="H86" s="157"/>
      <c r="I86" s="157"/>
    </row>
    <row r="87" spans="1:11" x14ac:dyDescent="0.15">
      <c r="A87" s="136" t="s">
        <v>115</v>
      </c>
      <c r="B87" s="136"/>
      <c r="C87" s="136"/>
      <c r="D87" s="136"/>
      <c r="E87" s="136"/>
      <c r="F87" s="136"/>
      <c r="G87" s="136"/>
      <c r="H87" s="1" t="s">
        <v>48</v>
      </c>
      <c r="I87" s="1" t="s">
        <v>49</v>
      </c>
    </row>
    <row r="88" spans="1:11" x14ac:dyDescent="0.15">
      <c r="A88" s="1" t="s">
        <v>21</v>
      </c>
      <c r="B88" s="134" t="s">
        <v>116</v>
      </c>
      <c r="C88" s="134"/>
      <c r="D88" s="134"/>
      <c r="E88" s="134"/>
      <c r="F88" s="134"/>
      <c r="G88" s="134"/>
      <c r="H88" s="17">
        <v>0.5</v>
      </c>
      <c r="I88" s="16">
        <f>((((I31)/220))*1.5)*15</f>
        <v>259.39431818181816</v>
      </c>
    </row>
    <row r="89" spans="1:11" x14ac:dyDescent="0.15">
      <c r="A89" s="136" t="s">
        <v>117</v>
      </c>
      <c r="B89" s="136"/>
      <c r="C89" s="136"/>
      <c r="D89" s="136"/>
      <c r="E89" s="136"/>
      <c r="F89" s="136"/>
      <c r="G89" s="136"/>
      <c r="H89" s="10">
        <f>TRUNC(SUM(H88),4)</f>
        <v>0.5</v>
      </c>
      <c r="I89" s="12">
        <f>TRUNC(SUM(I88),2)</f>
        <v>259.39</v>
      </c>
    </row>
    <row r="90" spans="1:11" x14ac:dyDescent="0.15">
      <c r="A90" s="158"/>
      <c r="B90" s="159"/>
      <c r="C90" s="159"/>
      <c r="D90" s="159"/>
      <c r="E90" s="159"/>
      <c r="F90" s="159"/>
      <c r="G90" s="159"/>
      <c r="H90" s="159"/>
      <c r="I90" s="159"/>
    </row>
    <row r="91" spans="1:11" x14ac:dyDescent="0.15">
      <c r="A91" s="145" t="s">
        <v>118</v>
      </c>
      <c r="B91" s="145"/>
      <c r="C91" s="145"/>
      <c r="D91" s="145"/>
      <c r="E91" s="145"/>
      <c r="F91" s="145"/>
      <c r="G91" s="145"/>
      <c r="H91" s="145"/>
      <c r="I91" s="145"/>
    </row>
    <row r="92" spans="1:11" x14ac:dyDescent="0.15">
      <c r="A92" s="136" t="s">
        <v>119</v>
      </c>
      <c r="B92" s="136"/>
      <c r="C92" s="136"/>
      <c r="D92" s="136"/>
      <c r="E92" s="136"/>
      <c r="F92" s="136"/>
      <c r="G92" s="136"/>
      <c r="H92" s="136"/>
      <c r="I92" s="1" t="s">
        <v>49</v>
      </c>
    </row>
    <row r="93" spans="1:11" x14ac:dyDescent="0.15">
      <c r="A93" s="1" t="s">
        <v>120</v>
      </c>
      <c r="B93" s="135" t="s">
        <v>121</v>
      </c>
      <c r="C93" s="135"/>
      <c r="D93" s="135"/>
      <c r="E93" s="135"/>
      <c r="F93" s="135"/>
      <c r="G93" s="135"/>
      <c r="H93" s="135"/>
      <c r="I93" s="16">
        <f>I85</f>
        <v>476</v>
      </c>
    </row>
    <row r="94" spans="1:11" x14ac:dyDescent="0.15">
      <c r="A94" s="1" t="s">
        <v>122</v>
      </c>
      <c r="B94" s="135" t="s">
        <v>123</v>
      </c>
      <c r="C94" s="135"/>
      <c r="D94" s="135"/>
      <c r="E94" s="135"/>
      <c r="F94" s="135"/>
      <c r="G94" s="135"/>
      <c r="H94" s="135"/>
      <c r="I94" s="16">
        <f>I89</f>
        <v>259.39</v>
      </c>
    </row>
    <row r="95" spans="1:11" x14ac:dyDescent="0.15">
      <c r="A95" s="136" t="s">
        <v>124</v>
      </c>
      <c r="B95" s="136"/>
      <c r="C95" s="136"/>
      <c r="D95" s="136"/>
      <c r="E95" s="136"/>
      <c r="F95" s="136"/>
      <c r="G95" s="136"/>
      <c r="H95" s="136"/>
      <c r="I95" s="12">
        <f>TRUNC(SUM(I93:I94),2)</f>
        <v>735.39</v>
      </c>
    </row>
    <row r="96" spans="1:11" x14ac:dyDescent="0.15">
      <c r="A96" s="152"/>
      <c r="B96" s="153"/>
      <c r="C96" s="153"/>
      <c r="D96" s="153"/>
      <c r="E96" s="153"/>
      <c r="F96" s="153"/>
      <c r="G96" s="153"/>
      <c r="H96" s="153"/>
      <c r="I96" s="153"/>
    </row>
    <row r="97" spans="1:9" x14ac:dyDescent="0.15">
      <c r="A97" s="154" t="s">
        <v>125</v>
      </c>
      <c r="B97" s="154"/>
      <c r="C97" s="154"/>
      <c r="D97" s="154"/>
      <c r="E97" s="154"/>
      <c r="F97" s="154"/>
      <c r="G97" s="154"/>
      <c r="H97" s="154"/>
      <c r="I97" s="154"/>
    </row>
    <row r="98" spans="1:9" x14ac:dyDescent="0.15">
      <c r="A98" s="1">
        <v>5</v>
      </c>
      <c r="B98" s="136" t="s">
        <v>126</v>
      </c>
      <c r="C98" s="136"/>
      <c r="D98" s="136"/>
      <c r="E98" s="136"/>
      <c r="F98" s="136"/>
      <c r="G98" s="136"/>
      <c r="H98" s="1"/>
      <c r="I98" s="1" t="s">
        <v>49</v>
      </c>
    </row>
    <row r="99" spans="1:9" x14ac:dyDescent="0.15">
      <c r="A99" s="1" t="s">
        <v>21</v>
      </c>
      <c r="B99" s="155" t="s">
        <v>127</v>
      </c>
      <c r="C99" s="151"/>
      <c r="D99" s="151"/>
      <c r="E99" s="151"/>
      <c r="F99" s="151"/>
      <c r="G99" s="151"/>
      <c r="H99" s="2" t="s">
        <v>80</v>
      </c>
      <c r="I99" s="64">
        <f>' Uniforme Equipamentos'!F17</f>
        <v>68.773333333333326</v>
      </c>
    </row>
    <row r="100" spans="1:9" ht="13.15" customHeight="1" x14ac:dyDescent="0.15">
      <c r="A100" s="1" t="s">
        <v>23</v>
      </c>
      <c r="B100" s="151" t="s">
        <v>128</v>
      </c>
      <c r="C100" s="151"/>
      <c r="D100" s="151"/>
      <c r="E100" s="151"/>
      <c r="F100" s="151"/>
      <c r="G100" s="151"/>
      <c r="H100" s="2" t="s">
        <v>80</v>
      </c>
      <c r="I100" s="64">
        <f>' Uniforme Equipamentos'!H30</f>
        <v>17.394354166666666</v>
      </c>
    </row>
    <row r="101" spans="1:9" ht="13.15" customHeight="1" x14ac:dyDescent="0.15">
      <c r="A101" s="11" t="s">
        <v>26</v>
      </c>
      <c r="B101" s="151" t="s">
        <v>129</v>
      </c>
      <c r="C101" s="151"/>
      <c r="D101" s="151"/>
      <c r="E101" s="151"/>
      <c r="F101" s="151"/>
      <c r="G101" s="151"/>
      <c r="H101" s="2" t="s">
        <v>80</v>
      </c>
      <c r="I101" s="64">
        <f>' Uniforme Equipamentos'!F38</f>
        <v>4.5947916666666666</v>
      </c>
    </row>
    <row r="102" spans="1:9" x14ac:dyDescent="0.15">
      <c r="A102" s="11" t="s">
        <v>29</v>
      </c>
      <c r="B102" s="151" t="s">
        <v>130</v>
      </c>
      <c r="C102" s="151"/>
      <c r="D102" s="151"/>
      <c r="E102" s="151"/>
      <c r="F102" s="151"/>
      <c r="G102" s="151"/>
      <c r="H102" s="2" t="s">
        <v>80</v>
      </c>
      <c r="I102" s="16" t="s">
        <v>80</v>
      </c>
    </row>
    <row r="103" spans="1:9" x14ac:dyDescent="0.15">
      <c r="A103" s="136" t="s">
        <v>131</v>
      </c>
      <c r="B103" s="136"/>
      <c r="C103" s="136"/>
      <c r="D103" s="136"/>
      <c r="E103" s="136"/>
      <c r="F103" s="136"/>
      <c r="G103" s="136"/>
      <c r="H103" s="10" t="s">
        <v>80</v>
      </c>
      <c r="I103" s="12">
        <f>TRUNC(SUM(I99:I102),2)</f>
        <v>90.76</v>
      </c>
    </row>
    <row r="104" spans="1:9" x14ac:dyDescent="0.15">
      <c r="A104" s="152"/>
      <c r="B104" s="153"/>
      <c r="C104" s="153"/>
      <c r="D104" s="153"/>
      <c r="E104" s="153"/>
      <c r="F104" s="153"/>
      <c r="G104" s="153"/>
      <c r="H104" s="153"/>
      <c r="I104" s="153"/>
    </row>
    <row r="105" spans="1:9" x14ac:dyDescent="0.15">
      <c r="A105" s="154" t="s">
        <v>132</v>
      </c>
      <c r="B105" s="154"/>
      <c r="C105" s="154"/>
      <c r="D105" s="154"/>
      <c r="E105" s="154"/>
      <c r="F105" s="154"/>
      <c r="G105" s="154"/>
      <c r="H105" s="154"/>
      <c r="I105" s="154"/>
    </row>
    <row r="106" spans="1:9" x14ac:dyDescent="0.15">
      <c r="A106" s="1">
        <v>6</v>
      </c>
      <c r="B106" s="136" t="s">
        <v>133</v>
      </c>
      <c r="C106" s="136"/>
      <c r="D106" s="136"/>
      <c r="E106" s="136"/>
      <c r="F106" s="136"/>
      <c r="G106" s="136"/>
      <c r="H106" s="1" t="s">
        <v>48</v>
      </c>
      <c r="I106" s="1" t="s">
        <v>49</v>
      </c>
    </row>
    <row r="107" spans="1:9" x14ac:dyDescent="0.15">
      <c r="A107" s="1" t="s">
        <v>21</v>
      </c>
      <c r="B107" s="134" t="s">
        <v>134</v>
      </c>
      <c r="C107" s="134"/>
      <c r="D107" s="134"/>
      <c r="E107" s="134"/>
      <c r="F107" s="134"/>
      <c r="G107" s="134"/>
      <c r="H107" s="77">
        <v>0.06</v>
      </c>
      <c r="I107" s="16">
        <f>TRUNC(H107*I131,2)</f>
        <v>316.73</v>
      </c>
    </row>
    <row r="108" spans="1:9" x14ac:dyDescent="0.15">
      <c r="A108" s="1" t="s">
        <v>23</v>
      </c>
      <c r="B108" s="134" t="s">
        <v>135</v>
      </c>
      <c r="C108" s="134"/>
      <c r="D108" s="134"/>
      <c r="E108" s="134"/>
      <c r="F108" s="134"/>
      <c r="G108" s="134"/>
      <c r="H108" s="52">
        <v>6.7900000000000002E-2</v>
      </c>
      <c r="I108" s="16">
        <f>TRUNC(H108*(I107+I131),2)</f>
        <v>379.94</v>
      </c>
    </row>
    <row r="109" spans="1:9" x14ac:dyDescent="0.15">
      <c r="A109" s="1" t="s">
        <v>26</v>
      </c>
      <c r="B109" s="137" t="s">
        <v>136</v>
      </c>
      <c r="C109" s="137"/>
      <c r="D109" s="137"/>
      <c r="E109" s="137"/>
      <c r="F109" s="137"/>
      <c r="G109" s="137"/>
      <c r="H109" s="50"/>
      <c r="I109" s="26"/>
    </row>
    <row r="110" spans="1:9" x14ac:dyDescent="0.15">
      <c r="A110" s="1" t="s">
        <v>137</v>
      </c>
      <c r="B110" s="146" t="s">
        <v>138</v>
      </c>
      <c r="C110" s="134"/>
      <c r="D110" s="134"/>
      <c r="E110" s="134"/>
      <c r="F110" s="134"/>
      <c r="G110" s="134"/>
      <c r="H110" s="78">
        <v>6.4999999999999997E-3</v>
      </c>
      <c r="I110" s="16">
        <f>H110*I120</f>
        <v>42.51923</v>
      </c>
    </row>
    <row r="111" spans="1:9" x14ac:dyDescent="0.15">
      <c r="A111" s="1" t="s">
        <v>139</v>
      </c>
      <c r="B111" s="146" t="s">
        <v>188</v>
      </c>
      <c r="C111" s="134"/>
      <c r="D111" s="134"/>
      <c r="E111" s="134"/>
      <c r="F111" s="134"/>
      <c r="G111" s="134"/>
      <c r="H111" s="78">
        <v>0.03</v>
      </c>
      <c r="I111" s="16">
        <f>H111*I120</f>
        <v>196.24259999999998</v>
      </c>
    </row>
    <row r="112" spans="1:9" x14ac:dyDescent="0.15">
      <c r="A112" s="1" t="s">
        <v>141</v>
      </c>
      <c r="B112" s="134" t="s">
        <v>142</v>
      </c>
      <c r="C112" s="134"/>
      <c r="D112" s="134"/>
      <c r="E112" s="134"/>
      <c r="F112" s="134"/>
      <c r="G112" s="134"/>
      <c r="H112" s="53">
        <v>0.05</v>
      </c>
      <c r="I112" s="16">
        <f>H112*I120</f>
        <v>327.07100000000003</v>
      </c>
    </row>
    <row r="113" spans="1:11" x14ac:dyDescent="0.15">
      <c r="A113" s="136" t="s">
        <v>143</v>
      </c>
      <c r="B113" s="136"/>
      <c r="C113" s="136"/>
      <c r="D113" s="136"/>
      <c r="E113" s="136"/>
      <c r="F113" s="136"/>
      <c r="G113" s="136"/>
      <c r="H113" s="53"/>
      <c r="I113" s="12">
        <f>TRUNC(SUM(I107:I112),2)</f>
        <v>1262.5</v>
      </c>
    </row>
    <row r="114" spans="1:11" x14ac:dyDescent="0.15">
      <c r="A114" s="7"/>
      <c r="B114" s="147"/>
      <c r="C114" s="147"/>
      <c r="D114" s="147"/>
      <c r="E114" s="147"/>
      <c r="F114" s="147"/>
      <c r="G114" s="147"/>
      <c r="H114" s="147"/>
      <c r="I114" s="147"/>
    </row>
    <row r="115" spans="1:11" x14ac:dyDescent="0.15">
      <c r="A115" s="18" t="s">
        <v>144</v>
      </c>
      <c r="B115" s="148" t="s">
        <v>145</v>
      </c>
      <c r="C115" s="148"/>
      <c r="D115" s="148"/>
      <c r="E115" s="148"/>
      <c r="F115" s="148"/>
      <c r="G115" s="148"/>
      <c r="H115" s="19">
        <f>TRUNC(H110+H111+H112,4)</f>
        <v>8.6499999999999994E-2</v>
      </c>
      <c r="I115" s="27"/>
    </row>
    <row r="116" spans="1:11" x14ac:dyDescent="0.15">
      <c r="A116" s="20"/>
      <c r="B116" s="149">
        <v>100</v>
      </c>
      <c r="C116" s="149"/>
      <c r="D116" s="149"/>
      <c r="E116" s="149"/>
      <c r="F116" s="149"/>
      <c r="G116" s="149"/>
      <c r="H116" s="22"/>
      <c r="I116" s="28"/>
    </row>
    <row r="117" spans="1:11" x14ac:dyDescent="0.15">
      <c r="A117" s="23"/>
      <c r="B117" s="21"/>
      <c r="C117" s="21"/>
      <c r="D117" s="21"/>
      <c r="E117" s="21"/>
      <c r="F117" s="21"/>
      <c r="G117" s="21"/>
      <c r="H117" s="22"/>
      <c r="I117" s="28"/>
    </row>
    <row r="118" spans="1:11" x14ac:dyDescent="0.15">
      <c r="A118" s="20" t="s">
        <v>146</v>
      </c>
      <c r="B118" s="149" t="s">
        <v>147</v>
      </c>
      <c r="C118" s="149"/>
      <c r="D118" s="149"/>
      <c r="E118" s="149"/>
      <c r="F118" s="149"/>
      <c r="G118" s="149"/>
      <c r="H118" s="22"/>
      <c r="I118" s="28">
        <f>TRUNC(I131+I107+I108,2)</f>
        <v>5975.59</v>
      </c>
    </row>
    <row r="119" spans="1:11" x14ac:dyDescent="0.15">
      <c r="A119" s="20"/>
      <c r="B119" s="21"/>
      <c r="C119" s="21"/>
      <c r="D119" s="21"/>
      <c r="E119" s="21"/>
      <c r="F119" s="21"/>
      <c r="G119" s="21"/>
      <c r="H119" s="22"/>
      <c r="I119" s="28"/>
    </row>
    <row r="120" spans="1:11" x14ac:dyDescent="0.15">
      <c r="A120" s="20" t="s">
        <v>148</v>
      </c>
      <c r="B120" s="149" t="s">
        <v>149</v>
      </c>
      <c r="C120" s="149"/>
      <c r="D120" s="149"/>
      <c r="E120" s="149"/>
      <c r="F120" s="149"/>
      <c r="G120" s="149"/>
      <c r="H120" s="22"/>
      <c r="I120" s="28">
        <f>TRUNC(I118/(1-H115),2)</f>
        <v>6541.42</v>
      </c>
    </row>
    <row r="121" spans="1:11" x14ac:dyDescent="0.15">
      <c r="A121" s="20"/>
      <c r="B121" s="21"/>
      <c r="C121" s="21"/>
      <c r="D121" s="21"/>
      <c r="E121" s="21"/>
      <c r="F121" s="21"/>
      <c r="G121" s="21"/>
      <c r="H121" s="22"/>
      <c r="I121" s="28"/>
    </row>
    <row r="122" spans="1:11" x14ac:dyDescent="0.15">
      <c r="A122" s="24"/>
      <c r="B122" s="150" t="s">
        <v>150</v>
      </c>
      <c r="C122" s="150"/>
      <c r="D122" s="150"/>
      <c r="E122" s="150"/>
      <c r="F122" s="150"/>
      <c r="G122" s="150"/>
      <c r="H122" s="25"/>
      <c r="I122" s="29">
        <f>TRUNC(I120-I118,2)</f>
        <v>565.83000000000004</v>
      </c>
      <c r="K122" s="55"/>
    </row>
    <row r="123" spans="1:11" x14ac:dyDescent="0.15">
      <c r="A123" s="7"/>
      <c r="B123" s="7"/>
      <c r="C123" s="7"/>
      <c r="D123" s="7"/>
      <c r="E123" s="7"/>
      <c r="F123" s="7"/>
      <c r="G123" s="7"/>
      <c r="H123" s="7"/>
      <c r="I123" s="13"/>
    </row>
    <row r="124" spans="1:11" x14ac:dyDescent="0.15">
      <c r="A124" s="145" t="s">
        <v>151</v>
      </c>
      <c r="B124" s="145"/>
      <c r="C124" s="145"/>
      <c r="D124" s="145"/>
      <c r="E124" s="145"/>
      <c r="F124" s="145"/>
      <c r="G124" s="145"/>
      <c r="H124" s="145"/>
      <c r="I124" s="145"/>
      <c r="K124" s="30"/>
    </row>
    <row r="125" spans="1:11" x14ac:dyDescent="0.15">
      <c r="A125" s="136" t="s">
        <v>152</v>
      </c>
      <c r="B125" s="136"/>
      <c r="C125" s="136"/>
      <c r="D125" s="136"/>
      <c r="E125" s="136"/>
      <c r="F125" s="136"/>
      <c r="G125" s="136"/>
      <c r="H125" s="136"/>
      <c r="I125" s="1" t="s">
        <v>49</v>
      </c>
    </row>
    <row r="126" spans="1:11" x14ac:dyDescent="0.15">
      <c r="A126" s="2" t="s">
        <v>21</v>
      </c>
      <c r="B126" s="134" t="str">
        <f>A23</f>
        <v>MÓDULO 1 - COMPOSIÇÃO DA REMUNERAÇÃO</v>
      </c>
      <c r="C126" s="134"/>
      <c r="D126" s="134"/>
      <c r="E126" s="134"/>
      <c r="F126" s="134"/>
      <c r="G126" s="134"/>
      <c r="H126" s="134"/>
      <c r="I126" s="16">
        <f>I31</f>
        <v>2536.3000000000002</v>
      </c>
    </row>
    <row r="127" spans="1:11" x14ac:dyDescent="0.15">
      <c r="A127" s="2" t="s">
        <v>23</v>
      </c>
      <c r="B127" s="134" t="str">
        <f>A33</f>
        <v>MÓDULO 2 – ENCARGOS E BENEFÍCIOS ANUAIS, MENSAIS E DIÁRIOS</v>
      </c>
      <c r="C127" s="134"/>
      <c r="D127" s="134"/>
      <c r="E127" s="134"/>
      <c r="F127" s="134"/>
      <c r="G127" s="134"/>
      <c r="H127" s="134"/>
      <c r="I127" s="16">
        <f>I65</f>
        <v>1684.64</v>
      </c>
    </row>
    <row r="128" spans="1:11" x14ac:dyDescent="0.15">
      <c r="A128" s="2" t="s">
        <v>26</v>
      </c>
      <c r="B128" s="134" t="str">
        <f>A67</f>
        <v>MÓDULO 3 – PROVISÃO PARA RESCISÃO</v>
      </c>
      <c r="C128" s="134"/>
      <c r="D128" s="134"/>
      <c r="E128" s="134"/>
      <c r="F128" s="134"/>
      <c r="G128" s="134"/>
      <c r="H128" s="134"/>
      <c r="I128" s="16">
        <f>I75</f>
        <v>231.83</v>
      </c>
      <c r="K128" s="30"/>
    </row>
    <row r="129" spans="1:13" x14ac:dyDescent="0.15">
      <c r="A129" s="2" t="s">
        <v>29</v>
      </c>
      <c r="B129" s="134" t="str">
        <f>A77</f>
        <v>MÓDULO 4 – CUSTO DE REPOSIÇÃO DO PROFISSIONAL AUSENTE</v>
      </c>
      <c r="C129" s="134"/>
      <c r="D129" s="134"/>
      <c r="E129" s="134"/>
      <c r="F129" s="134"/>
      <c r="G129" s="134"/>
      <c r="H129" s="134"/>
      <c r="I129" s="16">
        <f>I95</f>
        <v>735.39</v>
      </c>
      <c r="K129" s="30"/>
    </row>
    <row r="130" spans="1:13" x14ac:dyDescent="0.15">
      <c r="A130" s="2" t="s">
        <v>55</v>
      </c>
      <c r="B130" s="134" t="str">
        <f>A97</f>
        <v>MÓDULO 5 – INSUMOS DIVERSOS</v>
      </c>
      <c r="C130" s="134"/>
      <c r="D130" s="134"/>
      <c r="E130" s="134"/>
      <c r="F130" s="134"/>
      <c r="G130" s="134"/>
      <c r="H130" s="134"/>
      <c r="I130" s="16">
        <f>I103</f>
        <v>90.76</v>
      </c>
    </row>
    <row r="131" spans="1:13" x14ac:dyDescent="0.15">
      <c r="A131" s="1"/>
      <c r="B131" s="136" t="s">
        <v>153</v>
      </c>
      <c r="C131" s="136"/>
      <c r="D131" s="136"/>
      <c r="E131" s="136"/>
      <c r="F131" s="136"/>
      <c r="G131" s="136"/>
      <c r="H131" s="136"/>
      <c r="I131" s="12">
        <f>TRUNC(SUM(I126:I130),2)</f>
        <v>5278.92</v>
      </c>
      <c r="K131" s="55"/>
    </row>
    <row r="132" spans="1:13" x14ac:dyDescent="0.15">
      <c r="A132" s="2" t="s">
        <v>57</v>
      </c>
      <c r="B132" s="134" t="str">
        <f>A105</f>
        <v>MÓDULO 6 – CUSTOS INDIRETOS, TRIBUTOS E LUCRO</v>
      </c>
      <c r="C132" s="134"/>
      <c r="D132" s="134"/>
      <c r="E132" s="134"/>
      <c r="F132" s="134"/>
      <c r="G132" s="134"/>
      <c r="H132" s="134"/>
      <c r="I132" s="16">
        <f>I113</f>
        <v>1262.5</v>
      </c>
    </row>
    <row r="133" spans="1:13" x14ac:dyDescent="0.15">
      <c r="A133" s="136" t="s">
        <v>154</v>
      </c>
      <c r="B133" s="136"/>
      <c r="C133" s="136"/>
      <c r="D133" s="136"/>
      <c r="E133" s="136"/>
      <c r="F133" s="136"/>
      <c r="G133" s="136"/>
      <c r="H133" s="136"/>
      <c r="I133" s="12">
        <f>TRUNC(SUM(I131:I132),2)</f>
        <v>6541.42</v>
      </c>
    </row>
    <row r="134" spans="1:13" x14ac:dyDescent="0.15">
      <c r="A134" s="135" t="s">
        <v>189</v>
      </c>
      <c r="B134" s="135"/>
      <c r="C134" s="135"/>
      <c r="D134" s="135"/>
      <c r="E134" s="135"/>
      <c r="F134" s="178">
        <v>0.34239999999999998</v>
      </c>
      <c r="G134" s="178"/>
      <c r="H134" s="178"/>
      <c r="I134" s="90">
        <f>I133*F134</f>
        <v>2239.7822080000001</v>
      </c>
      <c r="J134">
        <f>105.7/365</f>
        <v>0.2895890410958904</v>
      </c>
      <c r="K134">
        <f>I133*J134</f>
        <v>1894.3235452054794</v>
      </c>
      <c r="L134">
        <f>I133*F134</f>
        <v>2239.7822080000001</v>
      </c>
      <c r="M134" t="s">
        <v>190</v>
      </c>
    </row>
    <row r="135" spans="1:13" hidden="1" x14ac:dyDescent="0.15">
      <c r="A135" s="7"/>
      <c r="B135" s="176" t="s">
        <v>156</v>
      </c>
      <c r="C135" s="176"/>
      <c r="D135" s="176"/>
      <c r="E135" s="176"/>
      <c r="F135" s="176"/>
      <c r="G135" s="176"/>
      <c r="H135" s="8"/>
      <c r="I135" s="8"/>
    </row>
    <row r="136" spans="1:13" ht="40.5" hidden="1" customHeight="1" x14ac:dyDescent="0.15">
      <c r="A136" s="209" t="s">
        <v>157</v>
      </c>
      <c r="B136" s="210"/>
      <c r="C136" s="209" t="s">
        <v>158</v>
      </c>
      <c r="D136" s="210"/>
      <c r="E136" s="209" t="s">
        <v>159</v>
      </c>
      <c r="F136" s="210"/>
      <c r="G136" s="31" t="s">
        <v>160</v>
      </c>
      <c r="H136" s="32" t="s">
        <v>161</v>
      </c>
      <c r="I136" s="43" t="s">
        <v>49</v>
      </c>
    </row>
    <row r="137" spans="1:13" hidden="1" x14ac:dyDescent="0.15">
      <c r="A137" s="211" t="s">
        <v>162</v>
      </c>
      <c r="B137" s="212"/>
      <c r="C137" s="213" t="s">
        <v>163</v>
      </c>
      <c r="D137" s="214"/>
      <c r="E137" s="215"/>
      <c r="F137" s="216"/>
      <c r="G137" s="33" t="s">
        <v>163</v>
      </c>
      <c r="H137" s="34"/>
      <c r="I137" s="44">
        <v>0</v>
      </c>
    </row>
    <row r="138" spans="1:13" hidden="1" x14ac:dyDescent="0.15">
      <c r="A138" s="135" t="s">
        <v>164</v>
      </c>
      <c r="B138" s="142"/>
      <c r="C138" s="189" t="s">
        <v>163</v>
      </c>
      <c r="D138" s="190"/>
      <c r="E138" s="191"/>
      <c r="F138" s="192"/>
      <c r="G138" s="35" t="s">
        <v>163</v>
      </c>
      <c r="H138" s="36"/>
      <c r="I138" s="45">
        <v>0</v>
      </c>
    </row>
    <row r="139" spans="1:13" hidden="1" x14ac:dyDescent="0.15">
      <c r="A139" s="135" t="s">
        <v>165</v>
      </c>
      <c r="B139" s="142"/>
      <c r="C139" s="189" t="s">
        <v>163</v>
      </c>
      <c r="D139" s="190"/>
      <c r="E139" s="191"/>
      <c r="F139" s="192"/>
      <c r="G139" s="35" t="s">
        <v>163</v>
      </c>
      <c r="H139" s="36"/>
      <c r="I139" s="45">
        <v>0</v>
      </c>
    </row>
    <row r="140" spans="1:13" hidden="1" x14ac:dyDescent="0.15">
      <c r="A140" s="135" t="s">
        <v>166</v>
      </c>
      <c r="B140" s="142"/>
      <c r="C140" s="189" t="s">
        <v>163</v>
      </c>
      <c r="D140" s="190"/>
      <c r="E140" s="191"/>
      <c r="F140" s="192"/>
      <c r="G140" s="35" t="s">
        <v>163</v>
      </c>
      <c r="H140" s="36"/>
      <c r="I140" s="45">
        <v>0</v>
      </c>
    </row>
    <row r="141" spans="1:13" hidden="1" x14ac:dyDescent="0.15">
      <c r="A141" s="193"/>
      <c r="B141" s="160"/>
      <c r="C141" s="191"/>
      <c r="D141" s="192"/>
      <c r="E141" s="191"/>
      <c r="F141" s="192"/>
      <c r="G141" s="37"/>
      <c r="H141" s="38"/>
      <c r="I141" s="45"/>
    </row>
    <row r="142" spans="1:13" ht="13.5" hidden="1" thickBot="1" x14ac:dyDescent="0.2">
      <c r="A142" s="179"/>
      <c r="B142" s="180"/>
      <c r="C142" s="181"/>
      <c r="D142" s="182"/>
      <c r="E142" s="181"/>
      <c r="F142" s="182"/>
      <c r="G142" s="39"/>
      <c r="H142" s="40"/>
      <c r="I142" s="46"/>
    </row>
    <row r="143" spans="1:13" ht="13.5" hidden="1" thickBot="1" x14ac:dyDescent="0.2">
      <c r="A143" s="183" t="s">
        <v>167</v>
      </c>
      <c r="B143" s="184"/>
      <c r="C143" s="184"/>
      <c r="D143" s="184"/>
      <c r="E143" s="184"/>
      <c r="F143" s="184"/>
      <c r="G143" s="184"/>
      <c r="H143" s="185"/>
      <c r="I143" s="47">
        <f>SUM(I141:I142)</f>
        <v>0</v>
      </c>
    </row>
    <row r="144" spans="1:13" hidden="1" x14ac:dyDescent="0.15"/>
    <row r="145" spans="1:9" hidden="1" x14ac:dyDescent="0.15">
      <c r="A145" s="7" t="s">
        <v>168</v>
      </c>
      <c r="B145" s="176" t="s">
        <v>169</v>
      </c>
      <c r="C145" s="176"/>
      <c r="D145" s="176"/>
      <c r="E145" s="176"/>
      <c r="F145" s="176"/>
      <c r="G145" s="176"/>
      <c r="H145" s="8"/>
      <c r="I145" s="8"/>
    </row>
    <row r="146" spans="1:9" ht="13.5" hidden="1" thickBot="1" x14ac:dyDescent="0.2">
      <c r="A146" s="186" t="s">
        <v>170</v>
      </c>
      <c r="B146" s="187"/>
      <c r="C146" s="187"/>
      <c r="D146" s="187"/>
      <c r="E146" s="187"/>
      <c r="F146" s="187"/>
      <c r="G146" s="187"/>
      <c r="H146" s="187"/>
      <c r="I146" s="188"/>
    </row>
    <row r="147" spans="1:9" ht="13.5" hidden="1" thickBot="1" x14ac:dyDescent="0.2">
      <c r="A147" s="41"/>
      <c r="B147" s="197" t="s">
        <v>171</v>
      </c>
      <c r="C147" s="198"/>
      <c r="D147" s="198"/>
      <c r="E147" s="198"/>
      <c r="F147" s="198"/>
      <c r="G147" s="198"/>
      <c r="H147" s="199"/>
      <c r="I147" s="43" t="s">
        <v>49</v>
      </c>
    </row>
    <row r="148" spans="1:9" hidden="1" x14ac:dyDescent="0.15">
      <c r="A148" s="57" t="s">
        <v>21</v>
      </c>
      <c r="B148" s="200" t="s">
        <v>172</v>
      </c>
      <c r="C148" s="201"/>
      <c r="D148" s="201"/>
      <c r="E148" s="201"/>
      <c r="F148" s="201"/>
      <c r="G148" s="201"/>
      <c r="H148" s="202"/>
      <c r="I148" s="48">
        <f>I110</f>
        <v>42.51923</v>
      </c>
    </row>
    <row r="149" spans="1:9" hidden="1" x14ac:dyDescent="0.15">
      <c r="A149" s="42" t="s">
        <v>23</v>
      </c>
      <c r="B149" s="194" t="s">
        <v>173</v>
      </c>
      <c r="C149" s="165"/>
      <c r="D149" s="165"/>
      <c r="E149" s="165"/>
      <c r="F149" s="165"/>
      <c r="G149" s="165"/>
      <c r="H149" s="166"/>
      <c r="I149" s="49" t="e">
        <f>#REF!</f>
        <v>#REF!</v>
      </c>
    </row>
    <row r="150" spans="1:9" ht="13.5" hidden="1" thickBot="1" x14ac:dyDescent="0.2">
      <c r="A150" s="42" t="s">
        <v>26</v>
      </c>
      <c r="B150" s="203" t="s">
        <v>174</v>
      </c>
      <c r="C150" s="204"/>
      <c r="D150" s="204"/>
      <c r="E150" s="204"/>
      <c r="F150" s="204"/>
      <c r="G150" s="204"/>
      <c r="H150" s="205"/>
      <c r="I150" s="49">
        <f>I113</f>
        <v>1262.5</v>
      </c>
    </row>
    <row r="151" spans="1:9" ht="13.5" hidden="1" thickBot="1" x14ac:dyDescent="0.2">
      <c r="A151" s="206" t="s">
        <v>175</v>
      </c>
      <c r="B151" s="207"/>
      <c r="C151" s="207"/>
      <c r="D151" s="207"/>
      <c r="E151" s="207"/>
      <c r="F151" s="207"/>
      <c r="G151" s="207"/>
      <c r="H151" s="208"/>
      <c r="I151" s="47" t="e">
        <f>SUM(I148:I150)</f>
        <v>#REF!</v>
      </c>
    </row>
    <row r="152" spans="1:9" hidden="1" x14ac:dyDescent="0.15">
      <c r="A152" s="7" t="s">
        <v>176</v>
      </c>
      <c r="B152" t="s">
        <v>177</v>
      </c>
    </row>
    <row r="153" spans="1:9" hidden="1" x14ac:dyDescent="0.15"/>
    <row r="154" spans="1:9" hidden="1" x14ac:dyDescent="0.15"/>
    <row r="155" spans="1:9" x14ac:dyDescent="0.15">
      <c r="A155" s="174" t="s">
        <v>155</v>
      </c>
      <c r="B155" s="174"/>
      <c r="C155" s="174"/>
      <c r="D155" s="195">
        <v>2</v>
      </c>
      <c r="E155" s="195"/>
      <c r="F155" s="195"/>
      <c r="G155" s="195"/>
      <c r="H155" s="195"/>
      <c r="I155" s="195"/>
    </row>
    <row r="156" spans="1:9" x14ac:dyDescent="0.15">
      <c r="A156" s="174" t="s">
        <v>191</v>
      </c>
      <c r="B156" s="174"/>
      <c r="C156" s="174"/>
      <c r="D156" s="196">
        <f>D155*I134</f>
        <v>4479.5644160000002</v>
      </c>
      <c r="E156" s="196"/>
      <c r="F156" s="196"/>
      <c r="G156" s="196"/>
      <c r="H156" s="196"/>
      <c r="I156" s="196"/>
    </row>
    <row r="158" spans="1:9" ht="68.25" customHeight="1" x14ac:dyDescent="0.15">
      <c r="A158" s="130" t="s">
        <v>179</v>
      </c>
      <c r="B158" s="131"/>
      <c r="C158" s="131"/>
      <c r="D158" s="131"/>
      <c r="E158" s="131"/>
      <c r="F158" s="131"/>
      <c r="G158" s="131"/>
      <c r="H158" s="131"/>
      <c r="I158" s="131"/>
    </row>
    <row r="160" spans="1:9" ht="26.25" customHeight="1" x14ac:dyDescent="0.15">
      <c r="A160" s="132" t="s">
        <v>192</v>
      </c>
      <c r="B160" s="133"/>
      <c r="C160" s="133"/>
      <c r="D160" s="133"/>
      <c r="E160" s="133"/>
      <c r="F160" s="133"/>
      <c r="G160" s="133"/>
      <c r="H160" s="133"/>
      <c r="I160" s="133"/>
    </row>
    <row r="162" spans="1:9" x14ac:dyDescent="0.15">
      <c r="A162" s="14" t="s">
        <v>181</v>
      </c>
      <c r="B162" s="132" t="s">
        <v>182</v>
      </c>
      <c r="C162" s="132"/>
      <c r="D162" s="132"/>
      <c r="E162" s="132"/>
      <c r="F162" s="132"/>
      <c r="G162" s="132"/>
      <c r="H162" s="132"/>
      <c r="I162" s="132"/>
    </row>
    <row r="163" spans="1:9" x14ac:dyDescent="0.15">
      <c r="A163" s="30"/>
      <c r="B163" s="132"/>
      <c r="C163" s="132"/>
      <c r="D163" s="132"/>
      <c r="E163" s="132"/>
      <c r="F163" s="132"/>
      <c r="G163" s="132"/>
      <c r="H163" s="132"/>
      <c r="I163" s="132"/>
    </row>
    <row r="164" spans="1:9" x14ac:dyDescent="0.15">
      <c r="A164" s="30"/>
      <c r="B164" s="14"/>
      <c r="E164" s="56"/>
    </row>
    <row r="165" spans="1:9" x14ac:dyDescent="0.15">
      <c r="A165" s="14"/>
      <c r="B165" s="14"/>
      <c r="C165" s="30"/>
    </row>
    <row r="166" spans="1:9" x14ac:dyDescent="0.15">
      <c r="A166" s="14"/>
      <c r="B166" s="14"/>
      <c r="C166" s="30"/>
    </row>
    <row r="167" spans="1:9" x14ac:dyDescent="0.15">
      <c r="A167" s="56"/>
    </row>
    <row r="168" spans="1:9" ht="13.5" x14ac:dyDescent="0.15">
      <c r="A168" s="56"/>
      <c r="C168" s="76"/>
    </row>
  </sheetData>
  <mergeCells count="176">
    <mergeCell ref="A156:C156"/>
    <mergeCell ref="D156:I156"/>
    <mergeCell ref="A158:I158"/>
    <mergeCell ref="A160:I160"/>
    <mergeCell ref="B162:I163"/>
    <mergeCell ref="B147:H147"/>
    <mergeCell ref="B148:H148"/>
    <mergeCell ref="B149:H149"/>
    <mergeCell ref="B150:H150"/>
    <mergeCell ref="A151:H151"/>
    <mergeCell ref="A155:C155"/>
    <mergeCell ref="D155:I155"/>
    <mergeCell ref="A142:B142"/>
    <mergeCell ref="C142:D142"/>
    <mergeCell ref="E142:F142"/>
    <mergeCell ref="A143:H143"/>
    <mergeCell ref="B145:G145"/>
    <mergeCell ref="A146:I146"/>
    <mergeCell ref="A140:B140"/>
    <mergeCell ref="C140:D140"/>
    <mergeCell ref="E140:F140"/>
    <mergeCell ref="A141:B141"/>
    <mergeCell ref="C141:D141"/>
    <mergeCell ref="E141:F141"/>
    <mergeCell ref="A138:B138"/>
    <mergeCell ref="C138:D138"/>
    <mergeCell ref="E138:F138"/>
    <mergeCell ref="A139:B139"/>
    <mergeCell ref="C139:D139"/>
    <mergeCell ref="E139:F139"/>
    <mergeCell ref="A136:B136"/>
    <mergeCell ref="C136:D136"/>
    <mergeCell ref="E136:F136"/>
    <mergeCell ref="A137:B137"/>
    <mergeCell ref="C137:D137"/>
    <mergeCell ref="E137:F137"/>
    <mergeCell ref="B131:H131"/>
    <mergeCell ref="B132:H132"/>
    <mergeCell ref="A133:H133"/>
    <mergeCell ref="A134:E134"/>
    <mergeCell ref="F134:H134"/>
    <mergeCell ref="B135:G135"/>
    <mergeCell ref="A125:H125"/>
    <mergeCell ref="B126:H126"/>
    <mergeCell ref="B127:H127"/>
    <mergeCell ref="B128:H128"/>
    <mergeCell ref="B129:H129"/>
    <mergeCell ref="B130:H130"/>
    <mergeCell ref="B115:G115"/>
    <mergeCell ref="B116:G116"/>
    <mergeCell ref="B118:G118"/>
    <mergeCell ref="B120:G120"/>
    <mergeCell ref="B122:G122"/>
    <mergeCell ref="A124:I124"/>
    <mergeCell ref="B109:G109"/>
    <mergeCell ref="B110:G110"/>
    <mergeCell ref="B111:G111"/>
    <mergeCell ref="B112:G112"/>
    <mergeCell ref="A113:G113"/>
    <mergeCell ref="B114:I114"/>
    <mergeCell ref="A103:G103"/>
    <mergeCell ref="A104:I104"/>
    <mergeCell ref="A105:I105"/>
    <mergeCell ref="B106:G106"/>
    <mergeCell ref="B107:G107"/>
    <mergeCell ref="B108:G108"/>
    <mergeCell ref="A97:I97"/>
    <mergeCell ref="B98:G98"/>
    <mergeCell ref="B99:G99"/>
    <mergeCell ref="B100:G100"/>
    <mergeCell ref="B101:G101"/>
    <mergeCell ref="B102:G102"/>
    <mergeCell ref="A91:I91"/>
    <mergeCell ref="A92:H92"/>
    <mergeCell ref="B93:H93"/>
    <mergeCell ref="B94:H94"/>
    <mergeCell ref="A95:H95"/>
    <mergeCell ref="A96:I96"/>
    <mergeCell ref="A85:G85"/>
    <mergeCell ref="A86:I86"/>
    <mergeCell ref="A87:G87"/>
    <mergeCell ref="B88:G88"/>
    <mergeCell ref="A89:G89"/>
    <mergeCell ref="A90:I90"/>
    <mergeCell ref="B79:G79"/>
    <mergeCell ref="B80:G80"/>
    <mergeCell ref="B81:G81"/>
    <mergeCell ref="B82:G82"/>
    <mergeCell ref="B83:G83"/>
    <mergeCell ref="B84:G84"/>
    <mergeCell ref="B73:G73"/>
    <mergeCell ref="B74:G74"/>
    <mergeCell ref="A75:G75"/>
    <mergeCell ref="A76:I76"/>
    <mergeCell ref="A77:I77"/>
    <mergeCell ref="A78:G78"/>
    <mergeCell ref="A67:I67"/>
    <mergeCell ref="B68:G68"/>
    <mergeCell ref="B69:G69"/>
    <mergeCell ref="B70:G70"/>
    <mergeCell ref="B71:G71"/>
    <mergeCell ref="B72:G72"/>
    <mergeCell ref="A61:H61"/>
    <mergeCell ref="B62:H62"/>
    <mergeCell ref="B63:H63"/>
    <mergeCell ref="B64:H64"/>
    <mergeCell ref="A65:H65"/>
    <mergeCell ref="A66:I66"/>
    <mergeCell ref="B55:G55"/>
    <mergeCell ref="B56:G56"/>
    <mergeCell ref="B57:G57"/>
    <mergeCell ref="A58:H58"/>
    <mergeCell ref="A59:I59"/>
    <mergeCell ref="A60:I60"/>
    <mergeCell ref="A49:I49"/>
    <mergeCell ref="A50:G50"/>
    <mergeCell ref="B51:G51"/>
    <mergeCell ref="B52:G52"/>
    <mergeCell ref="B53:G53"/>
    <mergeCell ref="B54:G54"/>
    <mergeCell ref="B43:G43"/>
    <mergeCell ref="B44:G44"/>
    <mergeCell ref="B45:G45"/>
    <mergeCell ref="B46:G46"/>
    <mergeCell ref="B47:G47"/>
    <mergeCell ref="A48:G48"/>
    <mergeCell ref="A37:G37"/>
    <mergeCell ref="A38:I38"/>
    <mergeCell ref="A39:G39"/>
    <mergeCell ref="B40:G40"/>
    <mergeCell ref="B41:G41"/>
    <mergeCell ref="B42:G42"/>
    <mergeCell ref="B30:G30"/>
    <mergeCell ref="A31:H31"/>
    <mergeCell ref="A33:I33"/>
    <mergeCell ref="A34:G34"/>
    <mergeCell ref="B35:G35"/>
    <mergeCell ref="B36:G36"/>
    <mergeCell ref="B24:G24"/>
    <mergeCell ref="B25:G25"/>
    <mergeCell ref="B26:G26"/>
    <mergeCell ref="B27:G27"/>
    <mergeCell ref="B28:G28"/>
    <mergeCell ref="B29:G29"/>
    <mergeCell ref="B20:G20"/>
    <mergeCell ref="H20:I20"/>
    <mergeCell ref="B21:G21"/>
    <mergeCell ref="H21:I21"/>
    <mergeCell ref="A22:I22"/>
    <mergeCell ref="A23:I23"/>
    <mergeCell ref="A16:I16"/>
    <mergeCell ref="B17:G17"/>
    <mergeCell ref="H17:I17"/>
    <mergeCell ref="B18:G18"/>
    <mergeCell ref="H18:I18"/>
    <mergeCell ref="B19:G19"/>
    <mergeCell ref="H19:I19"/>
    <mergeCell ref="A14:B14"/>
    <mergeCell ref="C14:D14"/>
    <mergeCell ref="E14:I14"/>
    <mergeCell ref="B8:G8"/>
    <mergeCell ref="H8:I8"/>
    <mergeCell ref="B9:G9"/>
    <mergeCell ref="H9:I9"/>
    <mergeCell ref="B10:G10"/>
    <mergeCell ref="H10:I10"/>
    <mergeCell ref="A2:E2"/>
    <mergeCell ref="A3:I3"/>
    <mergeCell ref="A4:I4"/>
    <mergeCell ref="A6:I6"/>
    <mergeCell ref="B7:G7"/>
    <mergeCell ref="H7:I7"/>
    <mergeCell ref="A12:I12"/>
    <mergeCell ref="A13:B13"/>
    <mergeCell ref="C13:D13"/>
    <mergeCell ref="E13:I13"/>
  </mergeCells>
  <pageMargins left="0.511811024" right="0.511811024" top="1.2615000000000001" bottom="0.88449999999999995" header="0.31496062000000002" footer="0.31496062000000002"/>
  <pageSetup paperSize="9" scale="85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50"/>
  <sheetViews>
    <sheetView topLeftCell="A31" zoomScale="115" zoomScaleNormal="115" workbookViewId="0">
      <selection activeCell="M5" sqref="M5"/>
    </sheetView>
  </sheetViews>
  <sheetFormatPr defaultColWidth="9.03515625" defaultRowHeight="12" customHeight="1" x14ac:dyDescent="0.15"/>
  <cols>
    <col min="1" max="1" width="14.42578125" customWidth="1"/>
    <col min="2" max="2" width="9.70703125" customWidth="1"/>
    <col min="3" max="3" width="10.65234375" customWidth="1"/>
    <col min="4" max="4" width="8.8984375" customWidth="1"/>
    <col min="5" max="5" width="11.73046875" customWidth="1"/>
    <col min="6" max="6" width="14.6953125" customWidth="1"/>
    <col min="7" max="7" width="12.5390625" customWidth="1"/>
    <col min="8" max="8" width="12" customWidth="1"/>
    <col min="9" max="9" width="9.3046875" customWidth="1"/>
    <col min="10" max="10" width="16.046875" bestFit="1" customWidth="1"/>
  </cols>
  <sheetData>
    <row r="1" spans="1:9" ht="28.5" customHeight="1" x14ac:dyDescent="0.15">
      <c r="A1" s="220" t="s">
        <v>0</v>
      </c>
      <c r="B1" s="220"/>
      <c r="C1" s="220"/>
      <c r="D1" s="220"/>
      <c r="E1" s="220"/>
    </row>
    <row r="3" spans="1:9" ht="14.25" x14ac:dyDescent="0.15">
      <c r="A3" s="226" t="s">
        <v>200</v>
      </c>
      <c r="B3" s="226"/>
      <c r="C3" s="226"/>
      <c r="D3" s="226"/>
      <c r="E3" s="226"/>
      <c r="F3" s="226"/>
      <c r="G3" s="226"/>
    </row>
    <row r="5" spans="1:9" ht="35.25" x14ac:dyDescent="0.15">
      <c r="A5" s="1" t="s">
        <v>171</v>
      </c>
      <c r="B5" s="1" t="s">
        <v>201</v>
      </c>
      <c r="C5" s="58" t="s">
        <v>202</v>
      </c>
      <c r="D5" s="58" t="s">
        <v>203</v>
      </c>
      <c r="E5" s="119" t="s">
        <v>204</v>
      </c>
      <c r="F5" s="120" t="s">
        <v>205</v>
      </c>
      <c r="G5" s="8"/>
    </row>
    <row r="6" spans="1:9" ht="13.15" customHeight="1" x14ac:dyDescent="0.15">
      <c r="A6" s="2" t="s">
        <v>206</v>
      </c>
      <c r="B6" s="2" t="s">
        <v>201</v>
      </c>
      <c r="C6" s="2">
        <v>2</v>
      </c>
      <c r="D6" s="2">
        <v>4</v>
      </c>
      <c r="E6" s="93">
        <v>117.77</v>
      </c>
      <c r="F6" s="95">
        <f>D6*E6</f>
        <v>471.08</v>
      </c>
      <c r="G6" s="91"/>
    </row>
    <row r="7" spans="1:9" ht="25.5" customHeight="1" x14ac:dyDescent="0.15">
      <c r="A7" s="118" t="s">
        <v>207</v>
      </c>
      <c r="B7" s="2" t="s">
        <v>201</v>
      </c>
      <c r="C7" s="2">
        <v>2</v>
      </c>
      <c r="D7" s="2">
        <v>4</v>
      </c>
      <c r="E7" s="93">
        <v>68.33</v>
      </c>
      <c r="F7" s="95">
        <f t="shared" ref="F7:F14" si="0">D7*E7</f>
        <v>273.32</v>
      </c>
      <c r="G7" s="91"/>
    </row>
    <row r="8" spans="1:9" ht="12.75" x14ac:dyDescent="0.15">
      <c r="A8" s="2" t="s">
        <v>208</v>
      </c>
      <c r="B8" s="2" t="s">
        <v>209</v>
      </c>
      <c r="C8" s="2">
        <v>2</v>
      </c>
      <c r="D8" s="2">
        <v>4</v>
      </c>
      <c r="E8" s="93">
        <v>16.600000000000001</v>
      </c>
      <c r="F8" s="95">
        <f t="shared" si="0"/>
        <v>66.400000000000006</v>
      </c>
      <c r="G8" s="91"/>
      <c r="I8" s="94"/>
    </row>
    <row r="9" spans="1:9" ht="12.75" x14ac:dyDescent="0.15">
      <c r="A9" s="2" t="s">
        <v>210</v>
      </c>
      <c r="B9" s="2" t="s">
        <v>209</v>
      </c>
      <c r="C9" s="2">
        <v>1</v>
      </c>
      <c r="D9" s="2">
        <v>2</v>
      </c>
      <c r="E9" s="93">
        <v>176.49</v>
      </c>
      <c r="F9" s="95">
        <f t="shared" si="0"/>
        <v>352.98</v>
      </c>
      <c r="G9" s="91"/>
    </row>
    <row r="10" spans="1:9" ht="12.75" x14ac:dyDescent="0.15">
      <c r="A10" s="2" t="s">
        <v>211</v>
      </c>
      <c r="B10" s="2" t="s">
        <v>201</v>
      </c>
      <c r="C10" s="2">
        <v>1</v>
      </c>
      <c r="D10" s="2">
        <v>2</v>
      </c>
      <c r="E10" s="93">
        <v>160.44</v>
      </c>
      <c r="F10" s="95">
        <f t="shared" si="0"/>
        <v>320.88</v>
      </c>
      <c r="G10" s="91"/>
    </row>
    <row r="11" spans="1:9" ht="12.75" x14ac:dyDescent="0.15">
      <c r="A11" s="2" t="s">
        <v>212</v>
      </c>
      <c r="B11" s="2" t="s">
        <v>201</v>
      </c>
      <c r="C11" s="2">
        <v>1</v>
      </c>
      <c r="D11" s="2">
        <v>2</v>
      </c>
      <c r="E11" s="93">
        <v>39.89</v>
      </c>
      <c r="F11" s="95">
        <f t="shared" si="0"/>
        <v>79.78</v>
      </c>
      <c r="G11" s="91"/>
    </row>
    <row r="12" spans="1:9" ht="12.75" x14ac:dyDescent="0.15">
      <c r="A12" s="2" t="s">
        <v>213</v>
      </c>
      <c r="B12" s="2" t="s">
        <v>201</v>
      </c>
      <c r="C12" s="2">
        <v>1</v>
      </c>
      <c r="D12" s="2">
        <v>2</v>
      </c>
      <c r="E12" s="93">
        <v>26.86</v>
      </c>
      <c r="F12" s="95">
        <f t="shared" si="0"/>
        <v>53.72</v>
      </c>
      <c r="G12" s="91"/>
    </row>
    <row r="13" spans="1:9" ht="13.15" customHeight="1" x14ac:dyDescent="0.15">
      <c r="A13" s="2" t="s">
        <v>214</v>
      </c>
      <c r="B13" s="2" t="s">
        <v>201</v>
      </c>
      <c r="C13" s="2">
        <v>1</v>
      </c>
      <c r="D13" s="2">
        <v>2</v>
      </c>
      <c r="E13" s="93">
        <v>9.6300000000000008</v>
      </c>
      <c r="F13" s="95">
        <f t="shared" si="0"/>
        <v>19.260000000000002</v>
      </c>
      <c r="G13" s="91"/>
    </row>
    <row r="14" spans="1:9" ht="13.15" customHeight="1" x14ac:dyDescent="0.15">
      <c r="A14" s="2" t="s">
        <v>215</v>
      </c>
      <c r="B14" s="2" t="s">
        <v>201</v>
      </c>
      <c r="C14" s="2">
        <v>1</v>
      </c>
      <c r="D14" s="2">
        <v>2</v>
      </c>
      <c r="E14" s="93">
        <v>6.57</v>
      </c>
      <c r="F14" s="95">
        <f t="shared" si="0"/>
        <v>13.14</v>
      </c>
      <c r="G14" s="91"/>
    </row>
    <row r="15" spans="1:9" ht="12.75" x14ac:dyDescent="0.15">
      <c r="A15" s="227" t="s">
        <v>216</v>
      </c>
      <c r="B15" s="227"/>
      <c r="C15" s="227"/>
      <c r="D15" s="227"/>
      <c r="E15" s="228"/>
      <c r="F15" s="92">
        <f>SUM(F6:F14)</f>
        <v>1650.56</v>
      </c>
    </row>
    <row r="16" spans="1:9" ht="12.75" x14ac:dyDescent="0.15"/>
    <row r="17" spans="1:9" ht="12.75" x14ac:dyDescent="0.15">
      <c r="A17" s="136" t="s">
        <v>217</v>
      </c>
      <c r="B17" s="136"/>
      <c r="C17" s="136"/>
      <c r="D17" s="136"/>
      <c r="E17" s="136"/>
      <c r="F17" s="4">
        <f>(F15/12)/2</f>
        <v>68.773333333333326</v>
      </c>
    </row>
    <row r="18" spans="1:9" ht="7.5" customHeight="1" x14ac:dyDescent="0.15"/>
    <row r="19" spans="1:9" ht="12" customHeight="1" x14ac:dyDescent="0.15">
      <c r="A19" s="219" t="s">
        <v>218</v>
      </c>
      <c r="B19" s="219"/>
      <c r="C19" s="219"/>
      <c r="D19" s="219"/>
      <c r="E19" s="219"/>
      <c r="F19" s="219"/>
      <c r="G19" s="219"/>
      <c r="H19" s="219"/>
      <c r="I19" s="219"/>
    </row>
    <row r="21" spans="1:9" ht="15" x14ac:dyDescent="0.2">
      <c r="A21" s="229" t="s">
        <v>219</v>
      </c>
      <c r="B21" s="229"/>
      <c r="C21" s="229"/>
      <c r="D21" s="229"/>
      <c r="E21" s="229"/>
      <c r="F21" s="229"/>
      <c r="G21" s="229"/>
      <c r="H21" s="229"/>
      <c r="I21" s="229"/>
    </row>
    <row r="22" spans="1:9" ht="27.75" x14ac:dyDescent="0.2">
      <c r="A22" s="70" t="s">
        <v>220</v>
      </c>
      <c r="B22" s="1" t="s">
        <v>201</v>
      </c>
      <c r="C22" s="1" t="s">
        <v>202</v>
      </c>
      <c r="D22" s="70" t="s">
        <v>221</v>
      </c>
      <c r="E22" s="70" t="s">
        <v>222</v>
      </c>
      <c r="F22" s="70" t="s">
        <v>223</v>
      </c>
      <c r="G22" s="121" t="s">
        <v>224</v>
      </c>
      <c r="H22" s="70" t="s">
        <v>225</v>
      </c>
      <c r="I22" s="121" t="s">
        <v>226</v>
      </c>
    </row>
    <row r="23" spans="1:9" ht="15" x14ac:dyDescent="0.2">
      <c r="A23" s="71" t="s">
        <v>227</v>
      </c>
      <c r="B23" s="79" t="s">
        <v>201</v>
      </c>
      <c r="C23" s="79">
        <v>1</v>
      </c>
      <c r="D23" s="2">
        <v>1</v>
      </c>
      <c r="E23" s="2">
        <v>53.67</v>
      </c>
      <c r="F23" s="2">
        <v>10</v>
      </c>
      <c r="G23" s="72">
        <v>0.1</v>
      </c>
      <c r="H23" s="26">
        <f>I23/12</f>
        <v>0.44725000000000009</v>
      </c>
      <c r="I23" s="26">
        <f>(E23*G23)*D23</f>
        <v>5.3670000000000009</v>
      </c>
    </row>
    <row r="24" spans="1:9" ht="27.75" x14ac:dyDescent="0.2">
      <c r="A24" s="73" t="s">
        <v>228</v>
      </c>
      <c r="B24" s="79" t="s">
        <v>201</v>
      </c>
      <c r="C24" s="79">
        <v>1</v>
      </c>
      <c r="D24" s="2">
        <v>1</v>
      </c>
      <c r="E24" s="74">
        <v>5304</v>
      </c>
      <c r="F24" s="2">
        <v>20</v>
      </c>
      <c r="G24" s="72">
        <v>0.05</v>
      </c>
      <c r="H24" s="26">
        <f t="shared" ref="H24:H27" si="1">I24/12</f>
        <v>22.099999999999998</v>
      </c>
      <c r="I24" s="26">
        <f>(E24*G24)*D24</f>
        <v>265.2</v>
      </c>
    </row>
    <row r="25" spans="1:9" ht="41.25" x14ac:dyDescent="0.2">
      <c r="A25" s="73" t="s">
        <v>229</v>
      </c>
      <c r="B25" s="79" t="s">
        <v>201</v>
      </c>
      <c r="C25" s="79">
        <v>6</v>
      </c>
      <c r="D25" s="59">
        <v>6</v>
      </c>
      <c r="E25" s="102">
        <v>12.34</v>
      </c>
      <c r="F25" s="59">
        <v>10</v>
      </c>
      <c r="G25" s="103">
        <v>0.1</v>
      </c>
      <c r="H25" s="104">
        <f t="shared" si="1"/>
        <v>0.61699999999999999</v>
      </c>
      <c r="I25" s="104">
        <f>(E25*G25)*D25</f>
        <v>7.4039999999999999</v>
      </c>
    </row>
    <row r="26" spans="1:9" ht="27.75" x14ac:dyDescent="0.2">
      <c r="A26" s="71" t="s">
        <v>230</v>
      </c>
      <c r="B26" s="79" t="s">
        <v>201</v>
      </c>
      <c r="C26" s="79">
        <v>1</v>
      </c>
      <c r="D26" s="2">
        <v>1</v>
      </c>
      <c r="E26" s="2">
        <v>120.45</v>
      </c>
      <c r="F26" s="2">
        <v>10</v>
      </c>
      <c r="G26" s="72">
        <v>0.1</v>
      </c>
      <c r="H26" s="26">
        <f t="shared" si="1"/>
        <v>1.0037500000000001</v>
      </c>
      <c r="I26" s="26">
        <f t="shared" ref="I26:I27" si="2">(E26*G26)*D26</f>
        <v>12.045000000000002</v>
      </c>
    </row>
    <row r="27" spans="1:9" ht="15" x14ac:dyDescent="0.2">
      <c r="A27" s="71" t="s">
        <v>231</v>
      </c>
      <c r="B27" s="79" t="s">
        <v>201</v>
      </c>
      <c r="C27" s="79">
        <v>1</v>
      </c>
      <c r="D27" s="2">
        <v>1</v>
      </c>
      <c r="E27" s="2">
        <v>59.92</v>
      </c>
      <c r="F27" s="2">
        <v>10</v>
      </c>
      <c r="G27" s="72">
        <v>0.1</v>
      </c>
      <c r="H27" s="26">
        <f t="shared" si="1"/>
        <v>0.49933333333333341</v>
      </c>
      <c r="I27" s="26">
        <f t="shared" si="2"/>
        <v>5.9920000000000009</v>
      </c>
    </row>
    <row r="28" spans="1:9" ht="27.75" x14ac:dyDescent="0.2">
      <c r="A28" s="105" t="s">
        <v>232</v>
      </c>
      <c r="B28" s="106" t="s">
        <v>201</v>
      </c>
      <c r="C28" s="106">
        <v>1</v>
      </c>
      <c r="D28" s="100">
        <v>1</v>
      </c>
      <c r="E28" s="107">
        <v>2099.4699999999998</v>
      </c>
      <c r="F28" s="108">
        <v>5</v>
      </c>
      <c r="G28" s="109">
        <v>0.2</v>
      </c>
      <c r="H28" s="110">
        <f>I28/12</f>
        <v>34.991166666666665</v>
      </c>
      <c r="I28" s="110">
        <f>(E28*G28)*D28</f>
        <v>419.89400000000001</v>
      </c>
    </row>
    <row r="29" spans="1:9" ht="16.5" customHeight="1" x14ac:dyDescent="0.15">
      <c r="A29" s="86" t="s">
        <v>233</v>
      </c>
      <c r="B29" s="113" t="s">
        <v>201</v>
      </c>
      <c r="C29" s="113">
        <v>1</v>
      </c>
      <c r="D29" s="115">
        <v>1</v>
      </c>
      <c r="E29" s="114">
        <v>1190.27</v>
      </c>
      <c r="F29" s="113">
        <v>5</v>
      </c>
      <c r="G29" s="117">
        <v>0.1</v>
      </c>
      <c r="H29" s="116">
        <f>I29/12</f>
        <v>9.9189166666666662</v>
      </c>
      <c r="I29" s="116">
        <f>(E29*G29)*D29</f>
        <v>119.027</v>
      </c>
    </row>
    <row r="30" spans="1:9" ht="15" x14ac:dyDescent="0.2">
      <c r="A30" s="230" t="s">
        <v>234</v>
      </c>
      <c r="B30" s="230"/>
      <c r="C30" s="230"/>
      <c r="D30" s="230"/>
      <c r="E30" s="230"/>
      <c r="F30" s="230"/>
      <c r="G30" s="230"/>
      <c r="H30" s="111">
        <f>SUM(H23:H29)/4</f>
        <v>17.394354166666666</v>
      </c>
      <c r="I30" s="112">
        <f>SUM(I23:I29)</f>
        <v>834.92900000000009</v>
      </c>
    </row>
    <row r="31" spans="1:9" ht="12.75" x14ac:dyDescent="0.15"/>
    <row r="32" spans="1:9" ht="15" x14ac:dyDescent="0.15">
      <c r="A32" s="221" t="s">
        <v>235</v>
      </c>
      <c r="B32" s="221"/>
      <c r="C32" s="221"/>
      <c r="D32" s="222"/>
      <c r="E32" s="222"/>
      <c r="F32" s="222"/>
      <c r="G32" s="222"/>
    </row>
    <row r="33" spans="1:9" ht="15" x14ac:dyDescent="0.2">
      <c r="A33" s="70" t="s">
        <v>220</v>
      </c>
      <c r="B33" s="1" t="s">
        <v>201</v>
      </c>
      <c r="C33" s="1" t="s">
        <v>202</v>
      </c>
      <c r="D33" s="70" t="s">
        <v>221</v>
      </c>
      <c r="E33" s="70" t="s">
        <v>222</v>
      </c>
      <c r="F33" s="70" t="s">
        <v>225</v>
      </c>
      <c r="G33" s="70" t="s">
        <v>226</v>
      </c>
    </row>
    <row r="34" spans="1:9" ht="15" x14ac:dyDescent="0.15">
      <c r="A34" s="3" t="s">
        <v>236</v>
      </c>
      <c r="B34" s="79" t="s">
        <v>201</v>
      </c>
      <c r="C34" s="3">
        <v>1</v>
      </c>
      <c r="D34" s="3">
        <v>2</v>
      </c>
      <c r="E34" s="3">
        <v>31.38</v>
      </c>
      <c r="F34" s="16">
        <f>G34/12</f>
        <v>5.2299999999999995</v>
      </c>
      <c r="G34" s="3">
        <f>D34*E34</f>
        <v>62.76</v>
      </c>
    </row>
    <row r="35" spans="1:9" ht="15" x14ac:dyDescent="0.15">
      <c r="A35" s="3" t="s">
        <v>237</v>
      </c>
      <c r="B35" s="79" t="s">
        <v>201</v>
      </c>
      <c r="C35" s="3">
        <v>1</v>
      </c>
      <c r="D35" s="3">
        <v>2</v>
      </c>
      <c r="E35" s="3">
        <v>11.12</v>
      </c>
      <c r="F35" s="16">
        <f t="shared" ref="F35:F37" si="3">G35/12</f>
        <v>1.8533333333333333</v>
      </c>
      <c r="G35" s="3">
        <f t="shared" ref="G35:G37" si="4">D35*E35</f>
        <v>22.24</v>
      </c>
    </row>
    <row r="36" spans="1:9" ht="15" x14ac:dyDescent="0.15">
      <c r="A36" s="3" t="s">
        <v>238</v>
      </c>
      <c r="B36" s="79" t="s">
        <v>201</v>
      </c>
      <c r="C36" s="3">
        <v>1</v>
      </c>
      <c r="D36" s="3">
        <v>1</v>
      </c>
      <c r="E36" s="3">
        <v>14.89</v>
      </c>
      <c r="F36" s="16">
        <f t="shared" si="3"/>
        <v>1.2408333333333335</v>
      </c>
      <c r="G36" s="3">
        <f t="shared" si="4"/>
        <v>14.89</v>
      </c>
    </row>
    <row r="37" spans="1:9" ht="24" x14ac:dyDescent="0.15">
      <c r="A37" s="81" t="s">
        <v>239</v>
      </c>
      <c r="B37" s="79" t="s">
        <v>201</v>
      </c>
      <c r="C37" s="3">
        <v>1</v>
      </c>
      <c r="D37" s="3">
        <v>2</v>
      </c>
      <c r="E37" s="3">
        <v>60.33</v>
      </c>
      <c r="F37" s="16">
        <f t="shared" si="3"/>
        <v>10.055</v>
      </c>
      <c r="G37" s="3">
        <f t="shared" si="4"/>
        <v>120.66</v>
      </c>
    </row>
    <row r="38" spans="1:9" ht="12.75" x14ac:dyDescent="0.15">
      <c r="A38" s="223" t="s">
        <v>234</v>
      </c>
      <c r="B38" s="224"/>
      <c r="C38" s="224"/>
      <c r="D38" s="224"/>
      <c r="E38" s="225"/>
      <c r="F38" s="64">
        <f>SUM(F34:F37)/4</f>
        <v>4.5947916666666666</v>
      </c>
      <c r="G38" s="3">
        <f>SUM(G34:G37)</f>
        <v>220.55</v>
      </c>
    </row>
    <row r="40" spans="1:9" ht="12.75" x14ac:dyDescent="0.15">
      <c r="A40" s="136" t="s">
        <v>217</v>
      </c>
      <c r="B40" s="136"/>
      <c r="C40" s="136"/>
      <c r="D40" s="136"/>
      <c r="E40" s="136"/>
      <c r="F40" s="85">
        <f>(H30+F38)</f>
        <v>21.989145833333332</v>
      </c>
      <c r="I40" s="55"/>
    </row>
    <row r="42" spans="1:9" ht="12.75" x14ac:dyDescent="0.15">
      <c r="A42" s="219" t="s">
        <v>240</v>
      </c>
      <c r="B42" s="219"/>
      <c r="C42" s="219"/>
      <c r="D42" s="219"/>
      <c r="E42" s="219"/>
      <c r="F42" s="219"/>
      <c r="G42" s="219"/>
      <c r="H42" s="219"/>
    </row>
    <row r="43" spans="1:9" ht="12.75" x14ac:dyDescent="0.15"/>
    <row r="44" spans="1:9" ht="12.75" x14ac:dyDescent="0.15"/>
    <row r="45" spans="1:9" ht="12.75" x14ac:dyDescent="0.15"/>
    <row r="48" spans="1:9" ht="12.75" x14ac:dyDescent="0.15"/>
    <row r="49" ht="12.75" x14ac:dyDescent="0.15"/>
    <row r="50" ht="12.75" x14ac:dyDescent="0.15"/>
  </sheetData>
  <mergeCells count="11">
    <mergeCell ref="A42:H42"/>
    <mergeCell ref="A19:I19"/>
    <mergeCell ref="A1:E1"/>
    <mergeCell ref="A32:G32"/>
    <mergeCell ref="A38:E38"/>
    <mergeCell ref="A40:E40"/>
    <mergeCell ref="A3:G3"/>
    <mergeCell ref="A15:E15"/>
    <mergeCell ref="A17:E17"/>
    <mergeCell ref="A21:I21"/>
    <mergeCell ref="A30:G30"/>
  </mergeCells>
  <pageMargins left="0.51180555555555596" right="0.51180555555555596" top="1.7086666666666666" bottom="1.1073333333333333" header="0.31458333333333299" footer="0.31458333333333299"/>
  <pageSetup paperSize="9" scale="88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 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 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 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ac3dc5f-7cd1-44f1-ad3e-c852f362b0cb" xsi:nil="true"/>
    <lcf76f155ced4ddcb4097134ff3c332f xmlns="93f79b37-4887-4a39-80d2-0936e4ef5ed3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BAEA8AEF289EC469568070342C0A21E" ma:contentTypeVersion="15" ma:contentTypeDescription="Crie um novo documento." ma:contentTypeScope="" ma:versionID="83a35440039165dd2b80ae0e319a333c">
  <xsd:schema xmlns:xsd="http://www.w3.org/2001/XMLSchema" xmlns:xs="http://www.w3.org/2001/XMLSchema" xmlns:p="http://schemas.microsoft.com/office/2006/metadata/properties" xmlns:ns2="93f79b37-4887-4a39-80d2-0936e4ef5ed3" xmlns:ns3="9ac3dc5f-7cd1-44f1-ad3e-c852f362b0cb" targetNamespace="http://schemas.microsoft.com/office/2006/metadata/properties" ma:root="true" ma:fieldsID="d9671441efef614fe1e8ecdb8a0df672" ns2:_="" ns3:_="">
    <xsd:import namespace="93f79b37-4887-4a39-80d2-0936e4ef5ed3"/>
    <xsd:import namespace="9ac3dc5f-7cd1-44f1-ad3e-c852f362b0c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Location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f79b37-4887-4a39-80d2-0936e4ef5ed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Marcações de imagem" ma:readOnly="false" ma:fieldId="{5cf76f15-5ced-4ddc-b409-7134ff3c332f}" ma:taxonomyMulti="true" ma:sspId="abe3d53f-864c-4c30-b421-a8cfe89dac5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c3dc5f-7cd1-44f1-ad3e-c852f362b0cb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8ff4d375-e1b5-44bb-8188-a3eed6ef4b38}" ma:internalName="TaxCatchAll" ma:showField="CatchAllData" ma:web="9ac3dc5f-7cd1-44f1-ad3e-c852f362b0c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8E3424C-1977-4827-9994-1D020DCCF025}">
  <ds:schemaRefs>
    <ds:schemaRef ds:uri="http://schemas.microsoft.com/office/2006/metadata/properties"/>
    <ds:schemaRef ds:uri="http://www.w3.org/2000/xmlns/"/>
    <ds:schemaRef ds:uri="9ac3dc5f-7cd1-44f1-ad3e-c852f362b0cb"/>
    <ds:schemaRef ds:uri="http://www.w3.org/2001/XMLSchema-instance"/>
    <ds:schemaRef ds:uri="93f79b37-4887-4a39-80d2-0936e4ef5ed3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64ACAA4F-F5EF-4306-88AF-BD30732A0394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93f79b37-4887-4a39-80d2-0936e4ef5ed3"/>
    <ds:schemaRef ds:uri="9ac3dc5f-7cd1-44f1-ad3e-c852f362b0cb"/>
  </ds:schemaRefs>
</ds:datastoreItem>
</file>

<file path=customXml/itemProps3.xml><?xml version="1.0" encoding="utf-8"?>
<ds:datastoreItem xmlns:ds="http://schemas.openxmlformats.org/officeDocument/2006/customXml" ds:itemID="{8DC7602A-349A-4A11-B9E8-07C0E9D39D8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Planilhas</vt:lpstr>
      </vt:variant>
      <vt:variant>
        <vt:i4>7</vt:i4>
      </vt:variant>
    </vt:vector>
  </HeadingPairs>
  <TitlesOfParts>
    <vt:vector size="7" baseType="lpstr">
      <vt:lpstr>Resumo</vt:lpstr>
      <vt:lpstr>12 x 36 noturno CA</vt:lpstr>
      <vt:lpstr>Diurno finais de sem e fer CA</vt:lpstr>
      <vt:lpstr>12 x 36 noturno PAAS</vt:lpstr>
      <vt:lpstr>Quantidade de Serventes</vt:lpstr>
      <vt:lpstr>Diurno finais de sem e fer PAAS</vt:lpstr>
      <vt:lpstr> Uniforme Equipamentos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Patrick</dc:creator>
  <cp:keywords/>
  <dc:description/>
  <cp:lastModifiedBy>Alessandro Vinicius Pereira Rolim de Araujo</cp:lastModifiedBy>
  <cp:revision/>
  <dcterms:created xsi:type="dcterms:W3CDTF">2010-12-08T17:56:00Z</dcterms:created>
  <dcterms:modified xsi:type="dcterms:W3CDTF">2025-06-03T21:22:42Z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1046-10.2.0.7516</vt:lpwstr>
  </property>
  <property fmtid="{D5CDD505-2E9C-101B-9397-08002B2CF9AE}" pid="3" name="ContentTypeId">
    <vt:lpwstr>0x0101002BAEA8AEF289EC469568070342C0A21E</vt:lpwstr>
  </property>
  <property fmtid="{D5CDD505-2E9C-101B-9397-08002B2CF9AE}" pid="4" name="MediaServiceImageTags">
    <vt:lpwstr/>
  </property>
</Properties>
</file>