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2082369\Downloads\"/>
    </mc:Choice>
  </mc:AlternateContent>
  <xr:revisionPtr revIDLastSave="0" documentId="13_ncr:1_{6AE371FD-7FCF-4398-89F9-1EA9FE10A22B}" xr6:coauthVersionLast="36" xr6:coauthVersionMax="47" xr10:uidLastSave="{00000000-0000-0000-0000-000000000000}"/>
  <bookViews>
    <workbookView xWindow="0" yWindow="0" windowWidth="24000" windowHeight="9525" tabRatio="935" activeTab="5" xr2:uid="{00000000-000D-0000-FFFF-FFFF00000000}"/>
  </bookViews>
  <sheets>
    <sheet name="Resumo" sheetId="21" r:id="rId1"/>
    <sheet name="Trabalhador Rural" sheetId="3" r:id="rId2"/>
    <sheet name="Tratorista" sheetId="20" r:id="rId3"/>
    <sheet name="mat.trab.rural" sheetId="22" r:id="rId4"/>
    <sheet name="mat.tratorista" sheetId="23" r:id="rId5"/>
    <sheet name="uniformes.epis" sheetId="24" r:id="rId6"/>
  </sheets>
  <externalReferences>
    <externalReference r:id="rId7"/>
    <externalReference r:id="rId8"/>
    <externalReference r:id="rId9"/>
  </externalReferences>
  <definedNames>
    <definedName name="_xlnm.Print_Area" localSheetId="0">Resumo!$A$2:$K$6</definedName>
    <definedName name="_xlnm.Print_Area" localSheetId="1">'Trabalhador Rural'!$A$1:$F$161</definedName>
    <definedName name="_xlnm.Print_Area" localSheetId="2">Tratorista!$A$1:$F$164</definedName>
    <definedName name="tab_campi" localSheetId="1">'[1]#listas#'!$E$1:$F$22</definedName>
    <definedName name="tab_campi" localSheetId="2">'[1]#listas#'!$E$1:$F$22</definedName>
    <definedName name="tab_campi">'[2]#listas#'!$E$1:$F$22</definedName>
    <definedName name="tab_dados" localSheetId="1">#REF!</definedName>
    <definedName name="tab_dados" localSheetId="2">#REF!</definedName>
    <definedName name="tab_dados">#REF!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21" l="1"/>
  <c r="H5" i="21"/>
  <c r="H4" i="21"/>
  <c r="G4" i="21"/>
  <c r="K5" i="21"/>
  <c r="J5" i="21"/>
  <c r="G5" i="21"/>
  <c r="F127" i="20"/>
  <c r="F126" i="20"/>
  <c r="F125" i="20"/>
  <c r="F124" i="3"/>
  <c r="F123" i="3"/>
  <c r="I17" i="23"/>
  <c r="I14" i="23"/>
  <c r="J39" i="22"/>
  <c r="I15" i="23"/>
  <c r="F122" i="3"/>
  <c r="H17" i="24"/>
  <c r="H10" i="24"/>
  <c r="H27" i="24"/>
  <c r="H25" i="24"/>
  <c r="H29" i="24"/>
  <c r="H30" i="24"/>
  <c r="H28" i="24"/>
  <c r="H26" i="24"/>
  <c r="G25" i="24"/>
  <c r="F25" i="24"/>
  <c r="E25" i="24"/>
  <c r="D25" i="24"/>
  <c r="C25" i="24"/>
  <c r="H24" i="24"/>
  <c r="H23" i="24"/>
  <c r="G23" i="24"/>
  <c r="F23" i="24"/>
  <c r="E23" i="24"/>
  <c r="D23" i="24"/>
  <c r="C23" i="24"/>
  <c r="A23" i="24"/>
  <c r="H16" i="24"/>
  <c r="H15" i="24"/>
  <c r="H14" i="24"/>
  <c r="H13" i="24"/>
  <c r="H12" i="24"/>
  <c r="H11" i="24"/>
  <c r="H9" i="24"/>
  <c r="H8" i="24"/>
  <c r="H7" i="24"/>
  <c r="H6" i="24"/>
  <c r="H5" i="24"/>
  <c r="I13" i="23"/>
  <c r="I12" i="23"/>
  <c r="I11" i="23"/>
  <c r="I10" i="23"/>
  <c r="I9" i="23"/>
  <c r="I8" i="23"/>
  <c r="I7" i="23"/>
  <c r="I6" i="23"/>
  <c r="G5" i="23"/>
  <c r="I5" i="23" s="1"/>
  <c r="G4" i="23"/>
  <c r="I4" i="23" s="1"/>
  <c r="J44" i="22"/>
  <c r="J43" i="22"/>
  <c r="J40" i="22"/>
  <c r="J41" i="22" s="1"/>
  <c r="J38" i="22"/>
  <c r="J37" i="22"/>
  <c r="J36" i="22"/>
  <c r="J35" i="22"/>
  <c r="J34" i="22"/>
  <c r="J33" i="22"/>
  <c r="J32" i="22"/>
  <c r="J31" i="22"/>
  <c r="J30" i="22"/>
  <c r="J29" i="22"/>
  <c r="J28" i="22"/>
  <c r="J27" i="22"/>
  <c r="J26" i="22"/>
  <c r="J25" i="22"/>
  <c r="J24" i="22"/>
  <c r="J23" i="22"/>
  <c r="J22" i="22"/>
  <c r="J21" i="22"/>
  <c r="J20" i="22"/>
  <c r="J19" i="22"/>
  <c r="J18" i="22"/>
  <c r="J17" i="22"/>
  <c r="J16" i="22"/>
  <c r="J15" i="22"/>
  <c r="J14" i="22"/>
  <c r="J13" i="22"/>
  <c r="J12" i="22"/>
  <c r="J11" i="22"/>
  <c r="J10" i="22"/>
  <c r="J9" i="22"/>
  <c r="J8" i="22"/>
  <c r="J7" i="22"/>
  <c r="J6" i="22"/>
  <c r="J5" i="22"/>
  <c r="J4" i="22"/>
  <c r="F76" i="20"/>
  <c r="H18" i="24" l="1"/>
  <c r="I18" i="23"/>
  <c r="F77" i="20"/>
  <c r="F44" i="20"/>
  <c r="F126" i="3"/>
  <c r="E94" i="3" l="1"/>
  <c r="E97" i="20"/>
  <c r="F81" i="20" l="1"/>
  <c r="F87" i="20" s="1"/>
  <c r="E140" i="20"/>
  <c r="E141" i="20" s="1"/>
  <c r="F129" i="20"/>
  <c r="F152" i="20" s="1"/>
  <c r="C120" i="20"/>
  <c r="C119" i="20"/>
  <c r="F115" i="20"/>
  <c r="F120" i="20" s="1"/>
  <c r="E103" i="20"/>
  <c r="E93" i="20"/>
  <c r="E94" i="20" s="1"/>
  <c r="C87" i="20"/>
  <c r="C86" i="20"/>
  <c r="C85" i="20"/>
  <c r="E71" i="20"/>
  <c r="E96" i="20" s="1"/>
  <c r="E38" i="20"/>
  <c r="E25" i="20"/>
  <c r="E100" i="3"/>
  <c r="E68" i="3"/>
  <c r="E93" i="3" s="1"/>
  <c r="E90" i="3"/>
  <c r="E91" i="3" l="1"/>
  <c r="F51" i="20"/>
  <c r="F56" i="20" s="1"/>
  <c r="F93" i="20"/>
  <c r="F97" i="20" l="1"/>
  <c r="F95" i="20"/>
  <c r="F96" i="20"/>
  <c r="F92" i="20"/>
  <c r="F94" i="20"/>
  <c r="F148" i="20"/>
  <c r="F57" i="20"/>
  <c r="F98" i="20" l="1"/>
  <c r="F150" i="20" s="1"/>
  <c r="F58" i="20"/>
  <c r="F67" i="20" s="1"/>
  <c r="F85" i="20"/>
  <c r="F106" i="20"/>
  <c r="F105" i="20"/>
  <c r="F65" i="20" l="1"/>
  <c r="F63" i="20"/>
  <c r="F107" i="20"/>
  <c r="F103" i="20"/>
  <c r="F68" i="20"/>
  <c r="F66" i="20"/>
  <c r="F69" i="20"/>
  <c r="F64" i="20"/>
  <c r="F104" i="20"/>
  <c r="F108" i="20"/>
  <c r="F109" i="20" s="1"/>
  <c r="F119" i="20" s="1"/>
  <c r="F121" i="20" s="1"/>
  <c r="F151" i="20" s="1"/>
  <c r="F70" i="20"/>
  <c r="F71" i="20" l="1"/>
  <c r="F86" i="20" s="1"/>
  <c r="F88" i="20" s="1"/>
  <c r="F149" i="20" s="1"/>
  <c r="F134" i="20" s="1"/>
  <c r="F135" i="20" s="1"/>
  <c r="F138" i="20" s="1"/>
  <c r="F153" i="20" l="1"/>
  <c r="F137" i="20"/>
  <c r="F139" i="20"/>
  <c r="F140" i="20" l="1"/>
  <c r="F141" i="20"/>
  <c r="F154" i="20" s="1"/>
  <c r="F155" i="20" s="1"/>
  <c r="E5" i="21" s="1"/>
  <c r="F41" i="3" l="1"/>
  <c r="F43" i="3" l="1"/>
  <c r="F73" i="3"/>
  <c r="F78" i="3" s="1"/>
  <c r="F84" i="3" s="1"/>
  <c r="F46" i="3"/>
  <c r="E137" i="3"/>
  <c r="E138" i="3" l="1"/>
  <c r="E22" i="3" l="1"/>
  <c r="E35" i="3"/>
  <c r="F48" i="3"/>
  <c r="C82" i="3"/>
  <c r="C83" i="3"/>
  <c r="C84" i="3"/>
  <c r="F112" i="3"/>
  <c r="F117" i="3" s="1"/>
  <c r="C116" i="3"/>
  <c r="C117" i="3"/>
  <c r="F149" i="3"/>
  <c r="F91" i="3" l="1"/>
  <c r="F89" i="3"/>
  <c r="F54" i="3"/>
  <c r="F53" i="3"/>
  <c r="F90" i="3"/>
  <c r="F94" i="3"/>
  <c r="F92" i="3"/>
  <c r="F93" i="3"/>
  <c r="F145" i="3"/>
  <c r="F55" i="3" l="1"/>
  <c r="F95" i="3"/>
  <c r="F147" i="3" s="1"/>
  <c r="F82" i="3" l="1"/>
  <c r="F101" i="3"/>
  <c r="F61" i="3"/>
  <c r="F60" i="3"/>
  <c r="F100" i="3"/>
  <c r="F105" i="3"/>
  <c r="F104" i="3"/>
  <c r="F103" i="3"/>
  <c r="F102" i="3"/>
  <c r="F67" i="3"/>
  <c r="F63" i="3"/>
  <c r="F66" i="3"/>
  <c r="F62" i="3"/>
  <c r="F65" i="3"/>
  <c r="F64" i="3"/>
  <c r="F106" i="3" l="1"/>
  <c r="F116" i="3" s="1"/>
  <c r="F68" i="3"/>
  <c r="F83" i="3" s="1"/>
  <c r="F85" i="3" s="1"/>
  <c r="F146" i="3" s="1"/>
  <c r="F118" i="3"/>
  <c r="F148" i="3" s="1"/>
  <c r="F150" i="3" l="1"/>
  <c r="F131" i="3"/>
  <c r="F132" i="3" l="1"/>
  <c r="F135" i="3" l="1"/>
  <c r="F136" i="3"/>
  <c r="F134" i="3"/>
  <c r="F137" i="3" l="1"/>
  <c r="F138" i="3"/>
  <c r="F151" i="3" s="1"/>
  <c r="F152" i="3" s="1"/>
  <c r="F153" i="3" l="1"/>
  <c r="E4" i="21"/>
  <c r="I4" i="21" l="1"/>
  <c r="K4" i="21"/>
  <c r="K6" i="21" s="1"/>
  <c r="J4" i="21"/>
  <c r="J6" i="21" s="1"/>
  <c r="I6" i="21"/>
</calcChain>
</file>

<file path=xl/sharedStrings.xml><?xml version="1.0" encoding="utf-8"?>
<sst xmlns="http://schemas.openxmlformats.org/spreadsheetml/2006/main" count="813" uniqueCount="288">
  <si>
    <t>RESUMO DAS PLANILHAS DE CUSTOS</t>
  </si>
  <si>
    <t>ITEM</t>
  </si>
  <si>
    <t>DESCRIÇÃO</t>
  </si>
  <si>
    <t>UNIDADE</t>
  </si>
  <si>
    <t>VALOR ANUAL</t>
  </si>
  <si>
    <t>TOTAIS</t>
  </si>
  <si>
    <t>ADENDO III - PLANILHA DE CUSTOS E FORMAÇÃO DE PREÇOS</t>
  </si>
  <si>
    <t>MODELO PARA A CONSOLIDAÇÃO E APRESENTAÇÃO DE PROPOSTAS</t>
  </si>
  <si>
    <t> </t>
  </si>
  <si>
    <t>Nº de Reg. Da CCT</t>
  </si>
  <si>
    <t>RN000450/2024</t>
  </si>
  <si>
    <t>Data de Vigência da CCT</t>
  </si>
  <si>
    <t>Partes que celebraram a CCT:</t>
  </si>
  <si>
    <t>CONFEDERACAO NACIONAL DOS TRABALHADORES ASSALARIADOS E ASSALARIADAS RURAIS - CNPJ n. 24.687.636/0001-11</t>
  </si>
  <si>
    <t>FEDERACAO DA AGRICULTURA, PECUARIA E PESCA DO RIO GRANDE DO NORTE - FAERN - CNPJ 08.431.751/0001-74</t>
  </si>
  <si>
    <t>CAMPUS</t>
  </si>
  <si>
    <t>APODI</t>
  </si>
  <si>
    <t>SIGLA</t>
  </si>
  <si>
    <t>AP</t>
  </si>
  <si>
    <t>Planilha de Custos e Formação de Preços</t>
  </si>
  <si>
    <t>Processo</t>
  </si>
  <si>
    <t>23136.000383.2025-42</t>
  </si>
  <si>
    <t>Licitação</t>
  </si>
  <si>
    <t>Data</t>
  </si>
  <si>
    <t>-</t>
  </si>
  <si>
    <t>Horário</t>
  </si>
  <si>
    <t>DADOS DO PROPONENTE</t>
  </si>
  <si>
    <t>Razão Social</t>
  </si>
  <si>
    <t>CNPJ</t>
  </si>
  <si>
    <t>DISCRIMINAÇÃO DO SERVIÇO</t>
  </si>
  <si>
    <t>A</t>
  </si>
  <si>
    <t>Data de Apresentação da Proposta (dia/mês/ano)</t>
  </si>
  <si>
    <t>B</t>
  </si>
  <si>
    <t>Município/UF</t>
  </si>
  <si>
    <t>C</t>
  </si>
  <si>
    <t>Ano Acordo, Convenção ou Sentença Normativa em Dissíso Coletivo</t>
  </si>
  <si>
    <t>D</t>
  </si>
  <si>
    <t>N° de meses de execução contratual</t>
  </si>
  <si>
    <t>IDENTIFICAÇÃO DO SERVIÇO</t>
  </si>
  <si>
    <t>Tipo de Serviço</t>
  </si>
  <si>
    <t>Unidade de Medida</t>
  </si>
  <si>
    <t xml:space="preserve">Qtd Total a Contratar </t>
  </si>
  <si>
    <t>Trabalhador Rural</t>
  </si>
  <si>
    <t>Posto Mês</t>
  </si>
  <si>
    <t>MÃO-DE-OBRA</t>
  </si>
  <si>
    <t>MÃO-DE-OBRA VINCULADA À EXECUÇÃO CONTRATUAL</t>
  </si>
  <si>
    <t>Dados complementares para composição dos custos referente à mão-de-obra</t>
  </si>
  <si>
    <t>Tipo de serviço (mesmo serviço com características distintas)</t>
  </si>
  <si>
    <t>TRABALHADOR RURAL</t>
  </si>
  <si>
    <t>Classificação Brasileira de Ocupações (CBO)</t>
  </si>
  <si>
    <t>6210-05</t>
  </si>
  <si>
    <t>Salário Normativo da Categoria Profissional (R$)</t>
  </si>
  <si>
    <t>Categoria profissional (vinculada à execução contratual)</t>
  </si>
  <si>
    <t>Data base da categoria (dia/mês/ano)</t>
  </si>
  <si>
    <t>Nota</t>
  </si>
  <si>
    <t>Nota 1: Deverá ser elaborado um quadro para cada tipo de serviço.
Nota 2: A planilha será calculada considerando o valor mensal do empregado.</t>
  </si>
  <si>
    <t>MÓDULO 1</t>
  </si>
  <si>
    <t>COMPOSIÇÃO DA REMUNERAÇÃO</t>
  </si>
  <si>
    <t>Composição da Remuneração</t>
  </si>
  <si>
    <t>Valor (R$)</t>
  </si>
  <si>
    <t>Salário Base</t>
  </si>
  <si>
    <t>Adicional de Periculosidade</t>
  </si>
  <si>
    <t>Adicional de Insalubridade - 20% do salário da função.</t>
  </si>
  <si>
    <t>Adicional Noturno</t>
  </si>
  <si>
    <t>E</t>
  </si>
  <si>
    <t>Adicional de Hora Noturna Reduzida</t>
  </si>
  <si>
    <t>F</t>
  </si>
  <si>
    <t xml:space="preserve">Adicional de Hora Extra - 22 horas </t>
  </si>
  <si>
    <t>G</t>
  </si>
  <si>
    <t>Outros (especificar)</t>
  </si>
  <si>
    <t>Total</t>
  </si>
  <si>
    <t>MÓDULO 2</t>
  </si>
  <si>
    <t>ENCARGOS E BENEFÍCIOS MENSAIS E DIÁRIOS</t>
  </si>
  <si>
    <t>Submódulo 2.1</t>
  </si>
  <si>
    <t>13º  Salário, Férias e Adicional de Férias</t>
  </si>
  <si>
    <t>2.1</t>
  </si>
  <si>
    <t>13º (décimo terceiro) Salário, Férias e Adicional de Férias</t>
  </si>
  <si>
    <t>%</t>
  </si>
  <si>
    <t>13º (décimo terceiro) Salário</t>
  </si>
  <si>
    <t>Adicional de Férias</t>
  </si>
  <si>
    <t>Submódulo 2.2</t>
  </si>
  <si>
    <t>GPS, FGTS e outras contribuições</t>
  </si>
  <si>
    <t>2.2</t>
  </si>
  <si>
    <t>INSS</t>
  </si>
  <si>
    <t>Salário Educação</t>
  </si>
  <si>
    <t>SAT - Seguro Acidente de Trabalho (informar RAT da empresa)</t>
  </si>
  <si>
    <t>SESC ou SESI</t>
  </si>
  <si>
    <t>SENAI - SENAC</t>
  </si>
  <si>
    <t>SEBRAE</t>
  </si>
  <si>
    <t>INCRA</t>
  </si>
  <si>
    <t>H</t>
  </si>
  <si>
    <t>FGTS</t>
  </si>
  <si>
    <t>Submódulo 2.3</t>
  </si>
  <si>
    <t>Benefícios Mensais e Diários</t>
  </si>
  <si>
    <t>2.3</t>
  </si>
  <si>
    <t>Auxílio Alimentação</t>
  </si>
  <si>
    <t>Assistência Médica e Familiar</t>
  </si>
  <si>
    <t>Seguro de Vida</t>
  </si>
  <si>
    <t>Outros</t>
  </si>
  <si>
    <t>Quadro Resumo - Módulo 2</t>
  </si>
  <si>
    <t>ENC. E BENEFÍCIOS ANUAIS, MENSAIS E DIÁRIOS</t>
  </si>
  <si>
    <t>Encargos e Benefícios Anuais, Mensais e Diários</t>
  </si>
  <si>
    <t>MÓDULO 3</t>
  </si>
  <si>
    <t>PROVISÃO PARA RECISÃO</t>
  </si>
  <si>
    <t>Provisão para Rescisão</t>
  </si>
  <si>
    <t>Aviso Prévio Indenizado</t>
  </si>
  <si>
    <t>Incidência do FGTS sobre Aviso Prévio Indenizado</t>
  </si>
  <si>
    <t>Multa do FGTS sobre Aviso Prévio Indenizado</t>
  </si>
  <si>
    <t>Aviso Prévio Trabalhado</t>
  </si>
  <si>
    <t>Incidência do Submódulos 2.2 sobre Aviso Prévio Trabalhado</t>
  </si>
  <si>
    <t>Multa FGTS sobre Aviso Prévio Trabalhado</t>
  </si>
  <si>
    <t>MÓDULO 4</t>
  </si>
  <si>
    <t>CUSTO DE REPOSIÇÃO DO PROFISSIONAL AUSENTE</t>
  </si>
  <si>
    <t>Submódulo 4.1</t>
  </si>
  <si>
    <t>Ausências Legais</t>
  </si>
  <si>
    <t>4.1</t>
  </si>
  <si>
    <t>Férias</t>
  </si>
  <si>
    <t>Licença Paternidade</t>
  </si>
  <si>
    <t>Ausência por Acidente de Trabalho</t>
  </si>
  <si>
    <t>Afastamento Maternidade</t>
  </si>
  <si>
    <t>Submódulo 4.2</t>
  </si>
  <si>
    <t>Intrajornada</t>
  </si>
  <si>
    <t>4.2</t>
  </si>
  <si>
    <t>Intervalo para repouso ou alimentação</t>
  </si>
  <si>
    <t>Quadro Resumo - Módulo 4</t>
  </si>
  <si>
    <t>Custo de Reposição do Profissional Ausente</t>
  </si>
  <si>
    <t>MÓDULO 5</t>
  </si>
  <si>
    <t>INSUMOS DIVERSOS</t>
  </si>
  <si>
    <t>Insumos Diversos</t>
  </si>
  <si>
    <t>Uniformes</t>
  </si>
  <si>
    <t>Materiais</t>
  </si>
  <si>
    <t>Equipamentos (Depreciação de Equipamentos - 20% ao ano)</t>
  </si>
  <si>
    <t>Valores mensais por empregado</t>
  </si>
  <si>
    <t>MÓDULO 6</t>
  </si>
  <si>
    <t>CUSTOS INDIRETOS, TRIBUTOS E LUCRO</t>
  </si>
  <si>
    <t>Custos Indiretos, Tributos e Lucro</t>
  </si>
  <si>
    <t xml:space="preserve">Custos Indiretos </t>
  </si>
  <si>
    <t>Lucro</t>
  </si>
  <si>
    <t>Tributos</t>
  </si>
  <si>
    <t>C.1 - Tributos Federais (COFINS)</t>
  </si>
  <si>
    <t>C.1 - Tributos Federais (PIS)</t>
  </si>
  <si>
    <t>C.3- Tributos Municipais (ISS)</t>
  </si>
  <si>
    <t>Total dos Tributos</t>
  </si>
  <si>
    <t>Nota (1)</t>
  </si>
  <si>
    <t>Custos Indiretos, Tributos e Lucro por empregado.</t>
  </si>
  <si>
    <t>Nota (2)</t>
  </si>
  <si>
    <t>O valor referente a tributos é obtido aplicando-se o percentual sobre o valor do faturamento.</t>
  </si>
  <si>
    <t>Nota (3)</t>
  </si>
  <si>
    <t>A alíquota dos Tributos municipais deve ser informada de acordo com a legislação do do município onde será prestado o serviço</t>
  </si>
  <si>
    <t>QUADRO-RESUMO DO CUSTO POR EMPREGADO</t>
  </si>
  <si>
    <t>Mão-de-obra vinculada à execução contratual (valor por empregado)</t>
  </si>
  <si>
    <t>R$</t>
  </si>
  <si>
    <t>Módulo 1 - Composição da Remuneração</t>
  </si>
  <si>
    <t>Módulo 2 - Encargos e Benefícios Anuais, Mensais e Diários</t>
  </si>
  <si>
    <t>Módulo 3 - Provisão para Rescisão</t>
  </si>
  <si>
    <t>Módulo 4 - Custo de Reposição do Profissional Ausente</t>
  </si>
  <si>
    <t>Módulo 5 - Insumos Diversos</t>
  </si>
  <si>
    <t>Subtotal (A+B+C+D+E)</t>
  </si>
  <si>
    <t>Módulo 6 – Custos Indiretos, Tributos e Lucro</t>
  </si>
  <si>
    <t>Valor Total por Empregado (R$)</t>
  </si>
  <si>
    <t>Valor Total por Todos os Empregados (R$)</t>
  </si>
  <si>
    <t xml:space="preserve">Nº de Reg. Da CCT </t>
  </si>
  <si>
    <t>RN000009/2025</t>
  </si>
  <si>
    <t>SINDICATO DAS EMPRESAS DE ASSEIO, CONSERVACAO E LIMPEZA URBANA PUBLICA E PRIVADADO  ESTADO  DO  RIO GRANDE DO  NORTE  -  SEAC/RN, CNPJ n.  40.756.462/0001-58</t>
  </si>
  <si>
    <t>SINDICATO  DOS TRABALHADORES EM  ASSEIO, CONSERVACAO, HIGIENIZACAO E  LIMPEZAURBANA DO ESTADO DO RIO GRANDE DO NORTE-SINDLIMP, CNPJ n. 24.192.916/0001-59</t>
  </si>
  <si>
    <t>Tratorista</t>
  </si>
  <si>
    <t>TRATORISTA</t>
  </si>
  <si>
    <t>6410-15</t>
  </si>
  <si>
    <t>Deverá ser elaborado um quadro para cada tipo de serviço.</t>
  </si>
  <si>
    <t>Adicional de Insalubridade</t>
  </si>
  <si>
    <t>Adicional de Hora Extra no Feriado Trabalhado</t>
  </si>
  <si>
    <t>Auxílio Alimentação (Cláusula 14º)</t>
  </si>
  <si>
    <t>Benefício Social Familiar (Cláusula 19º)</t>
  </si>
  <si>
    <t>Auxílio Saúde (Cláusula 17º)</t>
  </si>
  <si>
    <t>Programa de Qualificação Profissional e Marketing ( Cláusula 28ª)</t>
  </si>
  <si>
    <t>Tarifa</t>
  </si>
  <si>
    <t>Vale-transporte (Lei nº 7.418/1985, Lei nº 7.619/1987 e Decreto nº 95.247/1987)</t>
  </si>
  <si>
    <t>Dias c/ fim semana</t>
  </si>
  <si>
    <t>OBTENÇÃO DE CUSTO DE MATERIAIS PARA 8 (OITO) POSTOS DE TRABALHADORES RURAIS</t>
  </si>
  <si>
    <t>SERVIÇO</t>
  </si>
  <si>
    <t>MATERIAL</t>
  </si>
  <si>
    <t>UNID</t>
  </si>
  <si>
    <t>PERÍODO</t>
  </si>
  <si>
    <t>QUANTIDADE / PERÍODO</t>
  </si>
  <si>
    <t>QUANTIDADE ANUAL</t>
  </si>
  <si>
    <t>PREÇO PESQUISADO (R$)</t>
  </si>
  <si>
    <t>VALOR ANUAL (R$)</t>
  </si>
  <si>
    <t>MARCA DE REFERÊNCIA</t>
  </si>
  <si>
    <t>ROÇADEIRA MANUAL TIPO MOTOR: GASOLINA , POTÊNCIA MOTOR: 2,17 HP, TIPO CORTADOR: LÂMINA AÇO/FIO NYLON , ROTAÇÃO: 8.000 RPM, PESO APROXIMADO: 4,2 KG, TIPO EMPUNHADEIRA: ALÇA REGULÁVEL/CINTURÃO DUPLO, ERGONÔMICO , COR: PRETA , CARACTERÍSTICAS ADICIONAIS: LATERAL.  (REGIME DE COMODATO)</t>
  </si>
  <si>
    <t>ANUAL</t>
  </si>
  <si>
    <t>LAVADORA ALTA PRESSÃO TENSÃO: 110/220 V, POTÊNCIA CONSUMIDA: 0,2 KW/H, MODELO: MONOFÁSICO , ACESSÓRIOS: RESERVATÓRIO PARA DETERGENTE (COMODATO)</t>
  </si>
  <si>
    <t>PROTETOR SOLAR FATOR 50, APRESENTAÇÃO CREME, USO CORPORAL, SEM PERFUME, TESTATO DERMATOLOGICAMENTE, EMBALAGEM 120ML</t>
  </si>
  <si>
    <t>BISNAGA 120 GRAMAS</t>
  </si>
  <si>
    <t>SEMESTRAL</t>
  </si>
  <si>
    <t>CAPA CHUVA MATERIAL: PVC , COR: AMARELA , CARACTERÍSTICAS ADICIONAIS: FORRADO COM CAPUZ , TAMANHO REFERÊNCIA: M  MANGA LONGA (TAMANHO ADULTO)</t>
  </si>
  <si>
    <t xml:space="preserve">ÓCULOS DE PROTEÇÃO ESCURO, COM PROTEÇÃO UVA E UVB, LENTE DCH. ARMAÇÃO: POLIPROPILENO , TIPO LENTE: COM CURVA LATERAL. , COR LENTE: ESCURA , CARACTERÍSTICAS ADICIONAIS: HASTES COM COMPRIMENTO REGULÁVEL E CETIFICADO DE A </t>
  </si>
  <si>
    <t>FILTRO RESPIRADOR, NOME FILTRO RESPIRACAO - PO / AGROTOXICO. COMPATIBILIDADE: RESPIRADOR SEMI FACIAL PLASTCOR</t>
  </si>
  <si>
    <t>PAR</t>
  </si>
  <si>
    <t>AVENTAL MATERIAL: PVC - CLORETO DE POLIVINILA , COR: BRANCA , CARACTERÍSTICAS ADICIONAIS: FORRO 100 % POLIESTER, TIRA NO PESCOÇO 2 TIRAS NA , APLICAÇÃO: COZINHA INDUSTRIAL , TAMANHO: SOB MEDIDA</t>
  </si>
  <si>
    <t>ABAFADOR RUÍDO AURICULAR MATERIAL: PLÁSTICO ABS , FORMATO: CONCHA , CARACTERÍSTICAS ADICIONAIS: NÍVEL DE ATENUAÇÃO DE RUÍDO: 10 DB</t>
  </si>
  <si>
    <t>PEÇA / COMPONENTE ROÇADEIRA TIPO: FIO DE CORTE , MATERIAL: NYLON , COMPRIMENTO: 240 M, APLICAÇÃO: ROÇADEIRA KAWASHIMA. FIO DE NYLON 3,00MMX50M REDONDO INDICADO PARA ROÇADEIRA E APARADORES DE GRAMA.</t>
  </si>
  <si>
    <t>CAL VIRGEM (ÓXIDO DE CÁLCIO – CAO)  SACO DE 20 KG. COR: BRANCA , APRESENTAÇÃO: PÓ , APLICAÇÃO: CONSTRUÇÃO EM GERAL</t>
  </si>
  <si>
    <t>UND.</t>
  </si>
  <si>
    <t>COMPRESSA GAZE MATERIAL: TECIDO 100% ALGODÃO , TIPO: 9 FIOS/CM2 , MODELO: COR BRANCA,ISENTA DE IMPUREZAS , CAMADAS: 8 CAMADAS , LARGURA: 7,50 CM, COMPRIMENTO: 7,50 CM, DOBRAS: 5 DOBRAS , CARACTERÍSTICAS ADICIONAIS: DESCARTÁVEL</t>
  </si>
  <si>
    <t>MÁSCARA DESCARTÁVEL USO GERAL MATERIAL: TNT (TECIDO NÃO TECIDO) , TIPO FIXAÇÃO: CONTORNO TOTAL, COM ELÁSTICO , CARACTERÍSTICAS ADICIONAIS: PROTEÇÃO DE BARBA E BIGODE , TAMANHO: ÚNICO. (CAIXA COM 100 UNIDADES)</t>
  </si>
  <si>
    <r>
      <rPr>
        <sz val="12"/>
        <color rgb="FF000000"/>
        <rFont val="Arial"/>
        <family val="2"/>
        <charset val="1"/>
      </rPr>
      <t xml:space="preserve">ÁLCOOL ETÍLICO TEOR ALCOÓLICO: 70% P/P (70 °GL) , COMPOSIÇÃO BÁSICA: GLICERINADO , CARACTERÍSTICAS ADICIONAIS: COM BICO DOSADOR. </t>
    </r>
    <r>
      <rPr>
        <sz val="12"/>
        <color theme="1"/>
        <rFont val="Arial"/>
        <family val="2"/>
        <charset val="1"/>
      </rPr>
      <t>GEL 400 G</t>
    </r>
  </si>
  <si>
    <t>ÁLCOOL ETÍLICO TIPO: HIDRATADO , TEOR ALCOÓLICO: 70%_(70°GL) , APRESENTAÇÃO: LÍQUIDO. FRASCO COM 1000 ML</t>
  </si>
  <si>
    <t>VACINA TIPO: VIVA ATENUADA , COMPOSIÇÃO: B. ABORTUS (CEPA B-19) , FORMA FARMACÊUTICA: SUSPENSÃO INJETÁVEL , APLICAÇÃO*: USO VETERINÁRIO.</t>
  </si>
  <si>
    <t>DOSE</t>
  </si>
  <si>
    <t>VACINA TIPO: TRÍPLICE INATIVADA , COMPOSIÇÃO: ANTÍGENOS: O1, A24, C3 , FORMA FARMACÊUTICA: EMULSÃO INJETÁVEL , APLICAÇÃO*: USO VETERINÁRIO.</t>
  </si>
  <si>
    <t>FRASCO DE 50 ML</t>
  </si>
  <si>
    <t>DESINFETANTE COMPOSIÇÃO: À BASE DE IODOFÓRMIO E ÁCIDO FOSFÓRICO , TEOR ATIVO: 11,25% + 15% , FORMA FÍSICA: SOLUÇÃO AQUOSA.</t>
  </si>
  <si>
    <t>LITRO</t>
  </si>
  <si>
    <t>CLORETO DE ALQUIL DIMETIL BENZIL AMÔNIO COMPOSIÇÃO: ASSOCIADO À TRIETANOLAMINA, ETANOLAMINA, HEXAFORM , OUTROS COMPONENTES: HIDROXICARBONATO CÁLCIO, LAURIL ÉTER SULFATO SÓDIO , CONCENTRAÇÃO: 80 MG/ML + 90 MG/ML + 60 MG/ML + 180 MCL/ML + 10 MG/ML, CONCENTRAÇÃO 1: 10 MG/ML, FORMA FARMACÊUTICA: SOLUÇÃO TÓPICA , APLICAÇÃO: USO VETERINÁRIO.</t>
  </si>
  <si>
    <t>DETERGENTE COMPOSIÇÃO: A BASE DE ÁCIDO LINEAR ALQUIBENZENO SULFÔNICO, EM , APLICAÇÃO: LAVAGEM MANUAL DE LOUÇAS, UTENSÍLIOS E LIMPEZA GER , CARACTERÍSTICAS ADICIONAIS: PH 6,5 A 7,5 , ASPECTO FÍSICO: LÍQUIDO. GALÃO 5 LITROS.</t>
  </si>
  <si>
    <t>GALÃO</t>
  </si>
  <si>
    <t>ESCOVA ROUPA MATERIAL CORPO: PLÁSTICO , MATERIAL CERDAS: PET , COR CERDAS: BRANCA E AZUL</t>
  </si>
  <si>
    <t>ESPONJA LIMPEZA MATERIAL: ESPUMA / FIBRA , FORMATO: RETANGULAR , APLICAÇÃO: LIMPEZA GERAL , CARACTERÍSTICAS ADICIONAIS: DUPLA FACE , COMPRIMENTO MÍNIMO: 102 MM, LARGURA MÍNIMA: 69 MM, ESPESSURA MÍNIMA: 28 M</t>
  </si>
  <si>
    <t>FLANELA MATERIAL: 100% ALGODÃO , COMPRIMENTO: 60 CM, LARGURA: 30 CM, COR: AMARELA</t>
  </si>
  <si>
    <t>HIPOCLORITO DE SÓDIO ASPECTO FÍSICO: SOLUÇÃO AQUOSA , CONCENTRAÇÃO: TEOR 5% DE CLORO ATIVO.</t>
  </si>
  <si>
    <t>IODO CONCENTRAÇÃO: A 10% , FORMA FARMACÊUTICA: TINTURA</t>
  </si>
  <si>
    <t>LUVA BORRACHA MATERIAL: LÁTEX , TAMANHO: MÉDIO , CARACTERÍSTICAS ADICIONAIS: AMBIDESTRO, SEM PÓ, AQL: 1.5 , TIPO: NÃO ESTÉRIL. CAIXA COM 100 UNIDADES.</t>
  </si>
  <si>
    <t>CAIXA</t>
  </si>
  <si>
    <t>LUVA BORRACHA MATERIAL: LÁTEX NATURAL , TAMANHO: GRANDE , USO: MULTIUSO. CAIXA COM 100 UNIDADES.</t>
  </si>
  <si>
    <t>LUVA SEGURANÇA MATERIAL: ALGODÃO E POLIÉSTER , APLICAÇÃO: SEGURANÇA E PROTEÇÃO INDIVIDUAL. , CARACTERÍSTICAS ADICIONAIS: PALMA COM BORRACHA E ELÁSTICO NOS PUNHOS , COR: CINZA , TIPO: ANTIDERRAPANTE, CANO CURTO</t>
  </si>
  <si>
    <t>DESINFETANTE COMPOSIÇÃO: À BASE DE QUATERNÁRIO DE AMÔNIO , CARACTERÍSTICAS ADICIONAIS: COM AROMA , PRINCÍPIO ATIVO: CLORETO ALQUIL DIMETIL BENZIL AMÔNIO +TENSIOATIVOS , TEOR ATIVO: TEOR ATIVO EM TORNO DE 0,4%</t>
  </si>
  <si>
    <t>VASSOURA MATERIAL CERDAS: NÁILON , MATERIAL CEPA: MADEIRA , COMPRIMENTO CEPA: 40 CM, CARACTERÍSTICAS ADICIONAIS: COM CABO ROSQUEADO , LARGURA CEPA: 7,5 C</t>
  </si>
  <si>
    <t>VASSOURA MATERIAL CERDAS: P.E.T. , MATERIAL CEPA: PLÁSTICO , COMPRIMENTO CEPA: 26 CM, CARACTERÍSTICAS ADICIONAIS: CABO 28 MM X 1,40M , LARGURA CEPA: 9 C</t>
  </si>
  <si>
    <t>RODO MATERIAL CABO: ALUMÍNIO , MATERIAL SUPORTE: ALUMÍNIO , COMPRIMENTO SUPORTE: 40 CM, QUANTIDADE BORRACHAS: 2 U</t>
  </si>
  <si>
    <t>TOALHA DE PAPEL MATERIAL: PAPEL , TIPO FOLHA: 2 DOBRAS , COMPRIMENTO: 21,50 CM, LARGURA: 24 A 25 CM, COR: BRANCA , CARACTERÍSTICAS ADICIONAIS: INTERFOLHADA , APLICAÇÃO: HIGIENE PESSOAL</t>
  </si>
  <si>
    <t>FARDO 1250 UNIDADES</t>
  </si>
  <si>
    <t>SABÃO PÓ APLICAÇÃO: LAVAR ROUPAS , ADITIVOS: ALVEJANTE , ODOR: FLORAL , ASPECTO FÍSICO: PÓ , COMPOSIÇÃO: ÁGUA, ALQUIL BENZENO SULFATO DE SÓDIO, CORANTE, CA , CARACTERÍSTICAS ADICIONAIS: BIODEGRADÁVEL. PACOTE 1 QUILOGRAMA.</t>
  </si>
  <si>
    <t>ÓXIDO DE ZINCO COMPOSIÇÃO: ASSOCIADO AO ÓLEO DE PINHO, CAULIM E XILOL , CONCENTRAÇÃO: 0,2 G/G + 0,05 G/G + 0,32 G/G + 0,06 G/G, FORMA FARMACÊUTICA: UNGUENTO , APLICAÇÃO: USO VETERINÁRIO. POTE 200 GRAMAS</t>
  </si>
  <si>
    <t>SULFADOXINA COMPOSIÇÃO: ASSOCIADO Á TRIMETOPRIMA , CONCENTRAÇÃO: 200 MG + 40 MG/ML , FORMA FÍSICA: SOLUÇÃO INJETÁVEL , USO: USO VETERINÁRIO. FRASCO 50 MILILITROS</t>
  </si>
  <si>
    <t>CUSTO ANUAL TOTAL</t>
  </si>
  <si>
    <t>CUSTO TOTAL MENSAL</t>
  </si>
  <si>
    <t>CUSTO MENSAL POR TRABALHADOR</t>
  </si>
  <si>
    <t>DEPRECIAÇÃO TOTAL COMODATO (20% AO ANO) = (VALOR ANUAL ITEM 1 + VALOR ANUAL ITEM 2) X 0,20</t>
  </si>
  <si>
    <t>DEPRECIAÇÃO MENSAL COMODATO</t>
  </si>
  <si>
    <t>OBTENÇÃO DE CUSTO DE MATERIAL 1 (UM) POSTO DE TRATORISTA</t>
  </si>
  <si>
    <t>QUANTIDADE/PERÍODO</t>
  </si>
  <si>
    <t>MARTELETE TIPO: PERFURADOR , CAPACIDADE PERFURAÇÃO AÇO: 13 MM, CAPACIDADE PERFURAÇÃO MADEIRA: 30 MM, CAPACIDADE PERFURAÇÃO CONCRETO: 20 MM, POTÊNCIA: 500 WATT, CAPACIDADE IMPACTOS: 0 A 3.900 IPM, ROTAÇÃO: 0 A 850 RPM, PESO: 2,30 KG, CAPACIDADE ASPIRAÇÃO: NÃO APLICÁVEL L, TENSÃO ALIMENTAÇÃO: 220/230  ATÉ A BROCA 12'' DE 650W 220V (COMODATO)</t>
  </si>
  <si>
    <t>UND</t>
  </si>
  <si>
    <t>ESMERILHADEIRA TIPO: ANGULAR , VOLTAGEM: 220 V, POTÊNCIA: 850 W, ROTAÇÃO: 11.000 RPM, DIÂMETRO DISCO: 4 1/2 POL, CARACTERÍSTICAS ADICIONAIS: DISCO ABRASIVO, GATILHO DE VEDAÇÃO CONTRA POEIRA. 220V (COMODATO)</t>
  </si>
  <si>
    <t>MOTO-ESMERIL POTÊNCIA MOTOR: 360 W, TENSÃO ALIMENTAÇÃO: 220 V, FREQUÊNCIA: 60 HZ, CARACTERÍSTICAS ADICIONAIS: 2 POLOS, REBOLO MÍNIMO 6 X 3/4 X 1/2 POL , TIPO: MONOFÁSICO , ROTAÇÃO: 3.570 RP (COMODATO).</t>
  </si>
  <si>
    <r>
      <rPr>
        <sz val="12"/>
        <color rgb="FF000000"/>
        <rFont val="Arial"/>
        <family val="2"/>
        <charset val="1"/>
      </rPr>
      <t xml:space="preserve">GRAXA TIPO BASE: ÓLEO MINERAL , TIPO ESPESSANTE: LÍTIO , TIPO ADITIVOS: ANTIOXIDANTE/ANTICORROSIVO , CONSISTÊNCIA NLGI: 2 , CARACTERÍSTICAS ADICIONAIS: DIN 51825, REFERÊNCIA: GMA 2EP LUBRAX. NLGI GRAU 2 </t>
    </r>
    <r>
      <rPr>
        <sz val="12"/>
        <rFont val="Arial"/>
        <family val="2"/>
        <charset val="1"/>
      </rPr>
      <t>. BALDE COM 20 KG.</t>
    </r>
  </si>
  <si>
    <t>DISCO CORTE MATERIAL: CARBURETO SILÍCIO , DIÂMETRO: 7 POL, DIÂMETRO FURO: 7/8 PO</t>
  </si>
  <si>
    <t xml:space="preserve">LIXA MATERIAL: ÓXIDO ALUMÍNIO , TIPO: PLUMA , APRESENTAÇÃO: DISCO , TIPO GRÃO: 80 , DIÂMETRO: 152 MM, CARACTERÍSTICAS ADICIONAIS: UTILIZAÇÃO EM LIXADEIRA OSCILANTE,A SECO,COM 6 FUR </t>
  </si>
  <si>
    <t xml:space="preserve">DISCO DESBASTE MATERIAL: FIBRA DE VIDRO , ESPECIFICAÇÃO: GRÃO 80 , DIÂMETRO: 7 POL, DIÂMETRO FURO: 7/8 POL, VELOCIDADE MÁXIMA: 8.500 RPM, CARACTERÍSTICA ADICIONAIS: DESBATE TIPO FLAP </t>
  </si>
  <si>
    <t>ÓLEO LUBRIFICANTE USO: AUTOMOTIVO , TIPO: SEMISSINTÉTICO , CLASSIFICAÇÃO: API SN , VISCOSIDADE: SAE 10W-30. GALÃO 20 LITROS.</t>
  </si>
  <si>
    <t>ÓLEO LUBRIFICANTE USO: AUTOMOTIVO , TIPO: MINERAL , CLASSIFICAÇÃO: API CI-4 , VISCOSIDADE: SAE 15W-40.GALÃO DE 20 LITROS.</t>
  </si>
  <si>
    <t>ÓLEO LUBRIFICANTE. LUBRIFICANTE SPRAY SIMILAR AO WHITELUB.  APRESENTAÇÃO: AEROSOL , ORIGEM: MINERAL DERIVADO DE PETRÓLEO , CARACTERÍSTICAS ADICIONAIS: ADITIVOS INIBIDORES CORROSÃO E OXIDAÇÃO, DESENGRI , TIPO: WD-40 , APLICAÇÃO: LUBRIFICAÇÃO DE PEÇAS. LATA 300 MILILITROS.</t>
  </si>
  <si>
    <t>CUSTO ANUAL</t>
  </si>
  <si>
    <t>CUSTO MENSAL</t>
  </si>
  <si>
    <t>DEPRECIAÇÃO TOTAL COMODATO (20% AO ANO)  = (VALOR ANUAL ITEM 36 + VALOR ANUAL ITEM 37 + VALOR ANUAL ITEM 38) X 0,20</t>
  </si>
  <si>
    <t>ESTIMATIVA DE CUSTO MENSAL DE UNIFORMES - POR TRABALHADOR</t>
  </si>
  <si>
    <t>UNIFORME PARA 1 (UM) TRABALHADOR RURAL</t>
  </si>
  <si>
    <t>QUANTIDADE POR PERÍODO</t>
  </si>
  <si>
    <t xml:space="preserve">CARTÃO IDENTIFICAÇÃO MATERIAL: PVC RÍGIDO , COMPRIMENTO: 54 MM, LARGURA: 86 MM, TIPO IMPRESSÃO: 4/0 CORES , CARACTERÍSTICAS ADICIONAIS: ACOMPANHADO DE CORDÃO NYLON, AZUL MARINHO, 84 CM </t>
  </si>
  <si>
    <t>BATA MANGA LONGA DE BRIM, COM GOLA COLARINHO E BOTÕES NA FRENTE. CAMISA MASCULINA MATERIAL: ALGODÃO , MODELO MANGA: CURTA , TIPO GOLA: PÓLO , COR: PRETA , TAMANHO: MÉDIO , CARACTERÍSTICAS ADICIONAIS: BOLSO LADO ESQUERDO COM BOTÕES</t>
  </si>
  <si>
    <r>
      <rPr>
        <sz val="12"/>
        <color theme="1"/>
        <rFont val="Arial"/>
        <family val="2"/>
        <charset val="1"/>
      </rPr>
      <t xml:space="preserve">CALÇA COMPRIDA DE BRIM TIPO JEANS. </t>
    </r>
    <r>
      <rPr>
        <sz val="12"/>
        <color theme="1"/>
        <rFont val="Arial"/>
        <family val="2"/>
      </rPr>
      <t>CALÇA MATERIAL: BRIM - 100 % ALGODÃO , QUANTIDADE BOLSOS: 6 , TIPO BOLSO: 2 FRONTAIS, 2 LATERAIS E 2 TRASEIROS , COR: CINZA ESCURO , TAMANHO: VARIADO , TIPO USO: OPERACIONAL , CARACTERÍSTICAS ADICIONAIS: CONFORME MODELO , APLICAÇÃO: UNIFORME</t>
    </r>
  </si>
  <si>
    <r>
      <rPr>
        <sz val="12"/>
        <color theme="1"/>
        <rFont val="Arial"/>
        <family val="2"/>
        <charset val="1"/>
      </rPr>
      <t xml:space="preserve">CAMISETAS DE MALHA DE MANGA LONGA, GOLA REDONDA, 100% ALGODÃO. </t>
    </r>
    <r>
      <rPr>
        <sz val="12"/>
        <color theme="1"/>
        <rFont val="Arial"/>
        <family val="2"/>
      </rPr>
      <t>CAMISA MASCULINA MATERIAL: 67% POLIÉSTER E 33% ALGODÃO , MODELO MANGA: COMPRIDA , TIPO GOLA: INTEIRIÇA, COLARINHO DUPLO , TAMANHO: SOB MEDIDA , USO: UNIFORME</t>
    </r>
  </si>
  <si>
    <r>
      <rPr>
        <sz val="12"/>
        <color theme="1"/>
        <rFont val="Arial"/>
        <family val="2"/>
        <charset val="1"/>
      </rPr>
      <t xml:space="preserve">BOTA GALOCHA. </t>
    </r>
    <r>
      <rPr>
        <sz val="12"/>
        <color theme="1"/>
        <rFont val="Arial"/>
        <family val="2"/>
      </rPr>
      <t>BOTA SEGURANÇA MATERIAL: PVC , MATERIAL SOLA: BORRACHA , COR: AZUL E AMARELO , TAMANHO: SOB MEDIDA , TIPO CANO: LONGO , TIPO USO: CONSTRUÇÃO CIVIL</t>
    </r>
  </si>
  <si>
    <r>
      <rPr>
        <sz val="12"/>
        <color theme="1"/>
        <rFont val="Arial"/>
        <family val="2"/>
        <charset val="1"/>
      </rPr>
      <t xml:space="preserve">CHAPÉU AUSTRALIANO (COM ABA PROTETORA DO SOL). </t>
    </r>
    <r>
      <rPr>
        <sz val="12"/>
        <color theme="1"/>
        <rFont val="Arial"/>
        <family val="2"/>
      </rPr>
      <t>CHAPÉU MASCULINO MODELO: AUTRALIANO COM PROTETOR DE PESÇO E ORELHA , MATERIAL: CONFECCIONADO COM POLIÉSTER , TIPO DE IMPRESSÃO: BORDADO CONFORME MODELO , CARACTERISTICAS ADICIONAIS: BOTÕES DE PRESSÃO NAS ABAS E CORDEL DE AJUSTE NA C , USO: CONSTRUÇÃO CIVIL, CAMPING, PASSEIO, ETC</t>
    </r>
  </si>
  <si>
    <r>
      <rPr>
        <sz val="12"/>
        <color theme="1"/>
        <rFont val="Arial"/>
        <family val="2"/>
        <charset val="1"/>
      </rPr>
      <t xml:space="preserve">CALÇADO DE SEGURANÇA COM BIQUEIRA. </t>
    </r>
    <r>
      <rPr>
        <sz val="12"/>
        <color theme="1"/>
        <rFont val="Arial"/>
        <family val="2"/>
      </rPr>
      <t>BOTA SEGURANÇA MATERIAL: COURO NOBUCK , MATERIAL SOLA: POLIURETANO , COR: A DEFINIR , TAMANHO: SOB MEDIDA , CARACTERÍSTICAS ADICIONAIS: COM CADARÇO</t>
    </r>
  </si>
  <si>
    <r>
      <rPr>
        <sz val="12"/>
        <color theme="1"/>
        <rFont val="Arial"/>
        <family val="2"/>
        <charset val="1"/>
      </rPr>
      <t xml:space="preserve">MEIA CANO ALTO EM ALGODÃO. </t>
    </r>
    <r>
      <rPr>
        <sz val="12"/>
        <color theme="1"/>
        <rFont val="Arial"/>
        <family val="2"/>
      </rPr>
      <t xml:space="preserve">MEIA VESTUÁRIO MASCULINO MATERIAL: 70% ALGODAO 25% POLIAMIDA E 5% ELASTODIENO , TIPO: ESPORTIVA , COR: BRANCA , TAMANHO: ÚNICO , CARACTERÍSTICAS ADICIONAIS: CANO MÉDIO </t>
    </r>
  </si>
  <si>
    <r>
      <rPr>
        <sz val="12"/>
        <color theme="1"/>
        <rFont val="Arial"/>
        <family val="2"/>
        <charset val="1"/>
      </rPr>
      <t xml:space="preserve">PERNEIRA DE SEGURANÇA, CONFECCIONADA EM RASPA DE COURO, COM FECHO DE FIVELAS PLÁSTICAS OU VELCRO. </t>
    </r>
    <r>
      <rPr>
        <sz val="12"/>
        <color theme="1"/>
        <rFont val="Arial"/>
        <family val="2"/>
      </rPr>
      <t>PERNEIRA MATERIAL: COURO SINTÉTICO , COMPRIMENTO: 40 CM, APLICAÇÃO: EPI - EQUIPAMENTO DE PROTEÇÃO INDIVIDUAL , CARACTERÍSTICAS ADICIONAIS: FECHAMENTO COM VELCRO , TIPO: PERNEIRA BOTA</t>
    </r>
  </si>
  <si>
    <t>CAPACETE SEGURANÇA MATERIAL: PVC , COR: AMARELA , APLICAÇÃO: SEGURANÇA CICLÍSTICA ESCOLAR , CARACTERÍSTICAS ADICIONAIS: CINTAS JUGULARES , TIPO DE CASCO: COM SISTEMA DE VENTILAÇÃO</t>
  </si>
  <si>
    <r>
      <rPr>
        <sz val="12"/>
        <color theme="1"/>
        <rFont val="Arial"/>
        <family val="2"/>
        <charset val="1"/>
      </rPr>
      <t xml:space="preserve">CONJUNTO ROUPA DE PROTEÇÃO PARA APLICAÇÃO DE DEFENSIVOS AGRÍCOLAS, COMPOSTO POR JALECO (GOLA CARECA, COM ZIPER NO PATÊ), CALÇA (TIPO PANTALONA, SEM ABERTURA, COM PERNEIRAS IMPERMEÁVEIS DE PVC FRONTAIS OU, FRONTAIS E TRASEIRAS),  AVENTAL (FILME DE PVC E SUBSTRATO DE MALHA DE POLIÉSTER), PROTEÇÃO DE CABEÇA (BONÉ TIPO TOUCA ÁRABE),  VISEIRA DE PROTEÇÃO FACIAL, COM 50GR/L DE SOLUÇÃO HIDRORREPELENTE. TAMANHO G E GG. </t>
    </r>
    <r>
      <rPr>
        <sz val="12"/>
        <color theme="1"/>
        <rFont val="Arial"/>
        <family val="2"/>
      </rPr>
      <t xml:space="preserve">VESTUÁRIO PROTEÇÃO MATERIAL: TECIDO HIDRORREPELENTE , COMPONENTES: CALÇA REFORÇO FRONTAL, JALECO OMBREIRA, BONÉ TIPO , TIPO USO: APLICAÇÃO DE AGROTÓXICOS , CARACTERÍSTICAS ADICIONAIS: CONJUNTO COSTAL, RESISTENTE E IMPERMEÁVEL , COR: ALUMÍNIO/AMARELO </t>
    </r>
  </si>
  <si>
    <r>
      <rPr>
        <sz val="12"/>
        <color theme="1"/>
        <rFont val="Arial"/>
        <family val="2"/>
        <charset val="1"/>
      </rPr>
      <t xml:space="preserve">PROTETOR AUDITIVO CONTRA SOM E RUÍDOS, TIPO CONCHA. </t>
    </r>
    <r>
      <rPr>
        <sz val="12"/>
        <color theme="1"/>
        <rFont val="Arial"/>
        <family val="2"/>
      </rPr>
      <t xml:space="preserve">PROTETOR AURICULAR MATERIAL: PLÁSTICO RÍGIDO , CARACTERÍSTICAS ADICIONAIS: 2 CONCHAS EM FORMATO OVAL, ARCO COM 300 MM DE COM- </t>
    </r>
  </si>
  <si>
    <t>CUSTO TOTAL ANUAL POR TRABALHADOR</t>
  </si>
  <si>
    <t>UNIFORME PARA TRATORISTA</t>
  </si>
  <si>
    <t>PREÇO MÉDIO (R$)</t>
  </si>
  <si>
    <t>MACACÃO MATERIAL: BRIM , COR: AZUL MARINHO , TAMANHO: GG , CARACTERÍSTICAS ADICIONAIS: COM ELÁSTICO NA CINTURA , POSIÇÃO BOLSOS: 3 FRONTAIS E 2 TRASEIROS</t>
  </si>
  <si>
    <r>
      <rPr>
        <sz val="12"/>
        <color theme="1"/>
        <rFont val="Arial"/>
        <family val="2"/>
        <charset val="1"/>
      </rPr>
      <t xml:space="preserve">PROTETOR AUDITIVO CONTRA SOM E RUÍDOS, TIPO CONCHA. </t>
    </r>
    <r>
      <rPr>
        <sz val="12"/>
        <color theme="1"/>
        <rFont val="Arial"/>
        <family val="2"/>
      </rPr>
      <t>PROTETOR AUDITIVO CONTRA SOM E RUÍDOS, TIPO CONCHA. PROTETOR AURICULAR MATERIAL: PLÁSTICO RÍGIDO , CARACTERÍSTICAS ADICIONAIS: 2 CONCHAS EM FORMATO OVAL, ARCO COM 300 MM.</t>
    </r>
  </si>
  <si>
    <r>
      <rPr>
        <sz val="12"/>
        <color theme="1"/>
        <rFont val="Arial"/>
        <family val="2"/>
        <charset val="1"/>
      </rPr>
      <t xml:space="preserve"> CALÇADO DE SEGURANÇA COM BIQUEIRA. </t>
    </r>
    <r>
      <rPr>
        <sz val="12"/>
        <color theme="1"/>
        <rFont val="Arial"/>
        <family val="2"/>
      </rPr>
      <t>CALÇADO DE SEGURANÇA COM BIQUEIRA. BOTA SEGURANÇA MATERIAL: COURO NOBUCK , MATERIAL SOLA: POLIURETANO , COR: A DEFINIR , TAMANHO: SOB MEDIDA , CARACTERÍSTICAS ADICIONAIS: COM CADARÇO.</t>
    </r>
  </si>
  <si>
    <t xml:space="preserve">MEIA CANO ALTO EM ALGODÃO. MEIA VESTUÁRIO MASCULINO MATERIAL: 70% ALGODAO 25% POLIAMIDA E 5% ELASTODIENO , TIPO: ESPORTIVA , COR: BRANCA , TAMANHO: ÚNICO , CARACTERÍSTICAS ADICIONAIS: CANO MÉDIO </t>
  </si>
  <si>
    <t>QUANT.  MENSAL</t>
  </si>
  <si>
    <t>QUANT. ANUAL</t>
  </si>
  <si>
    <t>QUANT. 5 ANOS</t>
  </si>
  <si>
    <t>VALOR  MENSAL</t>
  </si>
  <si>
    <t>VALOR 5 ANOS</t>
  </si>
  <si>
    <t>GRUPO</t>
  </si>
  <si>
    <t>VALOR UNITÁRIO</t>
  </si>
  <si>
    <t>TRABALHADOR RURAL - CBO 6210-05</t>
  </si>
  <si>
    <t>TRATORISTA - CBO 6410-15</t>
  </si>
  <si>
    <t>Und.</t>
  </si>
  <si>
    <r>
      <t xml:space="preserve">De acordo com oentendimento do TCU no Acórdão nº 1.186/2017 - Plenário, a Administração "deve estabelecer na minuta docontrato que a parcela mensal a título de aviso prévio trabalhado será no percentual máximo de 1,94% noprimeiro ano, e, em caso de prorrogação do contrato, o percentual máximo dessa parcela será de 0,194% acada ano de prorrogação, a ser incluído por ocasião da formulação do aditivo da prorrogação do contrato, conforme a Lei 12.506/2011" (Enunciado do Boletim de Jurisprudência nº 176/2017). A título informativo, deve-se atentar para as orientações da Nota Técnica nº 652/2017 - MP, que trata justamente sobre o cálculodas eventuais deduções a serem feitas a cada ano de execução contratual. </t>
    </r>
    <r>
      <rPr>
        <sz val="10"/>
        <rFont val="Calibri"/>
        <family val="2"/>
        <scheme val="minor"/>
      </rPr>
      <t>(INCLUSÃO)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</si>
</sst>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164" formatCode="0.000%"/>
    <numFmt numFmtId="165" formatCode="0.0000%"/>
    <numFmt numFmtId="166" formatCode="&quot;R$&quot;#,##0.00;[Red]&quot;R$&quot;#,##0.00"/>
    <numFmt numFmtId="167" formatCode="_-[$R$-416]\ * #,##0.00_-;\-[$R$-416]\ * #,##0.00_-;_-[$R$-416]\ * &quot;-&quot;??_-;_-@_-"/>
    <numFmt numFmtId="168" formatCode="_-&quot;R$ &quot;* #,##0.00_-;&quot;-R$ &quot;* #,##0.00_-;_-&quot;R$ &quot;* \-??_-;_-@_-"/>
  </numFmts>
  <fonts count="28"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0"/>
      <color indexed="8"/>
      <name val="Calibri"/>
      <family val="2"/>
      <scheme val="minor"/>
    </font>
    <font>
      <sz val="10"/>
      <color indexed="8"/>
      <name val="Calibri"/>
      <family val="2"/>
      <scheme val="minor"/>
    </font>
    <font>
      <i/>
      <sz val="10"/>
      <color indexed="8"/>
      <name val="Calibri"/>
      <family val="2"/>
      <scheme val="minor"/>
    </font>
    <font>
      <i/>
      <sz val="10"/>
      <color theme="1"/>
      <name val="Calibri"/>
      <family val="2"/>
      <scheme val="minor"/>
    </font>
    <font>
      <sz val="10"/>
      <name val="Calibri"/>
      <family val="2"/>
      <scheme val="minor"/>
    </font>
    <font>
      <b/>
      <sz val="10"/>
      <name val="Calibri"/>
      <family val="2"/>
      <scheme val="minor"/>
    </font>
    <font>
      <sz val="11"/>
      <color rgb="FF444444"/>
      <name val="Calibri"/>
      <family val="2"/>
      <charset val="1"/>
    </font>
    <font>
      <b/>
      <sz val="10"/>
      <color rgb="FF000000"/>
      <name val="Calibri"/>
      <family val="2"/>
      <scheme val="minor"/>
    </font>
    <font>
      <sz val="12"/>
      <color rgb="FFFF0000"/>
      <name val="Times New Roman"/>
      <family val="1"/>
    </font>
    <font>
      <sz val="12"/>
      <color rgb="FF000000"/>
      <name val="Times New Roman"/>
      <family val="1"/>
    </font>
    <font>
      <sz val="14"/>
      <color rgb="FFFFFFFF"/>
      <name val="Times New Roman"/>
      <family val="1"/>
    </font>
    <font>
      <sz val="12"/>
      <name val="Arial"/>
      <family val="2"/>
      <charset val="1"/>
    </font>
    <font>
      <b/>
      <sz val="12"/>
      <name val="Arial"/>
      <family val="2"/>
      <charset val="1"/>
    </font>
    <font>
      <sz val="12"/>
      <color theme="1"/>
      <name val="Arial"/>
      <family val="2"/>
      <charset val="1"/>
    </font>
    <font>
      <sz val="12"/>
      <color rgb="FF000000"/>
      <name val="Arial"/>
      <family val="2"/>
      <charset val="1"/>
    </font>
    <font>
      <sz val="12"/>
      <color theme="1"/>
      <name val="Arial"/>
      <family val="2"/>
    </font>
    <font>
      <sz val="12"/>
      <color rgb="FF000000"/>
      <name val="Arial"/>
      <family val="2"/>
    </font>
    <font>
      <sz val="12"/>
      <color rgb="FFFF0000"/>
      <name val="Arial"/>
      <family val="2"/>
      <charset val="1"/>
    </font>
    <font>
      <b/>
      <sz val="12"/>
      <color theme="1"/>
      <name val="Arial"/>
      <family val="2"/>
      <charset val="1"/>
    </font>
    <font>
      <b/>
      <sz val="12"/>
      <color rgb="FF000000"/>
      <name val="Arial"/>
      <family val="2"/>
      <charset val="1"/>
    </font>
    <font>
      <b/>
      <sz val="12"/>
      <color theme="1"/>
      <name val="Calibri"/>
      <family val="2"/>
      <scheme val="minor"/>
    </font>
    <font>
      <sz val="10"/>
      <color rgb="FFFF0000"/>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C6E0B4"/>
        <bgColor indexed="64"/>
      </patternFill>
    </fill>
    <fill>
      <patternFill patternType="solid">
        <fgColor rgb="FFFFFFFF"/>
        <bgColor indexed="64"/>
      </patternFill>
    </fill>
    <fill>
      <patternFill patternType="solid">
        <fgColor rgb="FF2F75B5"/>
        <bgColor rgb="FF000000"/>
      </patternFill>
    </fill>
    <fill>
      <patternFill patternType="solid">
        <fgColor rgb="FFDBDBDB"/>
        <bgColor rgb="FF000000"/>
      </patternFill>
    </fill>
    <fill>
      <patternFill patternType="solid">
        <fgColor rgb="FFD9D9D9"/>
        <bgColor indexed="64"/>
      </patternFill>
    </fill>
    <fill>
      <patternFill patternType="solid">
        <fgColor theme="9" tint="0.59968871120334488"/>
        <bgColor rgb="FFD0CECE"/>
      </patternFill>
    </fill>
    <fill>
      <patternFill patternType="solid">
        <fgColor rgb="FFD0CECE"/>
        <bgColor rgb="FFBFBFBF"/>
      </patternFill>
    </fill>
    <fill>
      <patternFill patternType="solid">
        <fgColor theme="8" tint="0.79979857783745845"/>
        <bgColor rgb="FFE2F0D9"/>
      </patternFill>
    </fill>
    <fill>
      <patternFill patternType="solid">
        <fgColor theme="9" tint="0.59999389629810485"/>
        <bgColor rgb="FFD0CECE"/>
      </patternFill>
    </fill>
    <fill>
      <patternFill patternType="solid">
        <fgColor theme="9" tint="0.59999389629810485"/>
        <bgColor rgb="FFBFBFBF"/>
      </patternFill>
    </fill>
    <fill>
      <patternFill patternType="solid">
        <fgColor theme="8" tint="0.79998168889431442"/>
        <bgColor indexed="64"/>
      </patternFill>
    </fill>
    <fill>
      <patternFill patternType="solid">
        <fgColor rgb="FF00B050"/>
        <bgColor rgb="FFBFBFBF"/>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181">
    <xf numFmtId="0" fontId="0" fillId="0" borderId="0" xfId="0"/>
    <xf numFmtId="0" fontId="0" fillId="0" borderId="0" xfId="0" applyAlignment="1">
      <alignment vertical="center"/>
    </xf>
    <xf numFmtId="4" fontId="4" fillId="0" borderId="0" xfId="0" applyNumberFormat="1" applyFont="1" applyAlignment="1">
      <alignment horizontal="center" vertical="center"/>
    </xf>
    <xf numFmtId="164" fontId="4" fillId="0" borderId="0" xfId="0" applyNumberFormat="1" applyFont="1" applyAlignment="1">
      <alignment vertical="center"/>
    </xf>
    <xf numFmtId="0" fontId="4" fillId="0" borderId="0" xfId="0" applyFont="1" applyAlignment="1">
      <alignment vertical="center"/>
    </xf>
    <xf numFmtId="4" fontId="5" fillId="2" borderId="1" xfId="0" applyNumberFormat="1" applyFont="1" applyFill="1" applyBorder="1" applyAlignment="1">
      <alignment horizontal="center" vertical="center"/>
    </xf>
    <xf numFmtId="4" fontId="7"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4" fontId="5" fillId="0" borderId="1" xfId="0" applyNumberFormat="1" applyFont="1" applyBorder="1" applyAlignment="1">
      <alignment horizontal="center" vertical="center"/>
    </xf>
    <xf numFmtId="4" fontId="6" fillId="2" borderId="1" xfId="1" applyNumberFormat="1" applyFont="1" applyFill="1" applyBorder="1" applyAlignment="1">
      <alignment horizontal="center" vertical="center"/>
    </xf>
    <xf numFmtId="10" fontId="6" fillId="2" borderId="1" xfId="1" applyNumberFormat="1" applyFont="1" applyFill="1" applyBorder="1" applyAlignment="1">
      <alignment horizontal="center" vertical="center"/>
    </xf>
    <xf numFmtId="4" fontId="6" fillId="2" borderId="1" xfId="0" applyNumberFormat="1" applyFont="1" applyFill="1" applyBorder="1" applyAlignment="1">
      <alignment horizontal="center" vertical="center"/>
    </xf>
    <xf numFmtId="0" fontId="6" fillId="0" borderId="1" xfId="0" applyFont="1" applyBorder="1" applyAlignment="1">
      <alignment vertical="center"/>
    </xf>
    <xf numFmtId="164" fontId="6" fillId="2" borderId="1" xfId="0" applyNumberFormat="1" applyFont="1" applyFill="1" applyBorder="1" applyAlignment="1">
      <alignment horizontal="center" vertical="center"/>
    </xf>
    <xf numFmtId="4" fontId="10" fillId="3" borderId="1" xfId="0" applyNumberFormat="1" applyFont="1" applyFill="1" applyBorder="1" applyAlignment="1">
      <alignment horizontal="center" vertical="center"/>
    </xf>
    <xf numFmtId="0" fontId="6" fillId="0" borderId="5" xfId="0" applyFont="1" applyBorder="1" applyAlignment="1">
      <alignment horizontal="center" vertical="center"/>
    </xf>
    <xf numFmtId="0" fontId="0" fillId="3" borderId="0" xfId="0" applyFill="1" applyAlignment="1">
      <alignment vertical="center"/>
    </xf>
    <xf numFmtId="164" fontId="7" fillId="3" borderId="1" xfId="1" applyNumberFormat="1" applyFont="1" applyFill="1" applyBorder="1" applyAlignment="1">
      <alignment horizontal="center" vertical="center"/>
    </xf>
    <xf numFmtId="4" fontId="7" fillId="0" borderId="1" xfId="0" applyNumberFormat="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3" fillId="0" borderId="0" xfId="0" applyFont="1" applyAlignment="1">
      <alignment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xf>
    <xf numFmtId="4" fontId="10" fillId="0" borderId="1" xfId="0" applyNumberFormat="1" applyFont="1" applyBorder="1" applyAlignment="1">
      <alignment horizontal="center" vertical="center"/>
    </xf>
    <xf numFmtId="164" fontId="7" fillId="0" borderId="1" xfId="1"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6" fillId="0" borderId="4" xfId="0" applyFont="1" applyBorder="1" applyAlignment="1">
      <alignment horizontal="center" vertical="center"/>
    </xf>
    <xf numFmtId="10" fontId="7" fillId="0" borderId="1" xfId="1" applyNumberFormat="1" applyFont="1" applyFill="1" applyBorder="1" applyAlignment="1">
      <alignment horizontal="center" vertical="center"/>
    </xf>
    <xf numFmtId="0" fontId="6" fillId="2" borderId="1" xfId="0" applyFont="1" applyFill="1" applyBorder="1" applyAlignment="1">
      <alignment horizontal="center" vertical="center"/>
    </xf>
    <xf numFmtId="0" fontId="4" fillId="3" borderId="4" xfId="0" applyFont="1" applyFill="1" applyBorder="1" applyAlignment="1">
      <alignment horizontal="left" vertical="center"/>
    </xf>
    <xf numFmtId="0" fontId="4" fillId="3" borderId="2" xfId="0" applyFont="1" applyFill="1" applyBorder="1" applyAlignment="1">
      <alignment horizontal="left" vertical="center"/>
    </xf>
    <xf numFmtId="0" fontId="5" fillId="2" borderId="1" xfId="0" applyFont="1" applyFill="1" applyBorder="1" applyAlignment="1">
      <alignment horizontal="center" vertical="center"/>
    </xf>
    <xf numFmtId="165" fontId="6" fillId="0" borderId="1" xfId="0" applyNumberFormat="1" applyFont="1" applyBorder="1" applyAlignment="1">
      <alignment horizontal="center" vertical="center"/>
    </xf>
    <xf numFmtId="0" fontId="12" fillId="0" borderId="0" xfId="0" quotePrefix="1" applyFont="1" applyAlignment="1">
      <alignment wrapText="1"/>
    </xf>
    <xf numFmtId="10" fontId="4" fillId="0" borderId="1" xfId="0" applyNumberFormat="1" applyFont="1" applyBorder="1" applyAlignment="1">
      <alignment horizontal="center" vertical="center"/>
    </xf>
    <xf numFmtId="10" fontId="7" fillId="0" borderId="1" xfId="0" applyNumberFormat="1" applyFont="1" applyBorder="1" applyAlignment="1">
      <alignment horizontal="center" vertical="center" wrapText="1"/>
    </xf>
    <xf numFmtId="10" fontId="7" fillId="0" borderId="1" xfId="0" applyNumberFormat="1" applyFont="1" applyBorder="1" applyAlignment="1">
      <alignment horizontal="center" vertical="center"/>
    </xf>
    <xf numFmtId="10" fontId="7" fillId="0" borderId="1" xfId="1" applyNumberFormat="1" applyFont="1" applyBorder="1" applyAlignment="1">
      <alignment horizontal="center" vertical="center"/>
    </xf>
    <xf numFmtId="164" fontId="7" fillId="0" borderId="1" xfId="1" applyNumberFormat="1" applyFont="1" applyBorder="1" applyAlignment="1">
      <alignment horizontal="center" vertical="center"/>
    </xf>
    <xf numFmtId="10" fontId="6" fillId="2" borderId="1" xfId="0" applyNumberFormat="1" applyFont="1" applyFill="1" applyBorder="1" applyAlignment="1">
      <alignment horizontal="center" vertical="center"/>
    </xf>
    <xf numFmtId="2" fontId="0" fillId="0" borderId="0" xfId="0" applyNumberFormat="1" applyAlignment="1">
      <alignment vertical="center"/>
    </xf>
    <xf numFmtId="166" fontId="0" fillId="0" borderId="0" xfId="0" applyNumberFormat="1" applyAlignment="1">
      <alignment vertical="center"/>
    </xf>
    <xf numFmtId="0" fontId="4" fillId="5" borderId="1" xfId="0" applyFont="1" applyFill="1" applyBorder="1" applyAlignment="1">
      <alignment horizontal="center" vertical="center"/>
    </xf>
    <xf numFmtId="0" fontId="5" fillId="2" borderId="5" xfId="0" applyFont="1" applyFill="1" applyBorder="1" applyAlignment="1">
      <alignment horizontal="center" vertical="center"/>
    </xf>
    <xf numFmtId="0" fontId="5" fillId="0" borderId="5" xfId="0" applyFont="1" applyBorder="1" applyAlignment="1">
      <alignment horizontal="center" vertical="center"/>
    </xf>
    <xf numFmtId="0" fontId="15" fillId="7" borderId="0" xfId="0" applyFont="1" applyFill="1"/>
    <xf numFmtId="0" fontId="15" fillId="7" borderId="0" xfId="0" applyFont="1" applyFill="1" applyAlignment="1">
      <alignment wrapText="1"/>
    </xf>
    <xf numFmtId="4" fontId="4" fillId="8" borderId="0" xfId="0" applyNumberFormat="1" applyFont="1" applyFill="1" applyAlignment="1">
      <alignment horizontal="center" vertical="center"/>
    </xf>
    <xf numFmtId="14" fontId="15" fillId="7" borderId="0" xfId="0" applyNumberFormat="1" applyFont="1" applyFill="1" applyAlignment="1">
      <alignment wrapText="1"/>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0" fillId="0" borderId="0" xfId="0" applyAlignment="1">
      <alignment horizontal="center" vertical="center"/>
    </xf>
    <xf numFmtId="44" fontId="0" fillId="0" borderId="0" xfId="2" applyFont="1" applyAlignment="1">
      <alignment horizontal="center" vertical="center"/>
    </xf>
    <xf numFmtId="0" fontId="17" fillId="0" borderId="0" xfId="0" applyFont="1" applyProtection="1">
      <protection locked="0"/>
    </xf>
    <xf numFmtId="0" fontId="17" fillId="0" borderId="0" xfId="0" applyFont="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protection locked="0"/>
    </xf>
    <xf numFmtId="0" fontId="19" fillId="0" borderId="1" xfId="0" applyFont="1" applyBorder="1" applyAlignment="1">
      <alignment horizontal="justify" vertical="center" wrapText="1"/>
    </xf>
    <xf numFmtId="0" fontId="19" fillId="0" borderId="1" xfId="0" applyFont="1" applyBorder="1" applyAlignment="1">
      <alignment horizontal="center" vertical="center" wrapText="1"/>
    </xf>
    <xf numFmtId="0" fontId="19" fillId="0" borderId="1" xfId="0" applyFont="1" applyBorder="1" applyAlignment="1" applyProtection="1">
      <alignment horizontal="center" vertical="center" wrapText="1"/>
      <protection locked="0"/>
    </xf>
    <xf numFmtId="0" fontId="19" fillId="0" borderId="1" xfId="0" applyFont="1" applyBorder="1" applyAlignment="1">
      <alignment horizontal="center" vertical="center"/>
    </xf>
    <xf numFmtId="0" fontId="17" fillId="10" borderId="1" xfId="0" applyFont="1" applyFill="1" applyBorder="1" applyAlignment="1">
      <alignment horizontal="center" vertical="center"/>
    </xf>
    <xf numFmtId="44" fontId="19" fillId="0" borderId="1" xfId="2" applyFont="1" applyBorder="1" applyAlignment="1" applyProtection="1">
      <alignment horizontal="center" vertical="center"/>
    </xf>
    <xf numFmtId="44" fontId="17" fillId="0" borderId="1" xfId="2" applyFont="1" applyBorder="1" applyAlignment="1" applyProtection="1">
      <alignment horizontal="center" vertical="center"/>
    </xf>
    <xf numFmtId="44" fontId="17" fillId="11" borderId="1" xfId="2" applyFont="1" applyFill="1" applyBorder="1" applyAlignment="1" applyProtection="1">
      <alignment horizontal="center" vertical="center"/>
    </xf>
    <xf numFmtId="0" fontId="19" fillId="0" borderId="1" xfId="0" applyFont="1" applyBorder="1" applyAlignment="1">
      <alignment horizontal="left" vertical="center" wrapText="1"/>
    </xf>
    <xf numFmtId="0" fontId="20"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19" fillId="0" borderId="0" xfId="0" applyFont="1" applyAlignment="1">
      <alignment horizontal="center" vertical="center"/>
    </xf>
    <xf numFmtId="0" fontId="22" fillId="0" borderId="1" xfId="0" applyFont="1" applyBorder="1" applyAlignment="1">
      <alignment horizontal="justify" vertical="center" wrapText="1"/>
    </xf>
    <xf numFmtId="0" fontId="23" fillId="0" borderId="0" xfId="0" applyFont="1" applyProtection="1">
      <protection locked="0"/>
    </xf>
    <xf numFmtId="0" fontId="23" fillId="0" borderId="1" xfId="0" applyFont="1" applyBorder="1" applyAlignment="1">
      <alignment horizontal="center" vertical="center"/>
    </xf>
    <xf numFmtId="0" fontId="21" fillId="0" borderId="1" xfId="0" applyFont="1" applyBorder="1" applyAlignment="1">
      <alignment horizontal="left" vertical="center" wrapText="1"/>
    </xf>
    <xf numFmtId="0" fontId="17" fillId="0" borderId="0" xfId="0" applyFont="1" applyAlignment="1" applyProtection="1">
      <alignment horizontal="center"/>
      <protection locked="0"/>
    </xf>
    <xf numFmtId="168" fontId="24" fillId="11" borderId="1" xfId="0" applyNumberFormat="1" applyFont="1" applyFill="1" applyBorder="1"/>
    <xf numFmtId="44" fontId="18" fillId="11" borderId="1" xfId="2" applyFont="1" applyFill="1" applyBorder="1" applyAlignment="1" applyProtection="1">
      <alignment horizontal="center" vertical="center"/>
      <protection locked="0"/>
    </xf>
    <xf numFmtId="0" fontId="17" fillId="0" borderId="0" xfId="0" applyFont="1" applyAlignment="1" applyProtection="1">
      <alignment horizontal="left" vertical="center"/>
      <protection locked="0"/>
    </xf>
    <xf numFmtId="44" fontId="17" fillId="0" borderId="1" xfId="2"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1" xfId="0" applyFont="1" applyBorder="1" applyAlignment="1">
      <alignment horizontal="center" vertical="center"/>
    </xf>
    <xf numFmtId="0" fontId="19" fillId="0" borderId="0" xfId="0" applyFont="1" applyAlignment="1" applyProtection="1">
      <alignment horizontal="center" vertical="center"/>
      <protection locked="0"/>
    </xf>
    <xf numFmtId="0" fontId="24" fillId="9" borderId="1" xfId="0" applyFont="1" applyFill="1" applyBorder="1" applyAlignment="1" applyProtection="1">
      <alignment horizontal="center" vertical="center"/>
      <protection locked="0"/>
    </xf>
    <xf numFmtId="44" fontId="18" fillId="11" borderId="1" xfId="2" applyFont="1" applyFill="1" applyBorder="1" applyAlignment="1" applyProtection="1">
      <alignment horizontal="center" vertical="center"/>
    </xf>
    <xf numFmtId="0" fontId="18" fillId="9" borderId="1" xfId="0" applyFont="1" applyFill="1" applyBorder="1" applyAlignment="1" applyProtection="1">
      <alignment horizontal="center" vertical="center"/>
      <protection locked="0"/>
    </xf>
    <xf numFmtId="0" fontId="19" fillId="0" borderId="0" xfId="0" applyFont="1"/>
    <xf numFmtId="0" fontId="19" fillId="0" borderId="0" xfId="0" applyFont="1" applyAlignment="1">
      <alignment horizontal="left" vertical="center"/>
    </xf>
    <xf numFmtId="44" fontId="24" fillId="13" borderId="1" xfId="2" applyFont="1" applyFill="1" applyBorder="1" applyAlignment="1">
      <alignment horizontal="center" vertical="center"/>
    </xf>
    <xf numFmtId="44" fontId="19" fillId="0" borderId="1" xfId="2" applyFont="1" applyBorder="1" applyAlignment="1">
      <alignment horizontal="center" vertical="center"/>
    </xf>
    <xf numFmtId="44" fontId="17" fillId="14" borderId="1" xfId="2" applyFont="1" applyFill="1" applyBorder="1" applyAlignment="1" applyProtection="1">
      <alignment horizontal="center" vertical="center"/>
    </xf>
    <xf numFmtId="0" fontId="26" fillId="4" borderId="1" xfId="0" applyFont="1" applyFill="1" applyBorder="1" applyAlignment="1">
      <alignment horizontal="center" vertical="center" wrapText="1"/>
    </xf>
    <xf numFmtId="167" fontId="26" fillId="4" borderId="1" xfId="0" applyNumberFormat="1" applyFont="1" applyFill="1" applyBorder="1"/>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26" fillId="4" borderId="1" xfId="0" applyFont="1" applyFill="1" applyBorder="1" applyAlignment="1">
      <alignment horizontal="center"/>
    </xf>
    <xf numFmtId="0" fontId="15" fillId="7" borderId="0" xfId="0" applyFont="1" applyFill="1" applyAlignment="1">
      <alignment horizontal="left" vertical="center" wrapText="1"/>
    </xf>
    <xf numFmtId="0" fontId="15" fillId="7" borderId="7" xfId="0" applyFont="1" applyFill="1" applyBorder="1" applyAlignment="1">
      <alignment horizontal="left" vertical="center" wrapText="1"/>
    </xf>
    <xf numFmtId="0" fontId="14" fillId="0" borderId="0" xfId="0" applyFont="1"/>
    <xf numFmtId="0" fontId="16" fillId="6" borderId="0" xfId="0" applyFont="1" applyFill="1" applyAlignment="1">
      <alignment horizont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10" fontId="5" fillId="0" borderId="5" xfId="0" applyNumberFormat="1" applyFont="1" applyBorder="1" applyAlignment="1">
      <alignment horizontal="center" vertical="center"/>
    </xf>
    <xf numFmtId="0" fontId="6" fillId="2" borderId="6" xfId="0" applyFont="1" applyFill="1" applyBorder="1" applyAlignment="1">
      <alignment horizontal="center" vertical="center"/>
    </xf>
    <xf numFmtId="165" fontId="6" fillId="5" borderId="1" xfId="0" applyNumberFormat="1" applyFont="1" applyFill="1" applyBorder="1" applyAlignment="1">
      <alignment horizontal="center" vertical="center"/>
    </xf>
    <xf numFmtId="165" fontId="6" fillId="0" borderId="1" xfId="0" applyNumberFormat="1"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14" fontId="5" fillId="0" borderId="1" xfId="0" applyNumberFormat="1"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7" fillId="0" borderId="4" xfId="0" applyFont="1" applyBorder="1" applyAlignment="1">
      <alignment horizontal="left"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11" fillId="0" borderId="1" xfId="0" applyFont="1" applyBorder="1" applyAlignment="1">
      <alignment horizontal="center" vertical="center"/>
    </xf>
    <xf numFmtId="1" fontId="5"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3" borderId="4" xfId="0" applyFont="1" applyFill="1" applyBorder="1" applyAlignment="1">
      <alignment horizontal="left" vertical="center"/>
    </xf>
    <xf numFmtId="0" fontId="4" fillId="3" borderId="2" xfId="0" applyFont="1" applyFill="1" applyBorder="1" applyAlignment="1">
      <alignment horizontal="left" vertical="center"/>
    </xf>
    <xf numFmtId="4" fontId="4" fillId="0" borderId="4" xfId="0" applyNumberFormat="1" applyFont="1" applyBorder="1" applyAlignment="1">
      <alignment horizontal="center" vertical="center" wrapText="1"/>
    </xf>
    <xf numFmtId="4" fontId="4" fillId="0" borderId="2" xfId="0" applyNumberFormat="1" applyFont="1" applyBorder="1" applyAlignment="1">
      <alignment horizontal="center" vertical="center" wrapText="1"/>
    </xf>
    <xf numFmtId="0" fontId="4" fillId="0" borderId="2" xfId="0" applyFont="1" applyBorder="1" applyAlignment="1">
      <alignment horizontal="left" vertical="center"/>
    </xf>
    <xf numFmtId="166" fontId="5" fillId="0" borderId="4" xfId="0" applyNumberFormat="1" applyFont="1" applyBorder="1" applyAlignment="1">
      <alignment horizontal="center" vertical="center"/>
    </xf>
    <xf numFmtId="166" fontId="5" fillId="0" borderId="2" xfId="0" applyNumberFormat="1" applyFont="1" applyBorder="1" applyAlignment="1">
      <alignment horizontal="center" vertical="center"/>
    </xf>
    <xf numFmtId="14" fontId="4" fillId="0" borderId="4" xfId="0" applyNumberFormat="1" applyFont="1" applyBorder="1" applyAlignment="1">
      <alignment horizontal="center" vertical="center"/>
    </xf>
    <xf numFmtId="14" fontId="4" fillId="0" borderId="2" xfId="0" applyNumberFormat="1"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6" fillId="2" borderId="4" xfId="0" applyFont="1" applyFill="1" applyBorder="1" applyAlignment="1">
      <alignment horizontal="center" vertical="center" wrapText="1"/>
    </xf>
    <xf numFmtId="0" fontId="9" fillId="0" borderId="4" xfId="0" applyFont="1" applyBorder="1" applyAlignment="1">
      <alignment horizontal="left" vertical="center" wrapText="1"/>
    </xf>
    <xf numFmtId="0" fontId="9" fillId="0" borderId="2" xfId="0" applyFont="1" applyBorder="1" applyAlignment="1">
      <alignment horizontal="left" vertical="center" wrapText="1"/>
    </xf>
    <xf numFmtId="0" fontId="4" fillId="0" borderId="2" xfId="0" applyFont="1" applyBorder="1" applyAlignment="1">
      <alignment horizontal="left" vertical="center" wrapText="1"/>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2" xfId="0" applyFont="1" applyBorder="1" applyAlignment="1">
      <alignment horizontal="left" vertical="center"/>
    </xf>
    <xf numFmtId="0" fontId="6" fillId="2" borderId="4" xfId="0" applyFont="1" applyFill="1" applyBorder="1" applyAlignment="1">
      <alignment horizontal="left" vertical="center"/>
    </xf>
    <xf numFmtId="0" fontId="6" fillId="2" borderId="3" xfId="0" applyFont="1" applyFill="1" applyBorder="1" applyAlignment="1">
      <alignment horizontal="left" vertical="center"/>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4" fillId="0" borderId="3" xfId="0" applyFont="1" applyBorder="1" applyAlignment="1">
      <alignment horizontal="center" vertical="center"/>
    </xf>
    <xf numFmtId="0" fontId="4" fillId="0" borderId="0" xfId="0" applyFont="1" applyAlignment="1">
      <alignment horizontal="left" wrapText="1"/>
    </xf>
    <xf numFmtId="0" fontId="13" fillId="2" borderId="4" xfId="0" applyFont="1" applyFill="1" applyBorder="1" applyAlignment="1">
      <alignment horizontal="center" vertical="center"/>
    </xf>
    <xf numFmtId="0" fontId="5" fillId="2" borderId="3" xfId="0" applyFont="1" applyFill="1" applyBorder="1" applyAlignment="1">
      <alignment horizontal="center" vertical="center" wrapText="1"/>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10" fillId="0" borderId="4" xfId="0" applyFont="1" applyBorder="1" applyAlignment="1">
      <alignment horizontal="left" vertical="center" wrapText="1"/>
    </xf>
    <xf numFmtId="166" fontId="4" fillId="0" borderId="4" xfId="0" applyNumberFormat="1" applyFont="1" applyBorder="1" applyAlignment="1">
      <alignment horizontal="center" vertical="center"/>
    </xf>
    <xf numFmtId="166" fontId="4" fillId="0" borderId="2" xfId="0" applyNumberFormat="1" applyFont="1" applyBorder="1" applyAlignment="1">
      <alignment horizontal="center" vertical="center"/>
    </xf>
    <xf numFmtId="10" fontId="5" fillId="0" borderId="1" xfId="0" applyNumberFormat="1" applyFont="1" applyBorder="1" applyAlignment="1">
      <alignment horizontal="center" vertical="center"/>
    </xf>
    <xf numFmtId="165" fontId="6" fillId="3" borderId="1" xfId="0" applyNumberFormat="1" applyFont="1" applyFill="1" applyBorder="1" applyAlignment="1">
      <alignment horizontal="center" vertical="center"/>
    </xf>
    <xf numFmtId="0" fontId="18" fillId="9" borderId="1" xfId="0" applyFont="1" applyFill="1" applyBorder="1" applyAlignment="1" applyProtection="1">
      <alignment horizontal="center" vertical="center" wrapText="1"/>
      <protection locked="0"/>
    </xf>
    <xf numFmtId="0" fontId="17" fillId="0" borderId="1" xfId="0" applyFont="1" applyBorder="1" applyAlignment="1" applyProtection="1">
      <alignment horizontal="center" wrapText="1"/>
      <protection locked="0"/>
    </xf>
    <xf numFmtId="0" fontId="17" fillId="0" borderId="0" xfId="0" applyFont="1" applyAlignment="1" applyProtection="1">
      <alignment horizontal="left"/>
      <protection locked="0"/>
    </xf>
    <xf numFmtId="0" fontId="18" fillId="0" borderId="1" xfId="0" applyFont="1" applyBorder="1" applyAlignment="1" applyProtection="1">
      <alignment horizontal="left"/>
      <protection locked="0"/>
    </xf>
    <xf numFmtId="44" fontId="24" fillId="9" borderId="1" xfId="2" applyFont="1" applyFill="1" applyBorder="1" applyAlignment="1" applyProtection="1">
      <alignment horizontal="center" vertical="center" wrapText="1"/>
    </xf>
    <xf numFmtId="0" fontId="18" fillId="0" borderId="1" xfId="0" applyFont="1" applyBorder="1" applyAlignment="1" applyProtection="1">
      <alignment horizontal="left" vertical="center"/>
      <protection locked="0"/>
    </xf>
    <xf numFmtId="0" fontId="18" fillId="0" borderId="1" xfId="0"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25" fillId="9" borderId="1" xfId="0" applyFont="1" applyFill="1" applyBorder="1" applyAlignment="1" applyProtection="1">
      <alignment horizontal="center" vertical="center" wrapText="1"/>
      <protection locked="0"/>
    </xf>
    <xf numFmtId="0" fontId="25" fillId="9" borderId="1" xfId="0" applyFont="1" applyFill="1" applyBorder="1" applyAlignment="1" applyProtection="1">
      <alignment horizontal="center" vertical="center"/>
      <protection locked="0"/>
    </xf>
    <xf numFmtId="0" fontId="24" fillId="12" borderId="1" xfId="0" applyFont="1" applyFill="1" applyBorder="1" applyAlignment="1">
      <alignment horizontal="center" vertical="center" wrapText="1"/>
    </xf>
    <xf numFmtId="0" fontId="18" fillId="13" borderId="1" xfId="0" applyFont="1" applyFill="1" applyBorder="1" applyAlignment="1" applyProtection="1">
      <alignment horizontal="center" vertical="center" wrapText="1"/>
      <protection locked="0"/>
    </xf>
    <xf numFmtId="0" fontId="18" fillId="15" borderId="1" xfId="0" applyFont="1" applyFill="1" applyBorder="1" applyAlignment="1" applyProtection="1">
      <alignment horizontal="center" vertical="center" wrapText="1"/>
      <protection locked="0"/>
    </xf>
    <xf numFmtId="0" fontId="24" fillId="13" borderId="1" xfId="0" applyFont="1" applyFill="1" applyBorder="1" applyAlignment="1">
      <alignment horizontal="center" vertical="center" wrapText="1"/>
    </xf>
    <xf numFmtId="0" fontId="1" fillId="0" borderId="1" xfId="0" applyFont="1" applyBorder="1" applyAlignment="1">
      <alignment horizontal="left" vertical="center" wrapText="1"/>
    </xf>
    <xf numFmtId="167" fontId="1" fillId="0" borderId="1" xfId="0" applyNumberFormat="1" applyFont="1" applyBorder="1" applyAlignment="1">
      <alignment horizontal="left" vertical="center"/>
    </xf>
    <xf numFmtId="0" fontId="4" fillId="0" borderId="0" xfId="0" applyFont="1" applyAlignment="1">
      <alignment horizontal="center" vertical="top" wrapText="1"/>
    </xf>
    <xf numFmtId="0" fontId="27" fillId="0" borderId="0" xfId="0" applyFont="1" applyAlignment="1">
      <alignment horizontal="center" vertical="top" wrapText="1"/>
    </xf>
  </cellXfs>
  <cellStyles count="3">
    <cellStyle name="Moeda" xfId="2" builtinId="4"/>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ademicoifrnedu.sharepoint.com/Users/Sergio/Desktop/Aglomerar/04%20-%20Planilha%20de%20Postos%20-%20AUXILIAR%20DE%20MANUTEN&#199;&#195;O%20PREDI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cademicoifrnedu.sharepoint.com/Users/Sergio/Desktop/Aglomerar/03%20-%20Planilha%20de%20Postos%20-%20AUXILIAR%20DE%20COZINH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mauricosta/Library/Containers/com.microsoft.Excel/Data/Documents/C:/Users/Sergio/Desktop/Aglomerar/04%20-%20Planilha%20de%20Postos%20-%20AUXILIAR%20DE%20MANUTEN&#199;&#195;O%20PRED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insumo total#"/>
      <sheetName val="CANGUARETAMA"/>
      <sheetName val="CIDADE ALTA"/>
      <sheetName val="JOÃO CÂMARA"/>
      <sheetName val="MOSSORÓ"/>
      <sheetName val="NOVA CRUZ"/>
      <sheetName val="SÃO GONÇALO DO AMARANTE"/>
      <sheetName val="SÃO PAULO DO POTENGI"/>
      <sheetName val="Planilha1"/>
    </sheetNames>
    <sheetDataSet>
      <sheetData sheetId="0"/>
      <sheetData sheetId="1"/>
      <sheetData sheetId="2" refreshError="1"/>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insumo total#"/>
      <sheetName val="CIDADE ALTA"/>
      <sheetName val="JOÃO CÂMARA"/>
      <sheetName val="MACAU"/>
      <sheetName val="MOSSORÓ"/>
      <sheetName val="SÃO GONÇALO DO AMARANTE"/>
      <sheetName val="SÃO PAULO DO POTENGI"/>
      <sheetName val="Planilha1"/>
    </sheetNames>
    <sheetDataSet>
      <sheetData sheetId="0"/>
      <sheetData sheetId="1"/>
      <sheetData sheetId="2" refreshError="1"/>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C7796-CDCC-4FE8-939C-9301436022E9}">
  <sheetPr>
    <pageSetUpPr fitToPage="1"/>
  </sheetPr>
  <dimension ref="A2:K6"/>
  <sheetViews>
    <sheetView view="pageBreakPreview" zoomScale="125" zoomScaleNormal="115" zoomScaleSheetLayoutView="125" zoomScalePageLayoutView="70" workbookViewId="0">
      <selection activeCell="C14" sqref="C14"/>
    </sheetView>
  </sheetViews>
  <sheetFormatPr defaultColWidth="8.85546875" defaultRowHeight="15" x14ac:dyDescent="0.25"/>
  <cols>
    <col min="1" max="1" width="9.7109375" customWidth="1"/>
    <col min="2" max="2" width="5.28515625" bestFit="1" customWidth="1"/>
    <col min="3" max="3" width="30.140625" customWidth="1"/>
    <col min="4" max="4" width="9.140625" bestFit="1" customWidth="1"/>
    <col min="5" max="5" width="17.42578125" bestFit="1" customWidth="1"/>
    <col min="6" max="6" width="10.140625" customWidth="1"/>
    <col min="7" max="7" width="11.7109375" customWidth="1"/>
    <col min="8" max="8" width="9.85546875" customWidth="1"/>
    <col min="9" max="9" width="15.140625" bestFit="1" customWidth="1"/>
    <col min="10" max="10" width="16.42578125" bestFit="1" customWidth="1"/>
    <col min="11" max="11" width="18.28515625" bestFit="1" customWidth="1"/>
  </cols>
  <sheetData>
    <row r="2" spans="1:11" ht="15.75" x14ac:dyDescent="0.25">
      <c r="A2" s="95" t="s">
        <v>0</v>
      </c>
      <c r="B2" s="95"/>
      <c r="C2" s="95"/>
      <c r="D2" s="95"/>
      <c r="E2" s="95"/>
      <c r="F2" s="95"/>
      <c r="G2" s="95"/>
      <c r="H2" s="95"/>
      <c r="I2" s="95"/>
      <c r="J2" s="95"/>
      <c r="K2" s="95"/>
    </row>
    <row r="3" spans="1:11" ht="31.5" x14ac:dyDescent="0.25">
      <c r="A3" s="91" t="s">
        <v>282</v>
      </c>
      <c r="B3" s="91" t="s">
        <v>1</v>
      </c>
      <c r="C3" s="91" t="s">
        <v>2</v>
      </c>
      <c r="D3" s="91" t="s">
        <v>3</v>
      </c>
      <c r="E3" s="91" t="s">
        <v>283</v>
      </c>
      <c r="F3" s="91" t="s">
        <v>277</v>
      </c>
      <c r="G3" s="91" t="s">
        <v>278</v>
      </c>
      <c r="H3" s="91" t="s">
        <v>279</v>
      </c>
      <c r="I3" s="91" t="s">
        <v>280</v>
      </c>
      <c r="J3" s="91" t="s">
        <v>4</v>
      </c>
      <c r="K3" s="91" t="s">
        <v>281</v>
      </c>
    </row>
    <row r="4" spans="1:11" ht="31.5" x14ac:dyDescent="0.25">
      <c r="A4" s="94">
        <v>1</v>
      </c>
      <c r="B4" s="93">
        <v>1</v>
      </c>
      <c r="C4" s="177" t="s">
        <v>284</v>
      </c>
      <c r="D4" s="93" t="s">
        <v>286</v>
      </c>
      <c r="E4" s="178">
        <f>'Trabalhador Rural'!F152</f>
        <v>5214.3022114864943</v>
      </c>
      <c r="F4" s="93">
        <v>8</v>
      </c>
      <c r="G4" s="93">
        <f>F4*12</f>
        <v>96</v>
      </c>
      <c r="H4" s="93">
        <f>G4*5</f>
        <v>480</v>
      </c>
      <c r="I4" s="178">
        <f>E4*F4</f>
        <v>41714.417691891955</v>
      </c>
      <c r="J4" s="178">
        <f>E4*G4</f>
        <v>500573.01230270346</v>
      </c>
      <c r="K4" s="178">
        <f>E4*H4</f>
        <v>2502865.0615135171</v>
      </c>
    </row>
    <row r="5" spans="1:11" ht="15.75" x14ac:dyDescent="0.25">
      <c r="A5" s="94"/>
      <c r="B5" s="93">
        <v>2</v>
      </c>
      <c r="C5" s="177" t="s">
        <v>285</v>
      </c>
      <c r="D5" s="93" t="s">
        <v>286</v>
      </c>
      <c r="E5" s="178">
        <f>Tratorista!F155</f>
        <v>5764.5611891842746</v>
      </c>
      <c r="F5" s="93">
        <v>1</v>
      </c>
      <c r="G5" s="93">
        <f>F5*12</f>
        <v>12</v>
      </c>
      <c r="H5" s="93">
        <f>G5*5</f>
        <v>60</v>
      </c>
      <c r="I5" s="178">
        <f>E5*F5</f>
        <v>5764.5611891842746</v>
      </c>
      <c r="J5" s="178">
        <f>E5*G5</f>
        <v>69174.734270211295</v>
      </c>
      <c r="K5" s="178">
        <f>E5*H5</f>
        <v>345873.67135105649</v>
      </c>
    </row>
    <row r="6" spans="1:11" ht="15.75" x14ac:dyDescent="0.25">
      <c r="A6" s="95" t="s">
        <v>5</v>
      </c>
      <c r="B6" s="95"/>
      <c r="C6" s="95"/>
      <c r="D6" s="95"/>
      <c r="E6" s="95"/>
      <c r="F6" s="95"/>
      <c r="G6" s="95"/>
      <c r="H6" s="95"/>
      <c r="I6" s="92">
        <f>SUM(I4:I5)</f>
        <v>47478.978881076226</v>
      </c>
      <c r="J6" s="92">
        <f>SUM(J4:J5)</f>
        <v>569747.74657291477</v>
      </c>
      <c r="K6" s="92">
        <f>SUM(K4:K5)</f>
        <v>2848738.7328645736</v>
      </c>
    </row>
  </sheetData>
  <mergeCells count="3">
    <mergeCell ref="A4:A5"/>
    <mergeCell ref="A2:K2"/>
    <mergeCell ref="A6:H6"/>
  </mergeCells>
  <pageMargins left="0.7" right="0.7" top="0.75" bottom="0.75" header="0.3" footer="0.3"/>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160"/>
  <sheetViews>
    <sheetView showGridLines="0" view="pageBreakPreview" topLeftCell="A111" zoomScale="70" zoomScaleNormal="130" zoomScaleSheetLayoutView="70" zoomScalePageLayoutView="115" workbookViewId="0">
      <selection activeCell="C45" sqref="C45:E45"/>
    </sheetView>
  </sheetViews>
  <sheetFormatPr defaultColWidth="9.140625" defaultRowHeight="15" customHeight="1" x14ac:dyDescent="0.25"/>
  <cols>
    <col min="1" max="1" width="2.140625" style="1" customWidth="1"/>
    <col min="2" max="2" width="12.85546875" style="4" customWidth="1"/>
    <col min="3" max="3" width="43.42578125" style="4" customWidth="1"/>
    <col min="4" max="4" width="18.85546875" style="4" bestFit="1" customWidth="1"/>
    <col min="5" max="5" width="11.7109375" style="3" customWidth="1"/>
    <col min="6" max="6" width="13.28515625" style="2" customWidth="1"/>
    <col min="7" max="7" width="16.140625" style="1" customWidth="1"/>
    <col min="8" max="8" width="13.140625" style="1" customWidth="1"/>
    <col min="9" max="9" width="15.7109375" style="1" customWidth="1"/>
    <col min="10" max="16384" width="9.140625" style="1"/>
  </cols>
  <sheetData>
    <row r="1" spans="2:6" ht="22.5" customHeight="1" x14ac:dyDescent="0.3">
      <c r="B1" s="99" t="s">
        <v>6</v>
      </c>
      <c r="C1" s="99"/>
      <c r="D1" s="99"/>
      <c r="E1" s="99"/>
      <c r="F1" s="99"/>
    </row>
    <row r="2" spans="2:6" ht="24.75" customHeight="1" x14ac:dyDescent="0.3">
      <c r="B2" s="99" t="s">
        <v>7</v>
      </c>
      <c r="C2" s="99"/>
      <c r="D2" s="99"/>
      <c r="E2" s="99"/>
      <c r="F2" s="99"/>
    </row>
    <row r="3" spans="2:6" ht="15" customHeight="1" x14ac:dyDescent="0.25">
      <c r="B3" s="98"/>
      <c r="C3" s="98"/>
      <c r="D3" s="98"/>
      <c r="E3" s="98"/>
    </row>
    <row r="4" spans="2:6" ht="15" customHeight="1" x14ac:dyDescent="0.25">
      <c r="B4" s="46" t="s">
        <v>8</v>
      </c>
      <c r="C4" s="46" t="s">
        <v>8</v>
      </c>
      <c r="D4" s="46" t="s">
        <v>8</v>
      </c>
      <c r="E4" s="46" t="s">
        <v>8</v>
      </c>
      <c r="F4" s="48"/>
    </row>
    <row r="5" spans="2:6" ht="15" customHeight="1" x14ac:dyDescent="0.25">
      <c r="B5" s="46" t="s">
        <v>8</v>
      </c>
      <c r="C5" s="46" t="s">
        <v>9</v>
      </c>
      <c r="D5" s="46" t="s">
        <v>10</v>
      </c>
      <c r="E5" s="46" t="s">
        <v>8</v>
      </c>
      <c r="F5" s="48"/>
    </row>
    <row r="6" spans="2:6" ht="15" customHeight="1" x14ac:dyDescent="0.25">
      <c r="B6" s="46" t="s">
        <v>8</v>
      </c>
      <c r="C6" s="46" t="s">
        <v>11</v>
      </c>
      <c r="D6" s="49">
        <v>45536</v>
      </c>
      <c r="E6" s="46" t="s">
        <v>8</v>
      </c>
      <c r="F6" s="48"/>
    </row>
    <row r="7" spans="2:6" ht="15" customHeight="1" x14ac:dyDescent="0.25">
      <c r="B7" s="46"/>
      <c r="C7" s="46" t="s">
        <v>12</v>
      </c>
      <c r="D7" s="47"/>
      <c r="E7" s="46"/>
      <c r="F7" s="48"/>
    </row>
    <row r="8" spans="2:6" ht="15" customHeight="1" x14ac:dyDescent="0.25">
      <c r="B8" s="46"/>
      <c r="C8" s="96" t="s">
        <v>13</v>
      </c>
      <c r="D8" s="96"/>
      <c r="E8" s="96"/>
      <c r="F8" s="96"/>
    </row>
    <row r="9" spans="2:6" ht="15" customHeight="1" x14ac:dyDescent="0.25">
      <c r="B9" s="46"/>
      <c r="C9" s="96"/>
      <c r="D9" s="96"/>
      <c r="E9" s="96"/>
      <c r="F9" s="96"/>
    </row>
    <row r="10" spans="2:6" ht="15" customHeight="1" x14ac:dyDescent="0.25">
      <c r="B10" s="46"/>
      <c r="C10" s="96"/>
      <c r="D10" s="96"/>
      <c r="E10" s="96"/>
      <c r="F10" s="96"/>
    </row>
    <row r="11" spans="2:6" ht="15" customHeight="1" x14ac:dyDescent="0.25">
      <c r="B11" s="46"/>
      <c r="C11" s="96" t="s">
        <v>14</v>
      </c>
      <c r="D11" s="96"/>
      <c r="E11" s="96"/>
      <c r="F11" s="48"/>
    </row>
    <row r="12" spans="2:6" ht="15" customHeight="1" x14ac:dyDescent="0.25">
      <c r="B12" s="46"/>
      <c r="C12" s="96"/>
      <c r="D12" s="96"/>
      <c r="E12" s="96"/>
      <c r="F12" s="48"/>
    </row>
    <row r="13" spans="2:6" ht="15" customHeight="1" x14ac:dyDescent="0.25">
      <c r="B13" s="46"/>
      <c r="C13" s="97"/>
      <c r="D13" s="97"/>
      <c r="E13" s="97"/>
      <c r="F13" s="48"/>
    </row>
    <row r="14" spans="2:6" s="21" customFormat="1" ht="15" customHeight="1" x14ac:dyDescent="0.25">
      <c r="B14" s="44" t="s">
        <v>15</v>
      </c>
      <c r="C14" s="45" t="s">
        <v>16</v>
      </c>
      <c r="D14" s="44" t="s">
        <v>17</v>
      </c>
      <c r="E14" s="107" t="s">
        <v>18</v>
      </c>
      <c r="F14" s="107"/>
    </row>
    <row r="15" spans="2:6" ht="15" customHeight="1" x14ac:dyDescent="0.25">
      <c r="B15" s="108" t="s">
        <v>19</v>
      </c>
      <c r="C15" s="108"/>
      <c r="D15" s="108"/>
      <c r="E15" s="108"/>
      <c r="F15" s="108"/>
    </row>
    <row r="16" spans="2:6" ht="15" customHeight="1" x14ac:dyDescent="0.25">
      <c r="B16" s="7" t="s">
        <v>20</v>
      </c>
      <c r="C16" s="43" t="s">
        <v>21</v>
      </c>
      <c r="D16" s="33" t="s">
        <v>22</v>
      </c>
      <c r="E16" s="109"/>
      <c r="F16" s="109"/>
    </row>
    <row r="17" spans="2:6" ht="15" customHeight="1" x14ac:dyDescent="0.25">
      <c r="B17" s="7" t="s">
        <v>23</v>
      </c>
      <c r="C17" s="26" t="s">
        <v>24</v>
      </c>
      <c r="D17" s="7" t="s">
        <v>25</v>
      </c>
      <c r="E17" s="110" t="s">
        <v>24</v>
      </c>
      <c r="F17" s="110"/>
    </row>
    <row r="18" spans="2:6" ht="15" customHeight="1" x14ac:dyDescent="0.25">
      <c r="B18" s="103" t="s">
        <v>26</v>
      </c>
      <c r="C18" s="103"/>
      <c r="D18" s="103"/>
      <c r="E18" s="103"/>
      <c r="F18" s="103"/>
    </row>
    <row r="19" spans="2:6" ht="15" customHeight="1" x14ac:dyDescent="0.25">
      <c r="B19" s="111" t="s">
        <v>27</v>
      </c>
      <c r="C19" s="112"/>
      <c r="D19" s="7" t="s">
        <v>28</v>
      </c>
      <c r="E19" s="111"/>
      <c r="F19" s="112"/>
    </row>
    <row r="20" spans="2:6" ht="15" customHeight="1" x14ac:dyDescent="0.25">
      <c r="B20" s="103" t="s">
        <v>29</v>
      </c>
      <c r="C20" s="103"/>
      <c r="D20" s="103"/>
      <c r="E20" s="103"/>
      <c r="F20" s="103"/>
    </row>
    <row r="21" spans="2:6" ht="15" customHeight="1" x14ac:dyDescent="0.25">
      <c r="B21" s="7" t="s">
        <v>30</v>
      </c>
      <c r="C21" s="113" t="s">
        <v>31</v>
      </c>
      <c r="D21" s="114"/>
      <c r="E21" s="115"/>
      <c r="F21" s="115"/>
    </row>
    <row r="22" spans="2:6" ht="15" customHeight="1" x14ac:dyDescent="0.25">
      <c r="B22" s="7" t="s">
        <v>32</v>
      </c>
      <c r="C22" s="113" t="s">
        <v>33</v>
      </c>
      <c r="D22" s="114"/>
      <c r="E22" s="116" t="str">
        <f>C14</f>
        <v>APODI</v>
      </c>
      <c r="F22" s="117"/>
    </row>
    <row r="23" spans="2:6" ht="15" customHeight="1" x14ac:dyDescent="0.25">
      <c r="B23" s="7" t="s">
        <v>34</v>
      </c>
      <c r="C23" s="20" t="s">
        <v>35</v>
      </c>
      <c r="D23" s="19"/>
      <c r="E23" s="116" t="s">
        <v>10</v>
      </c>
      <c r="F23" s="117"/>
    </row>
    <row r="24" spans="2:6" ht="15" customHeight="1" x14ac:dyDescent="0.25">
      <c r="B24" s="7" t="s">
        <v>36</v>
      </c>
      <c r="C24" s="118" t="s">
        <v>37</v>
      </c>
      <c r="D24" s="119"/>
      <c r="E24" s="116">
        <v>60</v>
      </c>
      <c r="F24" s="117"/>
    </row>
    <row r="25" spans="2:6" ht="15" customHeight="1" x14ac:dyDescent="0.25">
      <c r="B25" s="103" t="s">
        <v>38</v>
      </c>
      <c r="C25" s="103"/>
      <c r="D25" s="103"/>
      <c r="E25" s="103"/>
      <c r="F25" s="103"/>
    </row>
    <row r="26" spans="2:6" ht="15" customHeight="1" x14ac:dyDescent="0.25">
      <c r="B26" s="104" t="s">
        <v>39</v>
      </c>
      <c r="C26" s="104"/>
      <c r="D26" s="22" t="s">
        <v>40</v>
      </c>
      <c r="E26" s="105" t="s">
        <v>41</v>
      </c>
      <c r="F26" s="106"/>
    </row>
    <row r="27" spans="2:6" ht="15" customHeight="1" x14ac:dyDescent="0.25">
      <c r="B27" s="123" t="s">
        <v>42</v>
      </c>
      <c r="C27" s="123"/>
      <c r="D27" s="23" t="s">
        <v>43</v>
      </c>
      <c r="E27" s="124">
        <v>8</v>
      </c>
      <c r="F27" s="124"/>
    </row>
    <row r="28" spans="2:6" ht="6.75" customHeight="1" x14ac:dyDescent="0.25"/>
    <row r="29" spans="2:6" ht="15" customHeight="1" x14ac:dyDescent="0.25">
      <c r="B29" s="103" t="s">
        <v>44</v>
      </c>
      <c r="C29" s="103"/>
      <c r="D29" s="103"/>
      <c r="E29" s="103"/>
      <c r="F29" s="103"/>
    </row>
    <row r="30" spans="2:6" ht="15" customHeight="1" x14ac:dyDescent="0.25">
      <c r="B30" s="103" t="s">
        <v>45</v>
      </c>
      <c r="C30" s="103"/>
      <c r="D30" s="103"/>
      <c r="E30" s="103"/>
      <c r="F30" s="103"/>
    </row>
    <row r="31" spans="2:6" ht="15" customHeight="1" x14ac:dyDescent="0.25">
      <c r="B31" s="125" t="s">
        <v>46</v>
      </c>
      <c r="C31" s="125"/>
      <c r="D31" s="125"/>
      <c r="E31" s="125"/>
      <c r="F31" s="125"/>
    </row>
    <row r="32" spans="2:6" ht="30.75" customHeight="1" x14ac:dyDescent="0.25">
      <c r="B32" s="7">
        <v>1</v>
      </c>
      <c r="C32" s="126" t="s">
        <v>47</v>
      </c>
      <c r="D32" s="127"/>
      <c r="E32" s="128" t="s">
        <v>48</v>
      </c>
      <c r="F32" s="129"/>
    </row>
    <row r="33" spans="2:6" ht="15" customHeight="1" x14ac:dyDescent="0.25">
      <c r="B33" s="7">
        <v>2</v>
      </c>
      <c r="C33" s="30" t="s">
        <v>49</v>
      </c>
      <c r="D33" s="31"/>
      <c r="E33" s="128" t="s">
        <v>50</v>
      </c>
      <c r="F33" s="129"/>
    </row>
    <row r="34" spans="2:6" ht="15" customHeight="1" x14ac:dyDescent="0.25">
      <c r="B34" s="7">
        <v>3</v>
      </c>
      <c r="C34" s="113" t="s">
        <v>51</v>
      </c>
      <c r="D34" s="130"/>
      <c r="E34" s="131">
        <v>1532</v>
      </c>
      <c r="F34" s="132"/>
    </row>
    <row r="35" spans="2:6" ht="29.25" customHeight="1" x14ac:dyDescent="0.25">
      <c r="B35" s="7">
        <v>4</v>
      </c>
      <c r="C35" s="113" t="s">
        <v>52</v>
      </c>
      <c r="D35" s="130"/>
      <c r="E35" s="128" t="str">
        <f>$E$32</f>
        <v>TRABALHADOR RURAL</v>
      </c>
      <c r="F35" s="129"/>
    </row>
    <row r="36" spans="2:6" ht="15" customHeight="1" x14ac:dyDescent="0.25">
      <c r="B36" s="7">
        <v>5</v>
      </c>
      <c r="C36" s="126" t="s">
        <v>53</v>
      </c>
      <c r="D36" s="127"/>
      <c r="E36" s="133">
        <v>45536</v>
      </c>
      <c r="F36" s="134"/>
    </row>
    <row r="37" spans="2:6" ht="30" customHeight="1" x14ac:dyDescent="0.25">
      <c r="B37" s="27" t="s">
        <v>54</v>
      </c>
      <c r="C37" s="135" t="s">
        <v>55</v>
      </c>
      <c r="D37" s="136"/>
      <c r="E37" s="136"/>
      <c r="F37" s="136"/>
    </row>
    <row r="39" spans="2:6" ht="15" customHeight="1" x14ac:dyDescent="0.25">
      <c r="B39" s="103" t="s">
        <v>56</v>
      </c>
      <c r="C39" s="103"/>
      <c r="D39" s="103" t="s">
        <v>57</v>
      </c>
      <c r="E39" s="103"/>
      <c r="F39" s="103"/>
    </row>
    <row r="40" spans="2:6" ht="15" customHeight="1" x14ac:dyDescent="0.25">
      <c r="B40" s="29">
        <v>1</v>
      </c>
      <c r="C40" s="103" t="s">
        <v>58</v>
      </c>
      <c r="D40" s="103"/>
      <c r="E40" s="103"/>
      <c r="F40" s="11" t="s">
        <v>59</v>
      </c>
    </row>
    <row r="41" spans="2:6" ht="15" customHeight="1" x14ac:dyDescent="0.25">
      <c r="B41" s="7" t="s">
        <v>30</v>
      </c>
      <c r="C41" s="120" t="s">
        <v>60</v>
      </c>
      <c r="D41" s="121"/>
      <c r="E41" s="122"/>
      <c r="F41" s="18">
        <f>E34</f>
        <v>1532</v>
      </c>
    </row>
    <row r="42" spans="2:6" ht="15" customHeight="1" x14ac:dyDescent="0.25">
      <c r="B42" s="7" t="s">
        <v>32</v>
      </c>
      <c r="C42" s="120" t="s">
        <v>61</v>
      </c>
      <c r="D42" s="121"/>
      <c r="E42" s="122"/>
      <c r="F42" s="6">
        <v>0</v>
      </c>
    </row>
    <row r="43" spans="2:6" s="16" customFormat="1" ht="15" customHeight="1" x14ac:dyDescent="0.25">
      <c r="B43" s="7" t="s">
        <v>34</v>
      </c>
      <c r="C43" s="120" t="s">
        <v>62</v>
      </c>
      <c r="D43" s="121"/>
      <c r="E43" s="122"/>
      <c r="F43" s="6">
        <f>0.2*F41</f>
        <v>306.40000000000003</v>
      </c>
    </row>
    <row r="44" spans="2:6" s="16" customFormat="1" ht="15" customHeight="1" x14ac:dyDescent="0.25">
      <c r="B44" s="7" t="s">
        <v>36</v>
      </c>
      <c r="C44" s="120" t="s">
        <v>63</v>
      </c>
      <c r="D44" s="121"/>
      <c r="E44" s="122"/>
      <c r="F44" s="6">
        <v>0</v>
      </c>
    </row>
    <row r="45" spans="2:6" s="16" customFormat="1" ht="15" customHeight="1" x14ac:dyDescent="0.25">
      <c r="B45" s="7" t="s">
        <v>64</v>
      </c>
      <c r="C45" s="120" t="s">
        <v>65</v>
      </c>
      <c r="D45" s="121"/>
      <c r="E45" s="122"/>
      <c r="F45" s="6">
        <v>0</v>
      </c>
    </row>
    <row r="46" spans="2:6" s="16" customFormat="1" ht="15" customHeight="1" x14ac:dyDescent="0.25">
      <c r="B46" s="7" t="s">
        <v>66</v>
      </c>
      <c r="C46" s="120" t="s">
        <v>67</v>
      </c>
      <c r="D46" s="121"/>
      <c r="E46" s="122"/>
      <c r="F46" s="6">
        <f>(F41+F43)/220*2*22</f>
        <v>367.68000000000006</v>
      </c>
    </row>
    <row r="47" spans="2:6" ht="15" customHeight="1" x14ac:dyDescent="0.25">
      <c r="B47" s="7" t="s">
        <v>68</v>
      </c>
      <c r="C47" s="120" t="s">
        <v>69</v>
      </c>
      <c r="D47" s="121"/>
      <c r="E47" s="122"/>
      <c r="F47" s="18">
        <v>0</v>
      </c>
    </row>
    <row r="48" spans="2:6" ht="15" customHeight="1" x14ac:dyDescent="0.25">
      <c r="B48" s="100" t="s">
        <v>70</v>
      </c>
      <c r="C48" s="101"/>
      <c r="D48" s="101"/>
      <c r="E48" s="102"/>
      <c r="F48" s="11">
        <f>SUM(F41:F47)</f>
        <v>2206.08</v>
      </c>
    </row>
    <row r="49" spans="2:6" ht="6.75" customHeight="1" x14ac:dyDescent="0.25"/>
    <row r="50" spans="2:6" ht="15" customHeight="1" x14ac:dyDescent="0.25">
      <c r="B50" s="100" t="s">
        <v>71</v>
      </c>
      <c r="C50" s="102"/>
      <c r="D50" s="100" t="s">
        <v>72</v>
      </c>
      <c r="E50" s="101"/>
      <c r="F50" s="102"/>
    </row>
    <row r="51" spans="2:6" ht="15" customHeight="1" x14ac:dyDescent="0.25">
      <c r="B51" s="100" t="s">
        <v>73</v>
      </c>
      <c r="C51" s="102"/>
      <c r="D51" s="100" t="s">
        <v>74</v>
      </c>
      <c r="E51" s="101"/>
      <c r="F51" s="102"/>
    </row>
    <row r="52" spans="2:6" ht="15" customHeight="1" x14ac:dyDescent="0.25">
      <c r="B52" s="29" t="s">
        <v>75</v>
      </c>
      <c r="C52" s="100" t="s">
        <v>76</v>
      </c>
      <c r="D52" s="101"/>
      <c r="E52" s="29" t="s">
        <v>77</v>
      </c>
      <c r="F52" s="11" t="s">
        <v>59</v>
      </c>
    </row>
    <row r="53" spans="2:6" ht="15" customHeight="1" x14ac:dyDescent="0.25">
      <c r="B53" s="15" t="s">
        <v>30</v>
      </c>
      <c r="C53" s="20" t="s">
        <v>78</v>
      </c>
      <c r="D53" s="19"/>
      <c r="E53" s="35">
        <v>8.3299999999999999E-2</v>
      </c>
      <c r="F53" s="6">
        <f>$F$48*E53</f>
        <v>183.76646399999998</v>
      </c>
    </row>
    <row r="54" spans="2:6" ht="15" customHeight="1" x14ac:dyDescent="0.25">
      <c r="B54" s="15" t="s">
        <v>32</v>
      </c>
      <c r="C54" s="137" t="s">
        <v>79</v>
      </c>
      <c r="D54" s="138"/>
      <c r="E54" s="36">
        <v>2.7799999999999998E-2</v>
      </c>
      <c r="F54" s="18">
        <f>F48*E54</f>
        <v>61.329023999999997</v>
      </c>
    </row>
    <row r="55" spans="2:6" ht="15" customHeight="1" x14ac:dyDescent="0.25">
      <c r="B55" s="100" t="s">
        <v>70</v>
      </c>
      <c r="C55" s="101"/>
      <c r="D55" s="101"/>
      <c r="E55" s="102"/>
      <c r="F55" s="11">
        <f>SUM(F53:F54)</f>
        <v>245.09548799999999</v>
      </c>
    </row>
    <row r="56" spans="2:6" ht="9" customHeight="1" x14ac:dyDescent="0.25"/>
    <row r="57" spans="2:6" ht="15" customHeight="1" x14ac:dyDescent="0.25">
      <c r="B57" s="100" t="s">
        <v>71</v>
      </c>
      <c r="C57" s="102"/>
      <c r="D57" s="100" t="s">
        <v>72</v>
      </c>
      <c r="E57" s="101"/>
      <c r="F57" s="102"/>
    </row>
    <row r="58" spans="2:6" ht="15" customHeight="1" x14ac:dyDescent="0.25">
      <c r="B58" s="100" t="s">
        <v>80</v>
      </c>
      <c r="C58" s="102"/>
      <c r="D58" s="139" t="s">
        <v>81</v>
      </c>
      <c r="E58" s="101"/>
      <c r="F58" s="102"/>
    </row>
    <row r="59" spans="2:6" ht="15" customHeight="1" x14ac:dyDescent="0.25">
      <c r="B59" s="29" t="s">
        <v>82</v>
      </c>
      <c r="C59" s="100" t="s">
        <v>81</v>
      </c>
      <c r="D59" s="101"/>
      <c r="E59" s="29" t="s">
        <v>77</v>
      </c>
      <c r="F59" s="11" t="s">
        <v>59</v>
      </c>
    </row>
    <row r="60" spans="2:6" ht="15" customHeight="1" x14ac:dyDescent="0.25">
      <c r="B60" s="7" t="s">
        <v>30</v>
      </c>
      <c r="C60" s="113" t="s">
        <v>83</v>
      </c>
      <c r="D60" s="130"/>
      <c r="E60" s="17">
        <v>0.2</v>
      </c>
      <c r="F60" s="6">
        <f>($F$48+$F$55)*E60</f>
        <v>490.23509760000002</v>
      </c>
    </row>
    <row r="61" spans="2:6" ht="15" customHeight="1" x14ac:dyDescent="0.25">
      <c r="B61" s="7" t="s">
        <v>32</v>
      </c>
      <c r="C61" s="113" t="s">
        <v>84</v>
      </c>
      <c r="D61" s="130"/>
      <c r="E61" s="17">
        <v>2.5000000000000001E-2</v>
      </c>
      <c r="F61" s="6">
        <f>($F$48+$F$55)*E61</f>
        <v>61.279387200000002</v>
      </c>
    </row>
    <row r="62" spans="2:6" ht="15" customHeight="1" x14ac:dyDescent="0.25">
      <c r="B62" s="7" t="s">
        <v>34</v>
      </c>
      <c r="C62" s="113" t="s">
        <v>85</v>
      </c>
      <c r="D62" s="130"/>
      <c r="E62" s="25">
        <v>0.03</v>
      </c>
      <c r="F62" s="6">
        <f t="shared" ref="F62:F67" si="0">($F$48+$F$55)*E62</f>
        <v>73.535264639999994</v>
      </c>
    </row>
    <row r="63" spans="2:6" ht="15" customHeight="1" x14ac:dyDescent="0.25">
      <c r="B63" s="7" t="s">
        <v>36</v>
      </c>
      <c r="C63" s="113" t="s">
        <v>86</v>
      </c>
      <c r="D63" s="130"/>
      <c r="E63" s="17">
        <v>1.4999999999999999E-2</v>
      </c>
      <c r="F63" s="6">
        <f t="shared" si="0"/>
        <v>36.767632319999997</v>
      </c>
    </row>
    <row r="64" spans="2:6" ht="15" customHeight="1" x14ac:dyDescent="0.25">
      <c r="B64" s="7" t="s">
        <v>64</v>
      </c>
      <c r="C64" s="113" t="s">
        <v>87</v>
      </c>
      <c r="D64" s="130"/>
      <c r="E64" s="17">
        <v>0.01</v>
      </c>
      <c r="F64" s="6">
        <f t="shared" si="0"/>
        <v>24.511754879999998</v>
      </c>
    </row>
    <row r="65" spans="2:9" ht="15" customHeight="1" x14ac:dyDescent="0.25">
      <c r="B65" s="7" t="s">
        <v>66</v>
      </c>
      <c r="C65" s="113" t="s">
        <v>88</v>
      </c>
      <c r="D65" s="130"/>
      <c r="E65" s="17">
        <v>6.0000000000000001E-3</v>
      </c>
      <c r="F65" s="6">
        <f t="shared" si="0"/>
        <v>14.707052928</v>
      </c>
    </row>
    <row r="66" spans="2:9" ht="15" customHeight="1" x14ac:dyDescent="0.25">
      <c r="B66" s="7" t="s">
        <v>68</v>
      </c>
      <c r="C66" s="113" t="s">
        <v>89</v>
      </c>
      <c r="D66" s="130"/>
      <c r="E66" s="17">
        <v>2E-3</v>
      </c>
      <c r="F66" s="6">
        <f t="shared" si="0"/>
        <v>4.9023509760000001</v>
      </c>
    </row>
    <row r="67" spans="2:9" ht="15" customHeight="1" x14ac:dyDescent="0.25">
      <c r="B67" s="7" t="s">
        <v>90</v>
      </c>
      <c r="C67" s="113" t="s">
        <v>91</v>
      </c>
      <c r="D67" s="130"/>
      <c r="E67" s="17">
        <v>0.08</v>
      </c>
      <c r="F67" s="6">
        <f t="shared" si="0"/>
        <v>196.09403903999998</v>
      </c>
    </row>
    <row r="68" spans="2:9" ht="15" customHeight="1" x14ac:dyDescent="0.25">
      <c r="B68" s="100" t="s">
        <v>70</v>
      </c>
      <c r="C68" s="101"/>
      <c r="D68" s="101"/>
      <c r="E68" s="40">
        <f>SUM(E60:E67)</f>
        <v>0.36800000000000005</v>
      </c>
      <c r="F68" s="11">
        <f>SUM(F60:F67)</f>
        <v>902.03257958400002</v>
      </c>
    </row>
    <row r="69" spans="2:9" ht="7.5" customHeight="1" x14ac:dyDescent="0.25"/>
    <row r="70" spans="2:9" ht="15" customHeight="1" x14ac:dyDescent="0.25">
      <c r="B70" s="100" t="s">
        <v>71</v>
      </c>
      <c r="C70" s="102"/>
      <c r="D70" s="100" t="s">
        <v>72</v>
      </c>
      <c r="E70" s="101"/>
      <c r="F70" s="102"/>
    </row>
    <row r="71" spans="2:9" ht="15" customHeight="1" x14ac:dyDescent="0.25">
      <c r="B71" s="100" t="s">
        <v>92</v>
      </c>
      <c r="C71" s="102"/>
      <c r="D71" s="139" t="s">
        <v>93</v>
      </c>
      <c r="E71" s="101"/>
      <c r="F71" s="102"/>
      <c r="I71"/>
    </row>
    <row r="72" spans="2:9" ht="15" customHeight="1" x14ac:dyDescent="0.25">
      <c r="B72" s="29" t="s">
        <v>94</v>
      </c>
      <c r="C72" s="103" t="s">
        <v>93</v>
      </c>
      <c r="D72" s="103"/>
      <c r="E72" s="103"/>
      <c r="F72" s="11" t="s">
        <v>59</v>
      </c>
      <c r="G72" s="52" t="s">
        <v>177</v>
      </c>
      <c r="H72" s="52" t="s">
        <v>175</v>
      </c>
      <c r="I72"/>
    </row>
    <row r="73" spans="2:9" ht="15" customHeight="1" x14ac:dyDescent="0.25">
      <c r="B73" s="7" t="s">
        <v>30</v>
      </c>
      <c r="C73" s="120" t="s">
        <v>176</v>
      </c>
      <c r="D73" s="121"/>
      <c r="E73" s="122"/>
      <c r="F73" s="24">
        <f>(G73*2*H73)-(F41*6%)</f>
        <v>79.679999999999993</v>
      </c>
      <c r="G73" s="52">
        <v>26</v>
      </c>
      <c r="H73" s="53">
        <v>3.3</v>
      </c>
      <c r="I73"/>
    </row>
    <row r="74" spans="2:9" ht="15" customHeight="1" x14ac:dyDescent="0.25">
      <c r="B74" s="7" t="s">
        <v>32</v>
      </c>
      <c r="C74" s="120" t="s">
        <v>95</v>
      </c>
      <c r="D74" s="121"/>
      <c r="E74" s="122"/>
      <c r="F74" s="24">
        <v>0</v>
      </c>
    </row>
    <row r="75" spans="2:9" s="16" customFormat="1" ht="15" customHeight="1" x14ac:dyDescent="0.25">
      <c r="B75" s="7" t="s">
        <v>34</v>
      </c>
      <c r="C75" s="120" t="s">
        <v>96</v>
      </c>
      <c r="D75" s="121"/>
      <c r="E75" s="122"/>
      <c r="F75" s="24">
        <v>0</v>
      </c>
    </row>
    <row r="76" spans="2:9" s="16" customFormat="1" ht="15" customHeight="1" x14ac:dyDescent="0.25">
      <c r="B76" s="7" t="s">
        <v>36</v>
      </c>
      <c r="C76" s="137" t="s">
        <v>97</v>
      </c>
      <c r="D76" s="121"/>
      <c r="E76" s="122"/>
      <c r="F76" s="24">
        <v>0</v>
      </c>
    </row>
    <row r="77" spans="2:9" s="16" customFormat="1" x14ac:dyDescent="0.25">
      <c r="B77" s="27" t="s">
        <v>64</v>
      </c>
      <c r="C77" s="137" t="s">
        <v>98</v>
      </c>
      <c r="D77" s="121"/>
      <c r="E77" s="122"/>
      <c r="F77" s="24">
        <v>0</v>
      </c>
    </row>
    <row r="78" spans="2:9" ht="15" customHeight="1" x14ac:dyDescent="0.25">
      <c r="B78" s="100" t="s">
        <v>70</v>
      </c>
      <c r="C78" s="101"/>
      <c r="D78" s="101"/>
      <c r="E78" s="102"/>
      <c r="F78" s="11">
        <f>SUM(F73:F77)</f>
        <v>79.679999999999993</v>
      </c>
    </row>
    <row r="79" spans="2:9" ht="9" customHeight="1" x14ac:dyDescent="0.25"/>
    <row r="80" spans="2:9" ht="15" customHeight="1" x14ac:dyDescent="0.25">
      <c r="B80" s="100" t="s">
        <v>99</v>
      </c>
      <c r="C80" s="102"/>
      <c r="D80" s="100" t="s">
        <v>100</v>
      </c>
      <c r="E80" s="101"/>
      <c r="F80" s="102"/>
    </row>
    <row r="81" spans="2:6" ht="15" customHeight="1" x14ac:dyDescent="0.25">
      <c r="B81" s="29">
        <v>2</v>
      </c>
      <c r="C81" s="103" t="s">
        <v>101</v>
      </c>
      <c r="D81" s="103"/>
      <c r="E81" s="103"/>
      <c r="F81" s="11" t="s">
        <v>59</v>
      </c>
    </row>
    <row r="82" spans="2:6" ht="15" customHeight="1" x14ac:dyDescent="0.25">
      <c r="B82" s="7" t="s">
        <v>75</v>
      </c>
      <c r="C82" s="120" t="str">
        <f>C52</f>
        <v>13º (décimo terceiro) Salário, Férias e Adicional de Férias</v>
      </c>
      <c r="D82" s="121"/>
      <c r="E82" s="122"/>
      <c r="F82" s="6">
        <f>F55</f>
        <v>245.09548799999999</v>
      </c>
    </row>
    <row r="83" spans="2:6" ht="15" customHeight="1" x14ac:dyDescent="0.25">
      <c r="B83" s="7" t="s">
        <v>82</v>
      </c>
      <c r="C83" s="120" t="str">
        <f>C59</f>
        <v>GPS, FGTS e outras contribuições</v>
      </c>
      <c r="D83" s="121"/>
      <c r="E83" s="122"/>
      <c r="F83" s="6">
        <f>F68</f>
        <v>902.03257958400002</v>
      </c>
    </row>
    <row r="84" spans="2:6" ht="15" customHeight="1" x14ac:dyDescent="0.25">
      <c r="B84" s="7" t="s">
        <v>94</v>
      </c>
      <c r="C84" s="120" t="str">
        <f>C72</f>
        <v>Benefícios Mensais e Diários</v>
      </c>
      <c r="D84" s="121"/>
      <c r="E84" s="122"/>
      <c r="F84" s="6">
        <f>F78</f>
        <v>79.679999999999993</v>
      </c>
    </row>
    <row r="85" spans="2:6" ht="15" customHeight="1" x14ac:dyDescent="0.25">
      <c r="B85" s="100" t="s">
        <v>70</v>
      </c>
      <c r="C85" s="101"/>
      <c r="D85" s="101"/>
      <c r="E85" s="102"/>
      <c r="F85" s="11">
        <f>SUM(F82:F84)</f>
        <v>1226.8080675840001</v>
      </c>
    </row>
    <row r="86" spans="2:6" ht="6.75" customHeight="1" x14ac:dyDescent="0.25"/>
    <row r="87" spans="2:6" ht="15" customHeight="1" x14ac:dyDescent="0.25">
      <c r="B87" s="103" t="s">
        <v>102</v>
      </c>
      <c r="C87" s="103"/>
      <c r="D87" s="103" t="s">
        <v>103</v>
      </c>
      <c r="E87" s="103"/>
      <c r="F87" s="103"/>
    </row>
    <row r="88" spans="2:6" ht="15" customHeight="1" x14ac:dyDescent="0.25">
      <c r="B88" s="29">
        <v>3</v>
      </c>
      <c r="C88" s="100" t="s">
        <v>104</v>
      </c>
      <c r="D88" s="102"/>
      <c r="E88" s="29" t="s">
        <v>77</v>
      </c>
      <c r="F88" s="11" t="s">
        <v>59</v>
      </c>
    </row>
    <row r="89" spans="2:6" ht="15" customHeight="1" x14ac:dyDescent="0.25">
      <c r="B89" s="7" t="s">
        <v>30</v>
      </c>
      <c r="C89" s="120" t="s">
        <v>105</v>
      </c>
      <c r="D89" s="121"/>
      <c r="E89" s="37">
        <v>4.1999999999999997E-3</v>
      </c>
      <c r="F89" s="6">
        <f>E89*F48</f>
        <v>9.2655359999999991</v>
      </c>
    </row>
    <row r="90" spans="2:6" ht="15" customHeight="1" x14ac:dyDescent="0.25">
      <c r="B90" s="7" t="s">
        <v>32</v>
      </c>
      <c r="C90" s="120" t="s">
        <v>106</v>
      </c>
      <c r="D90" s="121"/>
      <c r="E90" s="39">
        <f>0.08*E89</f>
        <v>3.3599999999999998E-4</v>
      </c>
      <c r="F90" s="6">
        <f>E90*F48</f>
        <v>0.74124287999999994</v>
      </c>
    </row>
    <row r="91" spans="2:6" ht="15" customHeight="1" x14ac:dyDescent="0.25">
      <c r="B91" s="7" t="s">
        <v>34</v>
      </c>
      <c r="C91" s="120" t="s">
        <v>107</v>
      </c>
      <c r="D91" s="121"/>
      <c r="E91" s="39">
        <f>0.4*E90</f>
        <v>1.3439999999999999E-4</v>
      </c>
      <c r="F91" s="6">
        <f>0.017%*F48</f>
        <v>0.37503360000000002</v>
      </c>
    </row>
    <row r="92" spans="2:6" ht="15" customHeight="1" x14ac:dyDescent="0.25">
      <c r="B92" s="7" t="s">
        <v>36</v>
      </c>
      <c r="C92" s="120" t="s">
        <v>108</v>
      </c>
      <c r="D92" s="121"/>
      <c r="E92" s="38">
        <v>1.9400000000000001E-2</v>
      </c>
      <c r="F92" s="6">
        <f>E92*F48</f>
        <v>42.797952000000002</v>
      </c>
    </row>
    <row r="93" spans="2:6" ht="15" customHeight="1" x14ac:dyDescent="0.25">
      <c r="B93" s="7" t="s">
        <v>64</v>
      </c>
      <c r="C93" s="120" t="s">
        <v>109</v>
      </c>
      <c r="D93" s="121"/>
      <c r="E93" s="37">
        <f>E92*E68</f>
        <v>7.1392000000000009E-3</v>
      </c>
      <c r="F93" s="6">
        <f>E93*F48</f>
        <v>15.749646336000001</v>
      </c>
    </row>
    <row r="94" spans="2:6" ht="15" customHeight="1" x14ac:dyDescent="0.25">
      <c r="B94" s="15" t="s">
        <v>66</v>
      </c>
      <c r="C94" s="120" t="s">
        <v>110</v>
      </c>
      <c r="D94" s="121"/>
      <c r="E94" s="38">
        <f>0.4*0.08*E92</f>
        <v>6.2080000000000002E-4</v>
      </c>
      <c r="F94" s="6">
        <f>E94*F48</f>
        <v>1.369534464</v>
      </c>
    </row>
    <row r="95" spans="2:6" ht="15" customHeight="1" x14ac:dyDescent="0.25">
      <c r="B95" s="100" t="s">
        <v>70</v>
      </c>
      <c r="C95" s="101"/>
      <c r="D95" s="101"/>
      <c r="E95" s="102"/>
      <c r="F95" s="11">
        <f>SUM(F89:F94)</f>
        <v>70.298945279999998</v>
      </c>
    </row>
    <row r="96" spans="2:6" ht="6" customHeight="1" x14ac:dyDescent="0.25"/>
    <row r="97" spans="2:9" ht="15" customHeight="1" x14ac:dyDescent="0.25">
      <c r="B97" s="100" t="s">
        <v>111</v>
      </c>
      <c r="C97" s="102"/>
      <c r="D97" s="100" t="s">
        <v>112</v>
      </c>
      <c r="E97" s="101"/>
      <c r="F97" s="102"/>
    </row>
    <row r="98" spans="2:9" ht="15" customHeight="1" x14ac:dyDescent="0.25">
      <c r="B98" s="100" t="s">
        <v>113</v>
      </c>
      <c r="C98" s="102"/>
      <c r="D98" s="139" t="s">
        <v>114</v>
      </c>
      <c r="E98" s="101"/>
      <c r="F98" s="102"/>
    </row>
    <row r="99" spans="2:9" ht="15" customHeight="1" x14ac:dyDescent="0.25">
      <c r="B99" s="29" t="s">
        <v>115</v>
      </c>
      <c r="C99" s="146" t="s">
        <v>114</v>
      </c>
      <c r="D99" s="147"/>
      <c r="E99" s="29" t="s">
        <v>77</v>
      </c>
      <c r="F99" s="11" t="s">
        <v>59</v>
      </c>
    </row>
    <row r="100" spans="2:9" ht="15" customHeight="1" x14ac:dyDescent="0.25">
      <c r="B100" s="7" t="s">
        <v>30</v>
      </c>
      <c r="C100" s="120" t="s">
        <v>116</v>
      </c>
      <c r="D100" s="121"/>
      <c r="E100" s="38">
        <f>1/12</f>
        <v>8.3333333333333329E-2</v>
      </c>
      <c r="F100" s="6">
        <f>E100*(F48+F55)</f>
        <v>204.26462399999997</v>
      </c>
      <c r="I100" s="34"/>
    </row>
    <row r="101" spans="2:9" ht="15" customHeight="1" x14ac:dyDescent="0.25">
      <c r="B101" s="7" t="s">
        <v>32</v>
      </c>
      <c r="C101" s="120" t="s">
        <v>114</v>
      </c>
      <c r="D101" s="121"/>
      <c r="E101" s="38">
        <v>8.2000000000000007E-3</v>
      </c>
      <c r="F101" s="14">
        <f>E101*(F48+F55)</f>
        <v>20.0996390016</v>
      </c>
    </row>
    <row r="102" spans="2:9" ht="15" customHeight="1" x14ac:dyDescent="0.25">
      <c r="B102" s="7" t="s">
        <v>34</v>
      </c>
      <c r="C102" s="120" t="s">
        <v>117</v>
      </c>
      <c r="D102" s="121"/>
      <c r="E102" s="38">
        <v>2.0000000000000001E-4</v>
      </c>
      <c r="F102" s="6">
        <f>E102*(F48+F55)</f>
        <v>0.4902350976</v>
      </c>
    </row>
    <row r="103" spans="2:9" ht="15" customHeight="1" x14ac:dyDescent="0.25">
      <c r="B103" s="7" t="s">
        <v>36</v>
      </c>
      <c r="C103" s="120" t="s">
        <v>118</v>
      </c>
      <c r="D103" s="121"/>
      <c r="E103" s="38">
        <v>2.9999999999999997E-4</v>
      </c>
      <c r="F103" s="6">
        <f>E103*(F48+F55)</f>
        <v>0.73535264639999987</v>
      </c>
    </row>
    <row r="104" spans="2:9" ht="15" customHeight="1" x14ac:dyDescent="0.25">
      <c r="B104" s="7" t="s">
        <v>64</v>
      </c>
      <c r="C104" s="120" t="s">
        <v>119</v>
      </c>
      <c r="D104" s="121"/>
      <c r="E104" s="38">
        <v>6.1000000000000004E-3</v>
      </c>
      <c r="F104" s="6">
        <f>E104*(F48+F55)</f>
        <v>14.952170476799999</v>
      </c>
    </row>
    <row r="105" spans="2:9" ht="15" customHeight="1" x14ac:dyDescent="0.25">
      <c r="B105" s="7" t="s">
        <v>66</v>
      </c>
      <c r="C105" s="120" t="s">
        <v>98</v>
      </c>
      <c r="D105" s="121"/>
      <c r="E105" s="38">
        <v>0</v>
      </c>
      <c r="F105" s="6">
        <f>E105*(F48+F55)</f>
        <v>0</v>
      </c>
    </row>
    <row r="106" spans="2:9" ht="15" customHeight="1" x14ac:dyDescent="0.25">
      <c r="B106" s="100" t="s">
        <v>70</v>
      </c>
      <c r="C106" s="101"/>
      <c r="D106" s="101"/>
      <c r="E106" s="102"/>
      <c r="F106" s="11">
        <f>SUM(F100:F105)</f>
        <v>240.54202122239997</v>
      </c>
    </row>
    <row r="107" spans="2:9" ht="7.5" customHeight="1" x14ac:dyDescent="0.25"/>
    <row r="108" spans="2:9" ht="15" customHeight="1" x14ac:dyDescent="0.25">
      <c r="B108" s="100" t="s">
        <v>111</v>
      </c>
      <c r="C108" s="102"/>
      <c r="D108" s="100" t="s">
        <v>112</v>
      </c>
      <c r="E108" s="101"/>
      <c r="F108" s="102"/>
    </row>
    <row r="109" spans="2:9" ht="15" customHeight="1" x14ac:dyDescent="0.25">
      <c r="B109" s="100" t="s">
        <v>120</v>
      </c>
      <c r="C109" s="102"/>
      <c r="D109" s="139" t="s">
        <v>121</v>
      </c>
      <c r="E109" s="101"/>
      <c r="F109" s="102"/>
    </row>
    <row r="110" spans="2:9" ht="15" customHeight="1" x14ac:dyDescent="0.25">
      <c r="B110" s="29" t="s">
        <v>122</v>
      </c>
      <c r="C110" s="103" t="s">
        <v>121</v>
      </c>
      <c r="D110" s="103"/>
      <c r="E110" s="103"/>
      <c r="F110" s="11" t="s">
        <v>59</v>
      </c>
    </row>
    <row r="111" spans="2:9" ht="15" customHeight="1" x14ac:dyDescent="0.25">
      <c r="B111" s="7" t="s">
        <v>30</v>
      </c>
      <c r="C111" s="120" t="s">
        <v>123</v>
      </c>
      <c r="D111" s="121"/>
      <c r="E111" s="122"/>
      <c r="F111" s="14">
        <v>0</v>
      </c>
    </row>
    <row r="112" spans="2:9" ht="15" customHeight="1" x14ac:dyDescent="0.25">
      <c r="B112" s="100" t="s">
        <v>70</v>
      </c>
      <c r="C112" s="101"/>
      <c r="D112" s="101"/>
      <c r="E112" s="102"/>
      <c r="F112" s="11">
        <f>SUM(F111:F111)</f>
        <v>0</v>
      </c>
    </row>
    <row r="113" spans="2:6" ht="7.5" customHeight="1" x14ac:dyDescent="0.25"/>
    <row r="114" spans="2:6" ht="15" customHeight="1" x14ac:dyDescent="0.25">
      <c r="B114" s="100" t="s">
        <v>124</v>
      </c>
      <c r="C114" s="102"/>
      <c r="D114" s="100" t="s">
        <v>112</v>
      </c>
      <c r="E114" s="101"/>
      <c r="F114" s="102"/>
    </row>
    <row r="115" spans="2:6" ht="15" customHeight="1" x14ac:dyDescent="0.25">
      <c r="B115" s="29">
        <v>4</v>
      </c>
      <c r="C115" s="103" t="s">
        <v>125</v>
      </c>
      <c r="D115" s="103"/>
      <c r="E115" s="103"/>
      <c r="F115" s="11" t="s">
        <v>59</v>
      </c>
    </row>
    <row r="116" spans="2:6" ht="15" customHeight="1" x14ac:dyDescent="0.25">
      <c r="B116" s="7" t="s">
        <v>115</v>
      </c>
      <c r="C116" s="120" t="str">
        <f>C99</f>
        <v>Ausências Legais</v>
      </c>
      <c r="D116" s="121"/>
      <c r="E116" s="122"/>
      <c r="F116" s="6">
        <f>F106</f>
        <v>240.54202122239997</v>
      </c>
    </row>
    <row r="117" spans="2:6" ht="15" customHeight="1" x14ac:dyDescent="0.25">
      <c r="B117" s="7" t="s">
        <v>122</v>
      </c>
      <c r="C117" s="120" t="str">
        <f>C110</f>
        <v>Intrajornada</v>
      </c>
      <c r="D117" s="121"/>
      <c r="E117" s="122"/>
      <c r="F117" s="14">
        <f>F112</f>
        <v>0</v>
      </c>
    </row>
    <row r="118" spans="2:6" ht="15" customHeight="1" x14ac:dyDescent="0.25">
      <c r="B118" s="100" t="s">
        <v>70</v>
      </c>
      <c r="C118" s="101"/>
      <c r="D118" s="101"/>
      <c r="E118" s="102"/>
      <c r="F118" s="11">
        <f>SUM(F116:F117)</f>
        <v>240.54202122239997</v>
      </c>
    </row>
    <row r="119" spans="2:6" ht="6.75" customHeight="1" x14ac:dyDescent="0.25"/>
    <row r="120" spans="2:6" ht="15" customHeight="1" x14ac:dyDescent="0.25">
      <c r="B120" s="100" t="s">
        <v>126</v>
      </c>
      <c r="C120" s="102"/>
      <c r="D120" s="100" t="s">
        <v>127</v>
      </c>
      <c r="E120" s="101"/>
      <c r="F120" s="102"/>
    </row>
    <row r="121" spans="2:6" ht="15" customHeight="1" x14ac:dyDescent="0.25">
      <c r="B121" s="29">
        <v>3</v>
      </c>
      <c r="C121" s="100" t="s">
        <v>128</v>
      </c>
      <c r="D121" s="101"/>
      <c r="E121" s="102"/>
      <c r="F121" s="11" t="s">
        <v>59</v>
      </c>
    </row>
    <row r="122" spans="2:6" ht="15" customHeight="1" x14ac:dyDescent="0.25">
      <c r="B122" s="7" t="s">
        <v>30</v>
      </c>
      <c r="C122" s="113" t="s">
        <v>129</v>
      </c>
      <c r="D122" s="114"/>
      <c r="E122" s="130"/>
      <c r="F122" s="24">
        <f>uniformes.epis!H18</f>
        <v>99.304375000000007</v>
      </c>
    </row>
    <row r="123" spans="2:6" ht="15" customHeight="1" x14ac:dyDescent="0.25">
      <c r="B123" s="7" t="s">
        <v>32</v>
      </c>
      <c r="C123" s="113" t="s">
        <v>130</v>
      </c>
      <c r="D123" s="114"/>
      <c r="E123" s="130"/>
      <c r="F123" s="24">
        <f>mat.trab.rural!J41</f>
        <v>127.01760416666666</v>
      </c>
    </row>
    <row r="124" spans="2:6" ht="15" customHeight="1" x14ac:dyDescent="0.25">
      <c r="B124" s="7" t="s">
        <v>34</v>
      </c>
      <c r="C124" s="113" t="s">
        <v>131</v>
      </c>
      <c r="D124" s="114"/>
      <c r="E124" s="130"/>
      <c r="F124" s="24">
        <f>mat.trab.rural!J44</f>
        <v>45.934833333333337</v>
      </c>
    </row>
    <row r="125" spans="2:6" ht="15" customHeight="1" x14ac:dyDescent="0.25">
      <c r="B125" s="15" t="s">
        <v>36</v>
      </c>
      <c r="C125" s="118" t="s">
        <v>98</v>
      </c>
      <c r="D125" s="119"/>
      <c r="E125" s="142"/>
      <c r="F125" s="14">
        <v>0</v>
      </c>
    </row>
    <row r="126" spans="2:6" ht="15" customHeight="1" x14ac:dyDescent="0.25">
      <c r="B126" s="100" t="s">
        <v>70</v>
      </c>
      <c r="C126" s="101"/>
      <c r="D126" s="101"/>
      <c r="E126" s="102"/>
      <c r="F126" s="11">
        <f>SUM(F122:F125)</f>
        <v>272.25681250000002</v>
      </c>
    </row>
    <row r="127" spans="2:6" ht="15" customHeight="1" x14ac:dyDescent="0.25">
      <c r="B127" s="27" t="s">
        <v>54</v>
      </c>
      <c r="C127" s="143" t="s">
        <v>132</v>
      </c>
      <c r="D127" s="144"/>
      <c r="E127" s="144"/>
      <c r="F127" s="145"/>
    </row>
    <row r="128" spans="2:6" ht="6.75" customHeight="1" x14ac:dyDescent="0.25"/>
    <row r="129" spans="2:6" ht="15" customHeight="1" x14ac:dyDescent="0.25">
      <c r="B129" s="100" t="s">
        <v>133</v>
      </c>
      <c r="C129" s="102"/>
      <c r="D129" s="100" t="s">
        <v>134</v>
      </c>
      <c r="E129" s="101"/>
      <c r="F129" s="102"/>
    </row>
    <row r="130" spans="2:6" ht="15" customHeight="1" x14ac:dyDescent="0.25">
      <c r="B130" s="29">
        <v>5</v>
      </c>
      <c r="C130" s="100" t="s">
        <v>135</v>
      </c>
      <c r="D130" s="102"/>
      <c r="E130" s="13" t="s">
        <v>77</v>
      </c>
      <c r="F130" s="11" t="s">
        <v>59</v>
      </c>
    </row>
    <row r="131" spans="2:6" ht="15" customHeight="1" x14ac:dyDescent="0.25">
      <c r="B131" s="7" t="s">
        <v>30</v>
      </c>
      <c r="C131" s="113" t="s">
        <v>136</v>
      </c>
      <c r="D131" s="130"/>
      <c r="E131" s="28">
        <v>0.06</v>
      </c>
      <c r="F131" s="18">
        <f>(F145+F146+F147+F148)*E131</f>
        <v>224.623742045184</v>
      </c>
    </row>
    <row r="132" spans="2:6" ht="15" customHeight="1" x14ac:dyDescent="0.25">
      <c r="B132" s="7" t="s">
        <v>32</v>
      </c>
      <c r="C132" s="113" t="s">
        <v>137</v>
      </c>
      <c r="D132" s="130"/>
      <c r="E132" s="28">
        <v>6.7900000000000002E-2</v>
      </c>
      <c r="F132" s="18">
        <f>(F145+F146+F147+F148+F131)*E132</f>
        <v>269.45115349933457</v>
      </c>
    </row>
    <row r="133" spans="2:6" ht="15" customHeight="1" x14ac:dyDescent="0.25">
      <c r="B133" s="7" t="s">
        <v>34</v>
      </c>
      <c r="C133" s="113" t="s">
        <v>138</v>
      </c>
      <c r="D133" s="114"/>
      <c r="E133" s="114"/>
      <c r="F133" s="130"/>
    </row>
    <row r="134" spans="2:6" ht="15" customHeight="1" x14ac:dyDescent="0.25">
      <c r="B134" s="12"/>
      <c r="C134" s="140" t="s">
        <v>139</v>
      </c>
      <c r="D134" s="141"/>
      <c r="E134" s="28">
        <v>7.5999999999999998E-2</v>
      </c>
      <c r="F134" s="18">
        <f>(F145+F146+F147+F148+F131+F132)/(1-E137)*E134</f>
        <v>375.59545032297359</v>
      </c>
    </row>
    <row r="135" spans="2:6" ht="15" customHeight="1" x14ac:dyDescent="0.25">
      <c r="B135" s="12"/>
      <c r="C135" s="140" t="s">
        <v>140</v>
      </c>
      <c r="D135" s="141"/>
      <c r="E135" s="28">
        <v>1.6500000000000001E-2</v>
      </c>
      <c r="F135" s="18">
        <f>((F145+F146+F147+F148+F132+F131)/(1-E137))*E135</f>
        <v>81.543749083277163</v>
      </c>
    </row>
    <row r="136" spans="2:6" ht="15" customHeight="1" x14ac:dyDescent="0.25">
      <c r="B136" s="12"/>
      <c r="C136" s="140" t="s">
        <v>141</v>
      </c>
      <c r="D136" s="141"/>
      <c r="E136" s="28">
        <v>0.05</v>
      </c>
      <c r="F136" s="18">
        <f>((F145+F146+F147+F148+F131+F132)/(1-E137))*E136</f>
        <v>247.10226994932475</v>
      </c>
    </row>
    <row r="137" spans="2:6" ht="15" customHeight="1" x14ac:dyDescent="0.25">
      <c r="B137" s="105" t="s">
        <v>142</v>
      </c>
      <c r="C137" s="154"/>
      <c r="D137" s="106"/>
      <c r="E137" s="10">
        <f>SUM(E134:E136)</f>
        <v>0.14250000000000002</v>
      </c>
      <c r="F137" s="11">
        <f>SUM(F134:F136)</f>
        <v>704.24146935557553</v>
      </c>
    </row>
    <row r="138" spans="2:6" ht="15" customHeight="1" x14ac:dyDescent="0.25">
      <c r="B138" s="100" t="s">
        <v>70</v>
      </c>
      <c r="C138" s="101"/>
      <c r="D138" s="102"/>
      <c r="E138" s="10">
        <f>SUM(E131+E132)+E137</f>
        <v>0.27040000000000003</v>
      </c>
      <c r="F138" s="9">
        <f>SUM(F131:F132)+SUM(F134:F136)</f>
        <v>1198.316364900094</v>
      </c>
    </row>
    <row r="139" spans="2:6" ht="15" customHeight="1" x14ac:dyDescent="0.25">
      <c r="B139" s="7" t="s">
        <v>143</v>
      </c>
      <c r="C139" s="143" t="s">
        <v>144</v>
      </c>
      <c r="D139" s="144"/>
      <c r="E139" s="144"/>
      <c r="F139" s="145"/>
    </row>
    <row r="140" spans="2:6" ht="15" customHeight="1" x14ac:dyDescent="0.25">
      <c r="B140" s="7" t="s">
        <v>145</v>
      </c>
      <c r="C140" s="143" t="s">
        <v>146</v>
      </c>
      <c r="D140" s="144"/>
      <c r="E140" s="144"/>
      <c r="F140" s="145"/>
    </row>
    <row r="141" spans="2:6" ht="25.5" customHeight="1" x14ac:dyDescent="0.25">
      <c r="B141" s="7" t="s">
        <v>147</v>
      </c>
      <c r="C141" s="148" t="s">
        <v>148</v>
      </c>
      <c r="D141" s="149"/>
      <c r="E141" s="149"/>
      <c r="F141" s="150"/>
    </row>
    <row r="142" spans="2:6" ht="7.5" customHeight="1" x14ac:dyDescent="0.25"/>
    <row r="143" spans="2:6" ht="15" customHeight="1" x14ac:dyDescent="0.25">
      <c r="B143" s="100" t="s">
        <v>149</v>
      </c>
      <c r="C143" s="101"/>
      <c r="D143" s="101"/>
      <c r="E143" s="101"/>
      <c r="F143" s="102"/>
    </row>
    <row r="144" spans="2:6" ht="15" customHeight="1" x14ac:dyDescent="0.25">
      <c r="B144" s="116" t="s">
        <v>150</v>
      </c>
      <c r="C144" s="151"/>
      <c r="D144" s="151"/>
      <c r="E144" s="117"/>
      <c r="F144" s="8" t="s">
        <v>151</v>
      </c>
    </row>
    <row r="145" spans="2:6" ht="15" customHeight="1" x14ac:dyDescent="0.25">
      <c r="B145" s="7" t="s">
        <v>30</v>
      </c>
      <c r="C145" s="113" t="s">
        <v>152</v>
      </c>
      <c r="D145" s="114"/>
      <c r="E145" s="130"/>
      <c r="F145" s="6">
        <f>F48</f>
        <v>2206.08</v>
      </c>
    </row>
    <row r="146" spans="2:6" ht="15" customHeight="1" x14ac:dyDescent="0.25">
      <c r="B146" s="7" t="s">
        <v>32</v>
      </c>
      <c r="C146" s="113" t="s">
        <v>153</v>
      </c>
      <c r="D146" s="114"/>
      <c r="E146" s="130"/>
      <c r="F146" s="6">
        <f>F85</f>
        <v>1226.8080675840001</v>
      </c>
    </row>
    <row r="147" spans="2:6" ht="15" customHeight="1" x14ac:dyDescent="0.25">
      <c r="B147" s="7" t="s">
        <v>34</v>
      </c>
      <c r="C147" s="113" t="s">
        <v>154</v>
      </c>
      <c r="D147" s="114"/>
      <c r="E147" s="130"/>
      <c r="F147" s="6">
        <f>F95</f>
        <v>70.298945279999998</v>
      </c>
    </row>
    <row r="148" spans="2:6" ht="15" customHeight="1" x14ac:dyDescent="0.25">
      <c r="B148" s="7" t="s">
        <v>36</v>
      </c>
      <c r="C148" s="113" t="s">
        <v>155</v>
      </c>
      <c r="D148" s="114"/>
      <c r="E148" s="130"/>
      <c r="F148" s="6">
        <f>F118</f>
        <v>240.54202122239997</v>
      </c>
    </row>
    <row r="149" spans="2:6" ht="15" customHeight="1" x14ac:dyDescent="0.25">
      <c r="B149" s="7" t="s">
        <v>64</v>
      </c>
      <c r="C149" s="118" t="s">
        <v>156</v>
      </c>
      <c r="D149" s="114"/>
      <c r="E149" s="130"/>
      <c r="F149" s="6">
        <f>F126</f>
        <v>272.25681250000002</v>
      </c>
    </row>
    <row r="150" spans="2:6" ht="15" customHeight="1" x14ac:dyDescent="0.25">
      <c r="B150" s="100" t="s">
        <v>157</v>
      </c>
      <c r="C150" s="101"/>
      <c r="D150" s="101"/>
      <c r="E150" s="102"/>
      <c r="F150" s="5">
        <f>SUM(F145:F149)</f>
        <v>4015.9858465863999</v>
      </c>
    </row>
    <row r="151" spans="2:6" ht="15" customHeight="1" x14ac:dyDescent="0.25">
      <c r="B151" s="7" t="s">
        <v>66</v>
      </c>
      <c r="C151" s="113" t="s">
        <v>158</v>
      </c>
      <c r="D151" s="114"/>
      <c r="E151" s="130"/>
      <c r="F151" s="6">
        <f>F138</f>
        <v>1198.316364900094</v>
      </c>
    </row>
    <row r="152" spans="2:6" ht="15" customHeight="1" x14ac:dyDescent="0.25">
      <c r="B152" s="100" t="s">
        <v>159</v>
      </c>
      <c r="C152" s="101"/>
      <c r="D152" s="101"/>
      <c r="E152" s="102"/>
      <c r="F152" s="5">
        <f>SUM(F150:F151)</f>
        <v>5214.3022114864943</v>
      </c>
    </row>
    <row r="153" spans="2:6" ht="15" customHeight="1" x14ac:dyDescent="0.25">
      <c r="B153" s="153" t="s">
        <v>160</v>
      </c>
      <c r="C153" s="101"/>
      <c r="D153" s="101"/>
      <c r="E153" s="102"/>
      <c r="F153" s="5">
        <f>F152*8</f>
        <v>41714.417691891955</v>
      </c>
    </row>
    <row r="154" spans="2:6" ht="15" customHeight="1" x14ac:dyDescent="0.25">
      <c r="B154" s="152"/>
      <c r="C154" s="152"/>
      <c r="D154" s="152"/>
      <c r="E154" s="152"/>
      <c r="F154" s="152"/>
    </row>
    <row r="155" spans="2:6" ht="15" customHeight="1" x14ac:dyDescent="0.25">
      <c r="B155" s="180" t="s">
        <v>287</v>
      </c>
      <c r="C155" s="179"/>
      <c r="D155" s="179"/>
      <c r="E155" s="179"/>
      <c r="F155" s="179"/>
    </row>
    <row r="156" spans="2:6" ht="15" customHeight="1" x14ac:dyDescent="0.25">
      <c r="B156" s="179"/>
      <c r="C156" s="179"/>
      <c r="D156" s="179"/>
      <c r="E156" s="179"/>
      <c r="F156" s="179"/>
    </row>
    <row r="157" spans="2:6" ht="15" customHeight="1" x14ac:dyDescent="0.25">
      <c r="B157" s="179"/>
      <c r="C157" s="179"/>
      <c r="D157" s="179"/>
      <c r="E157" s="179"/>
      <c r="F157" s="179"/>
    </row>
    <row r="158" spans="2:6" ht="15" customHeight="1" x14ac:dyDescent="0.25">
      <c r="B158" s="179"/>
      <c r="C158" s="179"/>
      <c r="D158" s="179"/>
      <c r="E158" s="179"/>
      <c r="F158" s="179"/>
    </row>
    <row r="159" spans="2:6" ht="15" customHeight="1" x14ac:dyDescent="0.25">
      <c r="B159" s="179"/>
      <c r="C159" s="179"/>
      <c r="D159" s="179"/>
      <c r="E159" s="179"/>
      <c r="F159" s="179"/>
    </row>
    <row r="160" spans="2:6" ht="15" customHeight="1" x14ac:dyDescent="0.25">
      <c r="B160" s="179"/>
      <c r="C160" s="179"/>
      <c r="D160" s="179"/>
      <c r="E160" s="179"/>
      <c r="F160" s="179"/>
    </row>
  </sheetData>
  <mergeCells count="159">
    <mergeCell ref="B155:F160"/>
    <mergeCell ref="C136:D136"/>
    <mergeCell ref="C140:F140"/>
    <mergeCell ref="C141:F141"/>
    <mergeCell ref="B143:F143"/>
    <mergeCell ref="B144:E144"/>
    <mergeCell ref="C145:E145"/>
    <mergeCell ref="C146:E146"/>
    <mergeCell ref="B154:F154"/>
    <mergeCell ref="C147:E147"/>
    <mergeCell ref="C148:E148"/>
    <mergeCell ref="C149:E149"/>
    <mergeCell ref="B150:E150"/>
    <mergeCell ref="C151:E151"/>
    <mergeCell ref="B153:E153"/>
    <mergeCell ref="B137:D137"/>
    <mergeCell ref="B138:D138"/>
    <mergeCell ref="C139:F139"/>
    <mergeCell ref="B152:E152"/>
    <mergeCell ref="B112:E112"/>
    <mergeCell ref="C116:E116"/>
    <mergeCell ref="C117:E117"/>
    <mergeCell ref="B118:E118"/>
    <mergeCell ref="B120:C120"/>
    <mergeCell ref="D120:F120"/>
    <mergeCell ref="C99:D99"/>
    <mergeCell ref="B108:C108"/>
    <mergeCell ref="D108:F108"/>
    <mergeCell ref="B109:C109"/>
    <mergeCell ref="D109:F109"/>
    <mergeCell ref="C110:E110"/>
    <mergeCell ref="C111:E111"/>
    <mergeCell ref="C100:D100"/>
    <mergeCell ref="C101:D101"/>
    <mergeCell ref="B106:E106"/>
    <mergeCell ref="C102:D102"/>
    <mergeCell ref="C103:D103"/>
    <mergeCell ref="C104:D104"/>
    <mergeCell ref="C105:D105"/>
    <mergeCell ref="C130:D130"/>
    <mergeCell ref="C131:D131"/>
    <mergeCell ref="C132:D132"/>
    <mergeCell ref="C133:F133"/>
    <mergeCell ref="C134:D134"/>
    <mergeCell ref="C135:D135"/>
    <mergeCell ref="B114:C114"/>
    <mergeCell ref="D114:F114"/>
    <mergeCell ref="C115:E115"/>
    <mergeCell ref="C124:E124"/>
    <mergeCell ref="C125:E125"/>
    <mergeCell ref="B126:E126"/>
    <mergeCell ref="C127:F127"/>
    <mergeCell ref="B129:C129"/>
    <mergeCell ref="D129:F129"/>
    <mergeCell ref="C121:E121"/>
    <mergeCell ref="C122:E122"/>
    <mergeCell ref="C123:E123"/>
    <mergeCell ref="B98:C98"/>
    <mergeCell ref="D98:F98"/>
    <mergeCell ref="D80:F80"/>
    <mergeCell ref="C81:E81"/>
    <mergeCell ref="C82:E82"/>
    <mergeCell ref="C83:E83"/>
    <mergeCell ref="C84:E84"/>
    <mergeCell ref="B85:E85"/>
    <mergeCell ref="B87:C87"/>
    <mergeCell ref="D87:F87"/>
    <mergeCell ref="C89:D89"/>
    <mergeCell ref="C88:D88"/>
    <mergeCell ref="C76:E76"/>
    <mergeCell ref="C94:D94"/>
    <mergeCell ref="C93:D93"/>
    <mergeCell ref="C92:D92"/>
    <mergeCell ref="C91:D91"/>
    <mergeCell ref="C90:D90"/>
    <mergeCell ref="B95:E95"/>
    <mergeCell ref="B97:C97"/>
    <mergeCell ref="D97:F97"/>
    <mergeCell ref="C64:D64"/>
    <mergeCell ref="B70:C70"/>
    <mergeCell ref="D70:F70"/>
    <mergeCell ref="B71:C71"/>
    <mergeCell ref="D71:F71"/>
    <mergeCell ref="C72:E72"/>
    <mergeCell ref="C73:E73"/>
    <mergeCell ref="C74:E74"/>
    <mergeCell ref="C75:E75"/>
    <mergeCell ref="C43:E43"/>
    <mergeCell ref="C77:E77"/>
    <mergeCell ref="C47:E47"/>
    <mergeCell ref="B48:E48"/>
    <mergeCell ref="B50:C50"/>
    <mergeCell ref="D50:F50"/>
    <mergeCell ref="B51:C51"/>
    <mergeCell ref="D51:F51"/>
    <mergeCell ref="B55:E55"/>
    <mergeCell ref="B57:C57"/>
    <mergeCell ref="D57:F57"/>
    <mergeCell ref="C52:D52"/>
    <mergeCell ref="C54:D54"/>
    <mergeCell ref="B68:D68"/>
    <mergeCell ref="C65:D65"/>
    <mergeCell ref="C66:D66"/>
    <mergeCell ref="C67:D67"/>
    <mergeCell ref="B58:C58"/>
    <mergeCell ref="D58:F58"/>
    <mergeCell ref="C59:D59"/>
    <mergeCell ref="C60:D60"/>
    <mergeCell ref="C61:D61"/>
    <mergeCell ref="C62:D62"/>
    <mergeCell ref="C63:D63"/>
    <mergeCell ref="E24:F24"/>
    <mergeCell ref="C44:E44"/>
    <mergeCell ref="C45:E45"/>
    <mergeCell ref="C46:E46"/>
    <mergeCell ref="B27:C27"/>
    <mergeCell ref="E27:F27"/>
    <mergeCell ref="B29:F29"/>
    <mergeCell ref="B30:F30"/>
    <mergeCell ref="B31:F31"/>
    <mergeCell ref="C32:D32"/>
    <mergeCell ref="E32:F32"/>
    <mergeCell ref="E33:F33"/>
    <mergeCell ref="C34:D34"/>
    <mergeCell ref="E34:F34"/>
    <mergeCell ref="C35:D35"/>
    <mergeCell ref="E35:F35"/>
    <mergeCell ref="C36:D36"/>
    <mergeCell ref="E36:F36"/>
    <mergeCell ref="C37:F37"/>
    <mergeCell ref="B39:C39"/>
    <mergeCell ref="D39:F39"/>
    <mergeCell ref="C40:E40"/>
    <mergeCell ref="C41:E41"/>
    <mergeCell ref="C42:E42"/>
    <mergeCell ref="C8:F10"/>
    <mergeCell ref="C11:E13"/>
    <mergeCell ref="B3:E3"/>
    <mergeCell ref="B1:F1"/>
    <mergeCell ref="B2:F2"/>
    <mergeCell ref="B78:E78"/>
    <mergeCell ref="B80:C80"/>
    <mergeCell ref="B25:F25"/>
    <mergeCell ref="B26:C26"/>
    <mergeCell ref="E26:F26"/>
    <mergeCell ref="E14:F14"/>
    <mergeCell ref="B15:F15"/>
    <mergeCell ref="E16:F16"/>
    <mergeCell ref="E17:F17"/>
    <mergeCell ref="B18:F18"/>
    <mergeCell ref="B19:C19"/>
    <mergeCell ref="E19:F19"/>
    <mergeCell ref="B20:F20"/>
    <mergeCell ref="C21:D21"/>
    <mergeCell ref="E21:F21"/>
    <mergeCell ref="C22:D22"/>
    <mergeCell ref="E22:F22"/>
    <mergeCell ref="E23:F23"/>
    <mergeCell ref="C24:D24"/>
  </mergeCells>
  <pageMargins left="0.23622047244094491" right="0.23622047244094491" top="1.28" bottom="0.74803149606299213" header="0.15748031496062992" footer="0.15748031496062992"/>
  <pageSetup paperSize="9" scale="97" fitToHeight="0" orientation="portrait" r:id="rId1"/>
  <rowBreaks count="3" manualBreakCount="3">
    <brk id="37" max="5" man="1"/>
    <brk id="86" max="5" man="1"/>
    <brk id="127" max="5"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'\Users\amauricosta\Library\Containers\com.microsoft.Excel\Data\Documents\C:\Users\Sergio\Desktop\Aglomerar\[04 - Planilha de Postos - AUXILIAR DE MANUTENÇÃO PREDIAL.xlsx]#listas#'!#REF!</xm:f>
          </x14:formula1>
          <xm:sqref>C14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CC206-EE0A-45FD-9BE0-7EFF26CDF51F}">
  <sheetPr>
    <pageSetUpPr fitToPage="1"/>
  </sheetPr>
  <dimension ref="B1:I162"/>
  <sheetViews>
    <sheetView showGridLines="0" view="pageBreakPreview" topLeftCell="A141" zoomScaleNormal="130" zoomScaleSheetLayoutView="100" zoomScalePageLayoutView="115" workbookViewId="0">
      <selection activeCell="E168" sqref="E168"/>
    </sheetView>
  </sheetViews>
  <sheetFormatPr defaultColWidth="9.140625" defaultRowHeight="15" customHeight="1" x14ac:dyDescent="0.25"/>
  <cols>
    <col min="1" max="1" width="2.140625" style="1" customWidth="1"/>
    <col min="2" max="2" width="12.85546875" style="4" customWidth="1"/>
    <col min="3" max="3" width="43.42578125" style="4" customWidth="1"/>
    <col min="4" max="4" width="18.85546875" style="4" bestFit="1" customWidth="1"/>
    <col min="5" max="5" width="11.7109375" style="3" customWidth="1"/>
    <col min="6" max="6" width="13.28515625" style="2" customWidth="1"/>
    <col min="7" max="7" width="16.140625" style="1" customWidth="1"/>
    <col min="8" max="8" width="16.7109375" style="1" customWidth="1"/>
    <col min="9" max="9" width="15.7109375" style="1" customWidth="1"/>
    <col min="10" max="16384" width="9.140625" style="1"/>
  </cols>
  <sheetData>
    <row r="1" spans="2:6" ht="23.25" customHeight="1" x14ac:dyDescent="0.3">
      <c r="B1" s="99" t="s">
        <v>6</v>
      </c>
      <c r="C1" s="99"/>
      <c r="D1" s="99"/>
      <c r="E1" s="99"/>
      <c r="F1" s="99"/>
    </row>
    <row r="2" spans="2:6" ht="15" customHeight="1" x14ac:dyDescent="0.3">
      <c r="B2" s="99" t="s">
        <v>7</v>
      </c>
      <c r="C2" s="99"/>
      <c r="D2" s="99"/>
      <c r="E2" s="99"/>
      <c r="F2" s="99"/>
    </row>
    <row r="3" spans="2:6" ht="15" customHeight="1" x14ac:dyDescent="0.25">
      <c r="B3" s="98"/>
      <c r="C3" s="98"/>
      <c r="D3" s="98"/>
      <c r="E3" s="98"/>
    </row>
    <row r="4" spans="2:6" ht="15" customHeight="1" x14ac:dyDescent="0.25">
      <c r="B4" s="46" t="s">
        <v>8</v>
      </c>
      <c r="C4" s="46" t="s">
        <v>8</v>
      </c>
      <c r="D4" s="46" t="s">
        <v>8</v>
      </c>
      <c r="E4" s="46" t="s">
        <v>8</v>
      </c>
      <c r="F4" s="48"/>
    </row>
    <row r="5" spans="2:6" ht="15" customHeight="1" x14ac:dyDescent="0.25">
      <c r="B5" s="46" t="s">
        <v>8</v>
      </c>
      <c r="C5" s="46" t="s">
        <v>161</v>
      </c>
      <c r="D5" s="46" t="s">
        <v>162</v>
      </c>
      <c r="E5" s="46" t="s">
        <v>8</v>
      </c>
      <c r="F5" s="48"/>
    </row>
    <row r="6" spans="2:6" ht="15" customHeight="1" x14ac:dyDescent="0.25">
      <c r="B6" s="46"/>
      <c r="C6" s="46" t="s">
        <v>9</v>
      </c>
      <c r="D6" s="46" t="s">
        <v>162</v>
      </c>
      <c r="E6" s="46"/>
      <c r="F6" s="48"/>
    </row>
    <row r="7" spans="2:6" ht="15" customHeight="1" x14ac:dyDescent="0.25">
      <c r="B7" s="46" t="s">
        <v>8</v>
      </c>
      <c r="C7" s="46" t="s">
        <v>11</v>
      </c>
      <c r="D7" s="49">
        <v>45658</v>
      </c>
      <c r="E7" s="46" t="s">
        <v>8</v>
      </c>
      <c r="F7" s="48"/>
    </row>
    <row r="8" spans="2:6" ht="15" customHeight="1" x14ac:dyDescent="0.25">
      <c r="B8" s="46"/>
      <c r="C8" s="46" t="s">
        <v>12</v>
      </c>
      <c r="D8" s="47"/>
      <c r="E8" s="46"/>
      <c r="F8" s="48"/>
    </row>
    <row r="9" spans="2:6" ht="15" customHeight="1" x14ac:dyDescent="0.25">
      <c r="B9" s="46"/>
      <c r="C9" s="96" t="s">
        <v>163</v>
      </c>
      <c r="D9" s="96"/>
      <c r="E9" s="96"/>
      <c r="F9" s="96"/>
    </row>
    <row r="10" spans="2:6" ht="15" customHeight="1" x14ac:dyDescent="0.25">
      <c r="B10" s="46"/>
      <c r="C10" s="96"/>
      <c r="D10" s="96"/>
      <c r="E10" s="96"/>
      <c r="F10" s="96"/>
    </row>
    <row r="11" spans="2:6" ht="15" customHeight="1" x14ac:dyDescent="0.25">
      <c r="B11" s="46"/>
      <c r="C11" s="96"/>
      <c r="D11" s="96"/>
      <c r="E11" s="96"/>
      <c r="F11" s="96"/>
    </row>
    <row r="12" spans="2:6" ht="15" customHeight="1" x14ac:dyDescent="0.25">
      <c r="B12" s="46"/>
      <c r="C12" s="96" t="s">
        <v>164</v>
      </c>
      <c r="D12" s="96"/>
      <c r="E12" s="96"/>
      <c r="F12" s="96"/>
    </row>
    <row r="13" spans="2:6" ht="15" customHeight="1" x14ac:dyDescent="0.25">
      <c r="B13" s="46"/>
      <c r="C13" s="96"/>
      <c r="D13" s="96"/>
      <c r="E13" s="96"/>
      <c r="F13" s="96"/>
    </row>
    <row r="14" spans="2:6" ht="15" customHeight="1" x14ac:dyDescent="0.25">
      <c r="B14" s="46"/>
      <c r="C14" s="96"/>
      <c r="D14" s="96"/>
      <c r="E14" s="96"/>
      <c r="F14" s="96"/>
    </row>
    <row r="15" spans="2:6" ht="15" customHeight="1" x14ac:dyDescent="0.25">
      <c r="B15" s="46"/>
      <c r="C15" s="96"/>
      <c r="D15" s="96"/>
      <c r="E15" s="96"/>
      <c r="F15" s="96"/>
    </row>
    <row r="16" spans="2:6" ht="15" customHeight="1" x14ac:dyDescent="0.25">
      <c r="B16" s="46"/>
      <c r="C16" s="46"/>
      <c r="D16" s="47"/>
      <c r="E16" s="46"/>
      <c r="F16" s="48"/>
    </row>
    <row r="17" spans="2:6" s="21" customFormat="1" ht="15" customHeight="1" x14ac:dyDescent="0.25">
      <c r="B17" s="32" t="s">
        <v>15</v>
      </c>
      <c r="C17" s="23" t="s">
        <v>16</v>
      </c>
      <c r="D17" s="32" t="s">
        <v>17</v>
      </c>
      <c r="E17" s="161" t="s">
        <v>18</v>
      </c>
      <c r="F17" s="161"/>
    </row>
    <row r="18" spans="2:6" ht="15" customHeight="1" x14ac:dyDescent="0.25">
      <c r="B18" s="103" t="s">
        <v>19</v>
      </c>
      <c r="C18" s="103"/>
      <c r="D18" s="103"/>
      <c r="E18" s="103"/>
      <c r="F18" s="103"/>
    </row>
    <row r="19" spans="2:6" ht="15" customHeight="1" x14ac:dyDescent="0.25">
      <c r="B19" s="7" t="s">
        <v>20</v>
      </c>
      <c r="C19" s="43" t="s">
        <v>21</v>
      </c>
      <c r="D19" s="33" t="s">
        <v>22</v>
      </c>
      <c r="E19" s="162" t="s">
        <v>24</v>
      </c>
      <c r="F19" s="162"/>
    </row>
    <row r="20" spans="2:6" ht="15" customHeight="1" x14ac:dyDescent="0.25">
      <c r="B20" s="7" t="s">
        <v>23</v>
      </c>
      <c r="C20" s="26" t="s">
        <v>24</v>
      </c>
      <c r="D20" s="7" t="s">
        <v>25</v>
      </c>
      <c r="E20" s="110" t="s">
        <v>24</v>
      </c>
      <c r="F20" s="110"/>
    </row>
    <row r="21" spans="2:6" ht="15" customHeight="1" x14ac:dyDescent="0.25">
      <c r="B21" s="103" t="s">
        <v>26</v>
      </c>
      <c r="C21" s="103"/>
      <c r="D21" s="103"/>
      <c r="E21" s="103"/>
      <c r="F21" s="103"/>
    </row>
    <row r="22" spans="2:6" ht="15" customHeight="1" x14ac:dyDescent="0.25">
      <c r="B22" s="111" t="s">
        <v>27</v>
      </c>
      <c r="C22" s="112"/>
      <c r="D22" s="7" t="s">
        <v>28</v>
      </c>
      <c r="E22" s="111"/>
      <c r="F22" s="112"/>
    </row>
    <row r="23" spans="2:6" ht="15" customHeight="1" x14ac:dyDescent="0.25">
      <c r="B23" s="103" t="s">
        <v>29</v>
      </c>
      <c r="C23" s="103"/>
      <c r="D23" s="103"/>
      <c r="E23" s="103"/>
      <c r="F23" s="103"/>
    </row>
    <row r="24" spans="2:6" ht="15" customHeight="1" x14ac:dyDescent="0.25">
      <c r="B24" s="7" t="s">
        <v>30</v>
      </c>
      <c r="C24" s="113" t="s">
        <v>31</v>
      </c>
      <c r="D24" s="114"/>
      <c r="E24" s="115"/>
      <c r="F24" s="115"/>
    </row>
    <row r="25" spans="2:6" ht="15" customHeight="1" x14ac:dyDescent="0.25">
      <c r="B25" s="7" t="s">
        <v>32</v>
      </c>
      <c r="C25" s="113" t="s">
        <v>33</v>
      </c>
      <c r="D25" s="114"/>
      <c r="E25" s="116" t="str">
        <f>C17</f>
        <v>APODI</v>
      </c>
      <c r="F25" s="117"/>
    </row>
    <row r="26" spans="2:6" ht="15" customHeight="1" x14ac:dyDescent="0.25">
      <c r="B26" s="7" t="s">
        <v>34</v>
      </c>
      <c r="C26" s="20" t="s">
        <v>35</v>
      </c>
      <c r="D26" s="19"/>
      <c r="E26" s="116" t="s">
        <v>162</v>
      </c>
      <c r="F26" s="117"/>
    </row>
    <row r="27" spans="2:6" ht="15" customHeight="1" x14ac:dyDescent="0.25">
      <c r="B27" s="7" t="s">
        <v>36</v>
      </c>
      <c r="C27" s="118" t="s">
        <v>37</v>
      </c>
      <c r="D27" s="119"/>
      <c r="E27" s="116">
        <v>60</v>
      </c>
      <c r="F27" s="117"/>
    </row>
    <row r="28" spans="2:6" ht="15" customHeight="1" x14ac:dyDescent="0.25">
      <c r="B28" s="103" t="s">
        <v>38</v>
      </c>
      <c r="C28" s="103"/>
      <c r="D28" s="103"/>
      <c r="E28" s="103"/>
      <c r="F28" s="103"/>
    </row>
    <row r="29" spans="2:6" ht="15" customHeight="1" x14ac:dyDescent="0.25">
      <c r="B29" s="104" t="s">
        <v>39</v>
      </c>
      <c r="C29" s="104"/>
      <c r="D29" s="22" t="s">
        <v>40</v>
      </c>
      <c r="E29" s="105" t="s">
        <v>41</v>
      </c>
      <c r="F29" s="106"/>
    </row>
    <row r="30" spans="2:6" ht="15" customHeight="1" x14ac:dyDescent="0.25">
      <c r="B30" s="123" t="s">
        <v>165</v>
      </c>
      <c r="C30" s="123"/>
      <c r="D30" s="23" t="s">
        <v>43</v>
      </c>
      <c r="E30" s="124">
        <v>1</v>
      </c>
      <c r="F30" s="124"/>
    </row>
    <row r="31" spans="2:6" ht="6.75" customHeight="1" x14ac:dyDescent="0.25"/>
    <row r="32" spans="2:6" ht="15" customHeight="1" x14ac:dyDescent="0.25">
      <c r="B32" s="103" t="s">
        <v>44</v>
      </c>
      <c r="C32" s="103"/>
      <c r="D32" s="103"/>
      <c r="E32" s="103"/>
      <c r="F32" s="103"/>
    </row>
    <row r="33" spans="2:6" ht="15" customHeight="1" x14ac:dyDescent="0.25">
      <c r="B33" s="103" t="s">
        <v>45</v>
      </c>
      <c r="C33" s="103"/>
      <c r="D33" s="103"/>
      <c r="E33" s="103"/>
      <c r="F33" s="103"/>
    </row>
    <row r="34" spans="2:6" ht="15" customHeight="1" x14ac:dyDescent="0.25">
      <c r="B34" s="125" t="s">
        <v>46</v>
      </c>
      <c r="C34" s="125"/>
      <c r="D34" s="125"/>
      <c r="E34" s="125"/>
      <c r="F34" s="125"/>
    </row>
    <row r="35" spans="2:6" ht="30.75" customHeight="1" x14ac:dyDescent="0.25">
      <c r="B35" s="7">
        <v>1</v>
      </c>
      <c r="C35" s="126" t="s">
        <v>47</v>
      </c>
      <c r="D35" s="127"/>
      <c r="E35" s="128" t="s">
        <v>166</v>
      </c>
      <c r="F35" s="129"/>
    </row>
    <row r="36" spans="2:6" ht="15" customHeight="1" x14ac:dyDescent="0.25">
      <c r="B36" s="7">
        <v>2</v>
      </c>
      <c r="C36" s="30" t="s">
        <v>49</v>
      </c>
      <c r="D36" s="31"/>
      <c r="E36" s="128" t="s">
        <v>167</v>
      </c>
      <c r="F36" s="129"/>
    </row>
    <row r="37" spans="2:6" ht="15" customHeight="1" x14ac:dyDescent="0.25">
      <c r="B37" s="7">
        <v>3</v>
      </c>
      <c r="C37" s="113" t="s">
        <v>51</v>
      </c>
      <c r="D37" s="130"/>
      <c r="E37" s="159">
        <v>2276.0100000000002</v>
      </c>
      <c r="F37" s="160"/>
    </row>
    <row r="38" spans="2:6" ht="29.25" customHeight="1" x14ac:dyDescent="0.25">
      <c r="B38" s="7">
        <v>4</v>
      </c>
      <c r="C38" s="113" t="s">
        <v>52</v>
      </c>
      <c r="D38" s="130"/>
      <c r="E38" s="128" t="str">
        <f>$E$35</f>
        <v>TRATORISTA</v>
      </c>
      <c r="F38" s="129"/>
    </row>
    <row r="39" spans="2:6" ht="15" customHeight="1" x14ac:dyDescent="0.25">
      <c r="B39" s="7">
        <v>5</v>
      </c>
      <c r="C39" s="126" t="s">
        <v>53</v>
      </c>
      <c r="D39" s="127"/>
      <c r="E39" s="133">
        <v>45658</v>
      </c>
      <c r="F39" s="134"/>
    </row>
    <row r="40" spans="2:6" ht="15" customHeight="1" x14ac:dyDescent="0.25">
      <c r="B40" s="27" t="s">
        <v>54</v>
      </c>
      <c r="C40" s="136" t="s">
        <v>168</v>
      </c>
      <c r="D40" s="136"/>
      <c r="E40" s="136"/>
      <c r="F40" s="136"/>
    </row>
    <row r="41" spans="2:6" ht="7.5" customHeight="1" x14ac:dyDescent="0.25"/>
    <row r="42" spans="2:6" ht="15" customHeight="1" x14ac:dyDescent="0.25">
      <c r="B42" s="103" t="s">
        <v>56</v>
      </c>
      <c r="C42" s="103"/>
      <c r="D42" s="103" t="s">
        <v>57</v>
      </c>
      <c r="E42" s="103"/>
      <c r="F42" s="103"/>
    </row>
    <row r="43" spans="2:6" ht="15" customHeight="1" x14ac:dyDescent="0.25">
      <c r="B43" s="29">
        <v>1</v>
      </c>
      <c r="C43" s="103" t="s">
        <v>58</v>
      </c>
      <c r="D43" s="103"/>
      <c r="E43" s="103"/>
      <c r="F43" s="11" t="s">
        <v>59</v>
      </c>
    </row>
    <row r="44" spans="2:6" ht="15" customHeight="1" x14ac:dyDescent="0.25">
      <c r="B44" s="7" t="s">
        <v>30</v>
      </c>
      <c r="C44" s="120" t="s">
        <v>60</v>
      </c>
      <c r="D44" s="121"/>
      <c r="E44" s="122"/>
      <c r="F44" s="18">
        <f>E37</f>
        <v>2276.0100000000002</v>
      </c>
    </row>
    <row r="45" spans="2:6" ht="15" customHeight="1" x14ac:dyDescent="0.25">
      <c r="B45" s="7" t="s">
        <v>32</v>
      </c>
      <c r="C45" s="120" t="s">
        <v>61</v>
      </c>
      <c r="D45" s="121"/>
      <c r="E45" s="122"/>
      <c r="F45" s="6">
        <v>0</v>
      </c>
    </row>
    <row r="46" spans="2:6" s="16" customFormat="1" ht="15" customHeight="1" x14ac:dyDescent="0.25">
      <c r="B46" s="7" t="s">
        <v>34</v>
      </c>
      <c r="C46" s="120" t="s">
        <v>169</v>
      </c>
      <c r="D46" s="121"/>
      <c r="E46" s="122"/>
      <c r="F46" s="6">
        <v>0</v>
      </c>
    </row>
    <row r="47" spans="2:6" s="16" customFormat="1" ht="15" customHeight="1" x14ac:dyDescent="0.25">
      <c r="B47" s="7" t="s">
        <v>36</v>
      </c>
      <c r="C47" s="120" t="s">
        <v>63</v>
      </c>
      <c r="D47" s="121"/>
      <c r="E47" s="122"/>
      <c r="F47" s="6">
        <v>0</v>
      </c>
    </row>
    <row r="48" spans="2:6" s="16" customFormat="1" ht="15" customHeight="1" x14ac:dyDescent="0.25">
      <c r="B48" s="7" t="s">
        <v>64</v>
      </c>
      <c r="C48" s="120" t="s">
        <v>65</v>
      </c>
      <c r="D48" s="121"/>
      <c r="E48" s="122"/>
      <c r="F48" s="6">
        <v>0</v>
      </c>
    </row>
    <row r="49" spans="2:6" s="16" customFormat="1" ht="15" customHeight="1" x14ac:dyDescent="0.25">
      <c r="B49" s="7" t="s">
        <v>66</v>
      </c>
      <c r="C49" s="120" t="s">
        <v>170</v>
      </c>
      <c r="D49" s="121"/>
      <c r="E49" s="122"/>
      <c r="F49" s="6">
        <v>0</v>
      </c>
    </row>
    <row r="50" spans="2:6" ht="15" customHeight="1" x14ac:dyDescent="0.25">
      <c r="B50" s="7" t="s">
        <v>68</v>
      </c>
      <c r="C50" s="120" t="s">
        <v>69</v>
      </c>
      <c r="D50" s="121"/>
      <c r="E50" s="122"/>
      <c r="F50" s="18">
        <v>0</v>
      </c>
    </row>
    <row r="51" spans="2:6" ht="15" customHeight="1" x14ac:dyDescent="0.25">
      <c r="B51" s="100" t="s">
        <v>70</v>
      </c>
      <c r="C51" s="101"/>
      <c r="D51" s="101"/>
      <c r="E51" s="102"/>
      <c r="F51" s="11">
        <f>SUM(F44:F50)</f>
        <v>2276.0100000000002</v>
      </c>
    </row>
    <row r="52" spans="2:6" ht="6.75" customHeight="1" x14ac:dyDescent="0.25"/>
    <row r="53" spans="2:6" ht="15" customHeight="1" x14ac:dyDescent="0.25">
      <c r="B53" s="100" t="s">
        <v>71</v>
      </c>
      <c r="C53" s="102"/>
      <c r="D53" s="100" t="s">
        <v>72</v>
      </c>
      <c r="E53" s="101"/>
      <c r="F53" s="102"/>
    </row>
    <row r="54" spans="2:6" ht="15" customHeight="1" x14ac:dyDescent="0.25">
      <c r="B54" s="100" t="s">
        <v>73</v>
      </c>
      <c r="C54" s="102"/>
      <c r="D54" s="100" t="s">
        <v>74</v>
      </c>
      <c r="E54" s="101"/>
      <c r="F54" s="102"/>
    </row>
    <row r="55" spans="2:6" ht="15" customHeight="1" x14ac:dyDescent="0.25">
      <c r="B55" s="29" t="s">
        <v>75</v>
      </c>
      <c r="C55" s="100" t="s">
        <v>76</v>
      </c>
      <c r="D55" s="101"/>
      <c r="E55" s="29" t="s">
        <v>77</v>
      </c>
      <c r="F55" s="11" t="s">
        <v>59</v>
      </c>
    </row>
    <row r="56" spans="2:6" ht="15" customHeight="1" x14ac:dyDescent="0.25">
      <c r="B56" s="15" t="s">
        <v>30</v>
      </c>
      <c r="C56" s="20" t="s">
        <v>78</v>
      </c>
      <c r="D56" s="19"/>
      <c r="E56" s="35">
        <v>8.3299999999999999E-2</v>
      </c>
      <c r="F56" s="6">
        <f>$F$51*E56</f>
        <v>189.59163300000003</v>
      </c>
    </row>
    <row r="57" spans="2:6" ht="15" customHeight="1" x14ac:dyDescent="0.25">
      <c r="B57" s="15" t="s">
        <v>32</v>
      </c>
      <c r="C57" s="137" t="s">
        <v>79</v>
      </c>
      <c r="D57" s="138"/>
      <c r="E57" s="36">
        <v>2.7799999999999998E-2</v>
      </c>
      <c r="F57" s="18">
        <f>F51*E57</f>
        <v>63.273078000000005</v>
      </c>
    </row>
    <row r="58" spans="2:6" ht="15" customHeight="1" x14ac:dyDescent="0.25">
      <c r="B58" s="100" t="s">
        <v>70</v>
      </c>
      <c r="C58" s="101"/>
      <c r="D58" s="101"/>
      <c r="E58" s="102"/>
      <c r="F58" s="11">
        <f>SUM(F56:F57)</f>
        <v>252.86471100000003</v>
      </c>
    </row>
    <row r="59" spans="2:6" ht="9" customHeight="1" x14ac:dyDescent="0.25"/>
    <row r="60" spans="2:6" ht="15" customHeight="1" x14ac:dyDescent="0.25">
      <c r="B60" s="100" t="s">
        <v>71</v>
      </c>
      <c r="C60" s="102"/>
      <c r="D60" s="100" t="s">
        <v>72</v>
      </c>
      <c r="E60" s="101"/>
      <c r="F60" s="102"/>
    </row>
    <row r="61" spans="2:6" ht="15" customHeight="1" x14ac:dyDescent="0.25">
      <c r="B61" s="100" t="s">
        <v>80</v>
      </c>
      <c r="C61" s="102"/>
      <c r="D61" s="139" t="s">
        <v>81</v>
      </c>
      <c r="E61" s="101"/>
      <c r="F61" s="102"/>
    </row>
    <row r="62" spans="2:6" ht="15" customHeight="1" x14ac:dyDescent="0.25">
      <c r="B62" s="29" t="s">
        <v>82</v>
      </c>
      <c r="C62" s="100" t="s">
        <v>81</v>
      </c>
      <c r="D62" s="101"/>
      <c r="E62" s="29" t="s">
        <v>77</v>
      </c>
      <c r="F62" s="11" t="s">
        <v>59</v>
      </c>
    </row>
    <row r="63" spans="2:6" ht="15" customHeight="1" x14ac:dyDescent="0.25">
      <c r="B63" s="7" t="s">
        <v>30</v>
      </c>
      <c r="C63" s="113" t="s">
        <v>83</v>
      </c>
      <c r="D63" s="130"/>
      <c r="E63" s="17">
        <v>0.2</v>
      </c>
      <c r="F63" s="6">
        <f t="shared" ref="F63:F70" si="0">($F$51+$F$58)*E63</f>
        <v>505.77494220000011</v>
      </c>
    </row>
    <row r="64" spans="2:6" ht="15" customHeight="1" x14ac:dyDescent="0.25">
      <c r="B64" s="7" t="s">
        <v>32</v>
      </c>
      <c r="C64" s="113" t="s">
        <v>84</v>
      </c>
      <c r="D64" s="130"/>
      <c r="E64" s="17">
        <v>2.5000000000000001E-2</v>
      </c>
      <c r="F64" s="6">
        <f t="shared" si="0"/>
        <v>63.221867775000014</v>
      </c>
    </row>
    <row r="65" spans="2:8" ht="15" customHeight="1" x14ac:dyDescent="0.25">
      <c r="B65" s="7" t="s">
        <v>34</v>
      </c>
      <c r="C65" s="113" t="s">
        <v>85</v>
      </c>
      <c r="D65" s="130"/>
      <c r="E65" s="25">
        <v>0.03</v>
      </c>
      <c r="F65" s="6">
        <f t="shared" si="0"/>
        <v>75.866241330000008</v>
      </c>
    </row>
    <row r="66" spans="2:8" ht="15" customHeight="1" x14ac:dyDescent="0.25">
      <c r="B66" s="7" t="s">
        <v>36</v>
      </c>
      <c r="C66" s="113" t="s">
        <v>86</v>
      </c>
      <c r="D66" s="130"/>
      <c r="E66" s="17">
        <v>1.4999999999999999E-2</v>
      </c>
      <c r="F66" s="6">
        <f t="shared" si="0"/>
        <v>37.933120665000004</v>
      </c>
    </row>
    <row r="67" spans="2:8" ht="15" customHeight="1" x14ac:dyDescent="0.25">
      <c r="B67" s="7" t="s">
        <v>64</v>
      </c>
      <c r="C67" s="113" t="s">
        <v>87</v>
      </c>
      <c r="D67" s="130"/>
      <c r="E67" s="17">
        <v>0.01</v>
      </c>
      <c r="F67" s="6">
        <f t="shared" si="0"/>
        <v>25.288747110000003</v>
      </c>
    </row>
    <row r="68" spans="2:8" ht="15" customHeight="1" x14ac:dyDescent="0.25">
      <c r="B68" s="7" t="s">
        <v>66</v>
      </c>
      <c r="C68" s="113" t="s">
        <v>88</v>
      </c>
      <c r="D68" s="130"/>
      <c r="E68" s="17">
        <v>6.0000000000000001E-3</v>
      </c>
      <c r="F68" s="6">
        <f t="shared" si="0"/>
        <v>15.173248266000003</v>
      </c>
    </row>
    <row r="69" spans="2:8" ht="15" customHeight="1" x14ac:dyDescent="0.25">
      <c r="B69" s="7" t="s">
        <v>68</v>
      </c>
      <c r="C69" s="113" t="s">
        <v>89</v>
      </c>
      <c r="D69" s="130"/>
      <c r="E69" s="17">
        <v>2E-3</v>
      </c>
      <c r="F69" s="6">
        <f t="shared" si="0"/>
        <v>5.0577494220000005</v>
      </c>
    </row>
    <row r="70" spans="2:8" ht="15" customHeight="1" x14ac:dyDescent="0.25">
      <c r="B70" s="7" t="s">
        <v>90</v>
      </c>
      <c r="C70" s="113" t="s">
        <v>91</v>
      </c>
      <c r="D70" s="130"/>
      <c r="E70" s="17">
        <v>0.08</v>
      </c>
      <c r="F70" s="6">
        <f t="shared" si="0"/>
        <v>202.30997688000002</v>
      </c>
    </row>
    <row r="71" spans="2:8" ht="15" customHeight="1" x14ac:dyDescent="0.25">
      <c r="B71" s="100" t="s">
        <v>70</v>
      </c>
      <c r="C71" s="101"/>
      <c r="D71" s="101"/>
      <c r="E71" s="40">
        <f>SUM(E63:E70)</f>
        <v>0.36800000000000005</v>
      </c>
      <c r="F71" s="11">
        <f>SUM(F63:F70)</f>
        <v>930.62589364800021</v>
      </c>
    </row>
    <row r="72" spans="2:8" ht="7.5" customHeight="1" x14ac:dyDescent="0.25"/>
    <row r="73" spans="2:8" ht="15" customHeight="1" x14ac:dyDescent="0.25">
      <c r="B73" s="100" t="s">
        <v>71</v>
      </c>
      <c r="C73" s="102"/>
      <c r="D73" s="100" t="s">
        <v>72</v>
      </c>
      <c r="E73" s="101"/>
      <c r="F73" s="102"/>
    </row>
    <row r="74" spans="2:8" ht="15" customHeight="1" x14ac:dyDescent="0.25">
      <c r="B74" s="100" t="s">
        <v>92</v>
      </c>
      <c r="C74" s="102"/>
      <c r="D74" s="139" t="s">
        <v>93</v>
      </c>
      <c r="E74" s="101"/>
      <c r="F74" s="102"/>
    </row>
    <row r="75" spans="2:8" ht="15" customHeight="1" x14ac:dyDescent="0.25">
      <c r="B75" s="29" t="s">
        <v>94</v>
      </c>
      <c r="C75" s="103" t="s">
        <v>93</v>
      </c>
      <c r="D75" s="103"/>
      <c r="E75" s="103"/>
      <c r="F75" s="11" t="s">
        <v>59</v>
      </c>
      <c r="G75" s="52" t="s">
        <v>177</v>
      </c>
      <c r="H75" s="52" t="s">
        <v>175</v>
      </c>
    </row>
    <row r="76" spans="2:8" ht="15" customHeight="1" x14ac:dyDescent="0.25">
      <c r="B76" s="7" t="s">
        <v>30</v>
      </c>
      <c r="C76" s="120" t="s">
        <v>176</v>
      </c>
      <c r="D76" s="121"/>
      <c r="E76" s="122"/>
      <c r="F76" s="24">
        <f>(G76*2*H76)-(F44*6%)</f>
        <v>35.039399999999972</v>
      </c>
      <c r="G76" s="52">
        <v>26</v>
      </c>
      <c r="H76" s="53">
        <v>3.3</v>
      </c>
    </row>
    <row r="77" spans="2:8" ht="15" customHeight="1" x14ac:dyDescent="0.25">
      <c r="B77" s="7" t="s">
        <v>32</v>
      </c>
      <c r="C77" s="120" t="s">
        <v>171</v>
      </c>
      <c r="D77" s="121"/>
      <c r="E77" s="122"/>
      <c r="F77" s="24">
        <f>250-(250*0.2)</f>
        <v>200</v>
      </c>
    </row>
    <row r="78" spans="2:8" s="16" customFormat="1" ht="15" customHeight="1" x14ac:dyDescent="0.25">
      <c r="B78" s="50" t="s">
        <v>34</v>
      </c>
      <c r="C78" s="155" t="s">
        <v>172</v>
      </c>
      <c r="D78" s="156"/>
      <c r="E78" s="157"/>
      <c r="F78" s="24">
        <v>16.13</v>
      </c>
    </row>
    <row r="79" spans="2:8" s="16" customFormat="1" ht="15" customHeight="1" x14ac:dyDescent="0.25">
      <c r="B79" s="50" t="s">
        <v>36</v>
      </c>
      <c r="C79" s="158" t="s">
        <v>173</v>
      </c>
      <c r="D79" s="156"/>
      <c r="E79" s="157"/>
      <c r="F79" s="24">
        <v>137.97999999999999</v>
      </c>
    </row>
    <row r="80" spans="2:8" s="16" customFormat="1" x14ac:dyDescent="0.25">
      <c r="B80" s="51" t="s">
        <v>64</v>
      </c>
      <c r="C80" s="158" t="s">
        <v>174</v>
      </c>
      <c r="D80" s="156"/>
      <c r="E80" s="157"/>
      <c r="F80" s="24">
        <v>5.6</v>
      </c>
    </row>
    <row r="81" spans="2:6" ht="15" customHeight="1" x14ac:dyDescent="0.25">
      <c r="B81" s="100" t="s">
        <v>70</v>
      </c>
      <c r="C81" s="101"/>
      <c r="D81" s="101"/>
      <c r="E81" s="102"/>
      <c r="F81" s="11">
        <f>SUM(F76:F80)</f>
        <v>394.74939999999998</v>
      </c>
    </row>
    <row r="82" spans="2:6" ht="9" customHeight="1" x14ac:dyDescent="0.25"/>
    <row r="83" spans="2:6" ht="15" customHeight="1" x14ac:dyDescent="0.25">
      <c r="B83" s="100" t="s">
        <v>99</v>
      </c>
      <c r="C83" s="102"/>
      <c r="D83" s="100" t="s">
        <v>100</v>
      </c>
      <c r="E83" s="101"/>
      <c r="F83" s="102"/>
    </row>
    <row r="84" spans="2:6" ht="15" customHeight="1" x14ac:dyDescent="0.25">
      <c r="B84" s="29">
        <v>2</v>
      </c>
      <c r="C84" s="103" t="s">
        <v>101</v>
      </c>
      <c r="D84" s="103"/>
      <c r="E84" s="103"/>
      <c r="F84" s="11" t="s">
        <v>59</v>
      </c>
    </row>
    <row r="85" spans="2:6" ht="15" customHeight="1" x14ac:dyDescent="0.25">
      <c r="B85" s="7" t="s">
        <v>75</v>
      </c>
      <c r="C85" s="120" t="str">
        <f>C55</f>
        <v>13º (décimo terceiro) Salário, Férias e Adicional de Férias</v>
      </c>
      <c r="D85" s="121"/>
      <c r="E85" s="122"/>
      <c r="F85" s="6">
        <f>F58</f>
        <v>252.86471100000003</v>
      </c>
    </row>
    <row r="86" spans="2:6" ht="15" customHeight="1" x14ac:dyDescent="0.25">
      <c r="B86" s="7" t="s">
        <v>82</v>
      </c>
      <c r="C86" s="120" t="str">
        <f>C62</f>
        <v>GPS, FGTS e outras contribuições</v>
      </c>
      <c r="D86" s="121"/>
      <c r="E86" s="122"/>
      <c r="F86" s="6">
        <f>F71</f>
        <v>930.62589364800021</v>
      </c>
    </row>
    <row r="87" spans="2:6" ht="15" customHeight="1" x14ac:dyDescent="0.25">
      <c r="B87" s="7" t="s">
        <v>94</v>
      </c>
      <c r="C87" s="120" t="str">
        <f>C75</f>
        <v>Benefícios Mensais e Diários</v>
      </c>
      <c r="D87" s="121"/>
      <c r="E87" s="122"/>
      <c r="F87" s="6">
        <f>F81</f>
        <v>394.74939999999998</v>
      </c>
    </row>
    <row r="88" spans="2:6" ht="15" customHeight="1" x14ac:dyDescent="0.25">
      <c r="B88" s="100" t="s">
        <v>70</v>
      </c>
      <c r="C88" s="101"/>
      <c r="D88" s="101"/>
      <c r="E88" s="102"/>
      <c r="F88" s="11">
        <f>SUM(F85:F87)</f>
        <v>1578.2400046480002</v>
      </c>
    </row>
    <row r="89" spans="2:6" ht="6.75" customHeight="1" x14ac:dyDescent="0.25"/>
    <row r="90" spans="2:6" ht="15" customHeight="1" x14ac:dyDescent="0.25">
      <c r="B90" s="103" t="s">
        <v>102</v>
      </c>
      <c r="C90" s="103"/>
      <c r="D90" s="103" t="s">
        <v>103</v>
      </c>
      <c r="E90" s="103"/>
      <c r="F90" s="103"/>
    </row>
    <row r="91" spans="2:6" ht="15" customHeight="1" x14ac:dyDescent="0.25">
      <c r="B91" s="29">
        <v>3</v>
      </c>
      <c r="C91" s="100" t="s">
        <v>104</v>
      </c>
      <c r="D91" s="102"/>
      <c r="E91" s="29" t="s">
        <v>77</v>
      </c>
      <c r="F91" s="11" t="s">
        <v>59</v>
      </c>
    </row>
    <row r="92" spans="2:6" ht="15" customHeight="1" x14ac:dyDescent="0.25">
      <c r="B92" s="7" t="s">
        <v>30</v>
      </c>
      <c r="C92" s="120" t="s">
        <v>105</v>
      </c>
      <c r="D92" s="121"/>
      <c r="E92" s="37">
        <v>4.1999999999999997E-3</v>
      </c>
      <c r="F92" s="6">
        <f>E92*F51</f>
        <v>9.5592420000000011</v>
      </c>
    </row>
    <row r="93" spans="2:6" ht="15" customHeight="1" x14ac:dyDescent="0.25">
      <c r="B93" s="7" t="s">
        <v>32</v>
      </c>
      <c r="C93" s="120" t="s">
        <v>106</v>
      </c>
      <c r="D93" s="121"/>
      <c r="E93" s="39">
        <f>0.08*E92</f>
        <v>3.3599999999999998E-4</v>
      </c>
      <c r="F93" s="6">
        <f>E93*F51</f>
        <v>0.76473935999999998</v>
      </c>
    </row>
    <row r="94" spans="2:6" ht="15" customHeight="1" x14ac:dyDescent="0.25">
      <c r="B94" s="7" t="s">
        <v>34</v>
      </c>
      <c r="C94" s="120" t="s">
        <v>107</v>
      </c>
      <c r="D94" s="121"/>
      <c r="E94" s="39">
        <f>0.4*E93</f>
        <v>1.3439999999999999E-4</v>
      </c>
      <c r="F94" s="6">
        <f>0.017%*F51</f>
        <v>0.38692170000000009</v>
      </c>
    </row>
    <row r="95" spans="2:6" ht="15" customHeight="1" x14ac:dyDescent="0.25">
      <c r="B95" s="7" t="s">
        <v>36</v>
      </c>
      <c r="C95" s="120" t="s">
        <v>108</v>
      </c>
      <c r="D95" s="121"/>
      <c r="E95" s="38">
        <v>1.9400000000000001E-2</v>
      </c>
      <c r="F95" s="6">
        <f>E95*F51</f>
        <v>44.154594000000003</v>
      </c>
    </row>
    <row r="96" spans="2:6" ht="15" customHeight="1" x14ac:dyDescent="0.25">
      <c r="B96" s="7" t="s">
        <v>64</v>
      </c>
      <c r="C96" s="120" t="s">
        <v>109</v>
      </c>
      <c r="D96" s="121"/>
      <c r="E96" s="37">
        <f>E95*E71</f>
        <v>7.1392000000000009E-3</v>
      </c>
      <c r="F96" s="6">
        <f>E96*F51</f>
        <v>16.248890592000002</v>
      </c>
    </row>
    <row r="97" spans="2:9" ht="15" customHeight="1" x14ac:dyDescent="0.25">
      <c r="B97" s="15" t="s">
        <v>66</v>
      </c>
      <c r="C97" s="120" t="s">
        <v>110</v>
      </c>
      <c r="D97" s="121"/>
      <c r="E97" s="38">
        <f>0.4*0.08*E95</f>
        <v>6.2080000000000002E-4</v>
      </c>
      <c r="F97" s="6">
        <f>E97*F51</f>
        <v>1.4129470080000002</v>
      </c>
      <c r="G97" s="41"/>
    </row>
    <row r="98" spans="2:9" ht="15" customHeight="1" x14ac:dyDescent="0.25">
      <c r="B98" s="100" t="s">
        <v>70</v>
      </c>
      <c r="C98" s="101"/>
      <c r="D98" s="101"/>
      <c r="E98" s="102"/>
      <c r="F98" s="11">
        <f>SUM(F92:F97)</f>
        <v>72.527334660000008</v>
      </c>
      <c r="G98" s="42"/>
    </row>
    <row r="99" spans="2:9" ht="6" customHeight="1" x14ac:dyDescent="0.25"/>
    <row r="100" spans="2:9" ht="15" customHeight="1" x14ac:dyDescent="0.25">
      <c r="B100" s="100" t="s">
        <v>111</v>
      </c>
      <c r="C100" s="102"/>
      <c r="D100" s="100" t="s">
        <v>112</v>
      </c>
      <c r="E100" s="101"/>
      <c r="F100" s="102"/>
    </row>
    <row r="101" spans="2:9" ht="15" customHeight="1" x14ac:dyDescent="0.25">
      <c r="B101" s="100" t="s">
        <v>113</v>
      </c>
      <c r="C101" s="102"/>
      <c r="D101" s="139" t="s">
        <v>114</v>
      </c>
      <c r="E101" s="101"/>
      <c r="F101" s="102"/>
    </row>
    <row r="102" spans="2:9" ht="15" customHeight="1" x14ac:dyDescent="0.25">
      <c r="B102" s="29" t="s">
        <v>115</v>
      </c>
      <c r="C102" s="146" t="s">
        <v>114</v>
      </c>
      <c r="D102" s="147"/>
      <c r="E102" s="29" t="s">
        <v>77</v>
      </c>
      <c r="F102" s="11" t="s">
        <v>59</v>
      </c>
    </row>
    <row r="103" spans="2:9" ht="15" customHeight="1" x14ac:dyDescent="0.25">
      <c r="B103" s="7" t="s">
        <v>30</v>
      </c>
      <c r="C103" s="120" t="s">
        <v>116</v>
      </c>
      <c r="D103" s="121"/>
      <c r="E103" s="38">
        <f>1/12</f>
        <v>8.3333333333333329E-2</v>
      </c>
      <c r="F103" s="6">
        <f>E103*(F51+F58)</f>
        <v>210.73955925000001</v>
      </c>
      <c r="I103" s="34"/>
    </row>
    <row r="104" spans="2:9" ht="15" customHeight="1" x14ac:dyDescent="0.25">
      <c r="B104" s="7" t="s">
        <v>32</v>
      </c>
      <c r="C104" s="120" t="s">
        <v>114</v>
      </c>
      <c r="D104" s="121"/>
      <c r="E104" s="38">
        <v>8.2000000000000007E-3</v>
      </c>
      <c r="F104" s="14">
        <f>E104*(F51+F58)</f>
        <v>20.736772630200004</v>
      </c>
    </row>
    <row r="105" spans="2:9" ht="15" customHeight="1" x14ac:dyDescent="0.25">
      <c r="B105" s="7" t="s">
        <v>34</v>
      </c>
      <c r="C105" s="120" t="s">
        <v>117</v>
      </c>
      <c r="D105" s="121"/>
      <c r="E105" s="38">
        <v>2.0000000000000001E-4</v>
      </c>
      <c r="F105" s="6">
        <f>E105*(F51+F58)</f>
        <v>0.50577494220000008</v>
      </c>
    </row>
    <row r="106" spans="2:9" ht="15" customHeight="1" x14ac:dyDescent="0.25">
      <c r="B106" s="7" t="s">
        <v>36</v>
      </c>
      <c r="C106" s="120" t="s">
        <v>118</v>
      </c>
      <c r="D106" s="121"/>
      <c r="E106" s="38">
        <v>2.9999999999999997E-4</v>
      </c>
      <c r="F106" s="6">
        <f>E106*(F51+F58)</f>
        <v>0.75866241330000006</v>
      </c>
    </row>
    <row r="107" spans="2:9" ht="15" customHeight="1" x14ac:dyDescent="0.25">
      <c r="B107" s="7" t="s">
        <v>64</v>
      </c>
      <c r="C107" s="120" t="s">
        <v>119</v>
      </c>
      <c r="D107" s="121"/>
      <c r="E107" s="38">
        <v>6.1000000000000004E-3</v>
      </c>
      <c r="F107" s="6">
        <f>E107*(F51+F58)</f>
        <v>15.426135737100003</v>
      </c>
    </row>
    <row r="108" spans="2:9" ht="15" customHeight="1" x14ac:dyDescent="0.25">
      <c r="B108" s="7" t="s">
        <v>66</v>
      </c>
      <c r="C108" s="120" t="s">
        <v>98</v>
      </c>
      <c r="D108" s="121"/>
      <c r="E108" s="38">
        <v>0</v>
      </c>
      <c r="F108" s="6">
        <f>E108*(F51+F58)</f>
        <v>0</v>
      </c>
    </row>
    <row r="109" spans="2:9" ht="15" customHeight="1" x14ac:dyDescent="0.25">
      <c r="B109" s="100" t="s">
        <v>70</v>
      </c>
      <c r="C109" s="101"/>
      <c r="D109" s="101"/>
      <c r="E109" s="102"/>
      <c r="F109" s="11">
        <f>SUM(F103:F108)</f>
        <v>248.16690497279998</v>
      </c>
    </row>
    <row r="110" spans="2:9" ht="7.5" customHeight="1" x14ac:dyDescent="0.25"/>
    <row r="111" spans="2:9" ht="15" customHeight="1" x14ac:dyDescent="0.25">
      <c r="B111" s="100" t="s">
        <v>111</v>
      </c>
      <c r="C111" s="102"/>
      <c r="D111" s="100" t="s">
        <v>112</v>
      </c>
      <c r="E111" s="101"/>
      <c r="F111" s="102"/>
    </row>
    <row r="112" spans="2:9" ht="15" customHeight="1" x14ac:dyDescent="0.25">
      <c r="B112" s="100" t="s">
        <v>120</v>
      </c>
      <c r="C112" s="102"/>
      <c r="D112" s="139" t="s">
        <v>121</v>
      </c>
      <c r="E112" s="101"/>
      <c r="F112" s="102"/>
    </row>
    <row r="113" spans="2:6" ht="15" customHeight="1" x14ac:dyDescent="0.25">
      <c r="B113" s="29" t="s">
        <v>122</v>
      </c>
      <c r="C113" s="103" t="s">
        <v>121</v>
      </c>
      <c r="D113" s="103"/>
      <c r="E113" s="103"/>
      <c r="F113" s="11" t="s">
        <v>59</v>
      </c>
    </row>
    <row r="114" spans="2:6" ht="15" customHeight="1" x14ac:dyDescent="0.25">
      <c r="B114" s="7" t="s">
        <v>30</v>
      </c>
      <c r="C114" s="120" t="s">
        <v>123</v>
      </c>
      <c r="D114" s="121"/>
      <c r="E114" s="122"/>
      <c r="F114" s="14">
        <v>0</v>
      </c>
    </row>
    <row r="115" spans="2:6" ht="15" customHeight="1" x14ac:dyDescent="0.25">
      <c r="B115" s="100" t="s">
        <v>70</v>
      </c>
      <c r="C115" s="101"/>
      <c r="D115" s="101"/>
      <c r="E115" s="102"/>
      <c r="F115" s="11">
        <f>SUM(F114:F114)</f>
        <v>0</v>
      </c>
    </row>
    <row r="116" spans="2:6" ht="7.5" customHeight="1" x14ac:dyDescent="0.25"/>
    <row r="117" spans="2:6" ht="15" customHeight="1" x14ac:dyDescent="0.25">
      <c r="B117" s="100" t="s">
        <v>124</v>
      </c>
      <c r="C117" s="102"/>
      <c r="D117" s="100" t="s">
        <v>112</v>
      </c>
      <c r="E117" s="101"/>
      <c r="F117" s="102"/>
    </row>
    <row r="118" spans="2:6" ht="15" customHeight="1" x14ac:dyDescent="0.25">
      <c r="B118" s="29">
        <v>4</v>
      </c>
      <c r="C118" s="103" t="s">
        <v>125</v>
      </c>
      <c r="D118" s="103"/>
      <c r="E118" s="103"/>
      <c r="F118" s="11" t="s">
        <v>59</v>
      </c>
    </row>
    <row r="119" spans="2:6" ht="15" customHeight="1" x14ac:dyDescent="0.25">
      <c r="B119" s="7" t="s">
        <v>115</v>
      </c>
      <c r="C119" s="120" t="str">
        <f>C102</f>
        <v>Ausências Legais</v>
      </c>
      <c r="D119" s="121"/>
      <c r="E119" s="122"/>
      <c r="F119" s="6">
        <f>F109</f>
        <v>248.16690497279998</v>
      </c>
    </row>
    <row r="120" spans="2:6" ht="15" customHeight="1" x14ac:dyDescent="0.25">
      <c r="B120" s="7" t="s">
        <v>122</v>
      </c>
      <c r="C120" s="120" t="str">
        <f>C113</f>
        <v>Intrajornada</v>
      </c>
      <c r="D120" s="121"/>
      <c r="E120" s="122"/>
      <c r="F120" s="14">
        <f>F115</f>
        <v>0</v>
      </c>
    </row>
    <row r="121" spans="2:6" ht="15" customHeight="1" x14ac:dyDescent="0.25">
      <c r="B121" s="100" t="s">
        <v>70</v>
      </c>
      <c r="C121" s="101"/>
      <c r="D121" s="101"/>
      <c r="E121" s="102"/>
      <c r="F121" s="11">
        <f>SUM(F119:F120)</f>
        <v>248.16690497279998</v>
      </c>
    </row>
    <row r="122" spans="2:6" ht="6.75" customHeight="1" x14ac:dyDescent="0.25"/>
    <row r="123" spans="2:6" ht="15" customHeight="1" x14ac:dyDescent="0.25">
      <c r="B123" s="100" t="s">
        <v>126</v>
      </c>
      <c r="C123" s="102"/>
      <c r="D123" s="100" t="s">
        <v>127</v>
      </c>
      <c r="E123" s="101"/>
      <c r="F123" s="102"/>
    </row>
    <row r="124" spans="2:6" ht="15" customHeight="1" x14ac:dyDescent="0.25">
      <c r="B124" s="29">
        <v>3</v>
      </c>
      <c r="C124" s="100" t="s">
        <v>128</v>
      </c>
      <c r="D124" s="101"/>
      <c r="E124" s="102"/>
      <c r="F124" s="11" t="s">
        <v>59</v>
      </c>
    </row>
    <row r="125" spans="2:6" ht="15" customHeight="1" x14ac:dyDescent="0.25">
      <c r="B125" s="7" t="s">
        <v>30</v>
      </c>
      <c r="C125" s="113" t="s">
        <v>129</v>
      </c>
      <c r="D125" s="114"/>
      <c r="E125" s="130"/>
      <c r="F125" s="24">
        <f>uniformes.epis!H30</f>
        <v>77.089166666666657</v>
      </c>
    </row>
    <row r="126" spans="2:6" ht="15" customHeight="1" x14ac:dyDescent="0.25">
      <c r="B126" s="7" t="s">
        <v>32</v>
      </c>
      <c r="C126" s="113" t="s">
        <v>130</v>
      </c>
      <c r="D126" s="114"/>
      <c r="E126" s="130"/>
      <c r="F126" s="24">
        <f>mat.tratorista!I15</f>
        <v>156.45833333333334</v>
      </c>
    </row>
    <row r="127" spans="2:6" ht="15" customHeight="1" x14ac:dyDescent="0.25">
      <c r="B127" s="7" t="s">
        <v>34</v>
      </c>
      <c r="C127" s="113" t="s">
        <v>131</v>
      </c>
      <c r="D127" s="114"/>
      <c r="E127" s="130"/>
      <c r="F127" s="24">
        <f>mat.tratorista!I18</f>
        <v>19.727000000000004</v>
      </c>
    </row>
    <row r="128" spans="2:6" ht="15" customHeight="1" x14ac:dyDescent="0.25">
      <c r="B128" s="15" t="s">
        <v>36</v>
      </c>
      <c r="C128" s="118" t="s">
        <v>98</v>
      </c>
      <c r="D128" s="119"/>
      <c r="E128" s="142"/>
      <c r="F128" s="14">
        <v>0</v>
      </c>
    </row>
    <row r="129" spans="2:6" ht="15" customHeight="1" x14ac:dyDescent="0.25">
      <c r="B129" s="100" t="s">
        <v>70</v>
      </c>
      <c r="C129" s="101"/>
      <c r="D129" s="101"/>
      <c r="E129" s="102"/>
      <c r="F129" s="11">
        <f>SUM(F125:F128)</f>
        <v>253.27450000000002</v>
      </c>
    </row>
    <row r="130" spans="2:6" ht="15" customHeight="1" x14ac:dyDescent="0.25">
      <c r="B130" s="27" t="s">
        <v>54</v>
      </c>
      <c r="C130" s="143" t="s">
        <v>132</v>
      </c>
      <c r="D130" s="144"/>
      <c r="E130" s="144"/>
      <c r="F130" s="145"/>
    </row>
    <row r="131" spans="2:6" ht="6.75" customHeight="1" x14ac:dyDescent="0.25"/>
    <row r="132" spans="2:6" ht="15" customHeight="1" x14ac:dyDescent="0.25">
      <c r="B132" s="100" t="s">
        <v>133</v>
      </c>
      <c r="C132" s="102"/>
      <c r="D132" s="100" t="s">
        <v>134</v>
      </c>
      <c r="E132" s="101"/>
      <c r="F132" s="102"/>
    </row>
    <row r="133" spans="2:6" ht="15" customHeight="1" x14ac:dyDescent="0.25">
      <c r="B133" s="29">
        <v>5</v>
      </c>
      <c r="C133" s="100" t="s">
        <v>135</v>
      </c>
      <c r="D133" s="102"/>
      <c r="E133" s="13" t="s">
        <v>77</v>
      </c>
      <c r="F133" s="11" t="s">
        <v>59</v>
      </c>
    </row>
    <row r="134" spans="2:6" ht="15" customHeight="1" x14ac:dyDescent="0.25">
      <c r="B134" s="7" t="s">
        <v>30</v>
      </c>
      <c r="C134" s="113" t="s">
        <v>136</v>
      </c>
      <c r="D134" s="130"/>
      <c r="E134" s="28">
        <v>0.06</v>
      </c>
      <c r="F134" s="18">
        <f>(F148+F149+F150+F151)*E134</f>
        <v>250.49665465684802</v>
      </c>
    </row>
    <row r="135" spans="2:6" ht="15" customHeight="1" x14ac:dyDescent="0.25">
      <c r="B135" s="7" t="s">
        <v>32</v>
      </c>
      <c r="C135" s="113" t="s">
        <v>137</v>
      </c>
      <c r="D135" s="130"/>
      <c r="E135" s="28">
        <v>6.7900000000000002E-2</v>
      </c>
      <c r="F135" s="18">
        <f>(F148+F149+F150+F151+F134)*E135</f>
        <v>300.4874370378663</v>
      </c>
    </row>
    <row r="136" spans="2:6" ht="15" customHeight="1" x14ac:dyDescent="0.25">
      <c r="B136" s="7" t="s">
        <v>34</v>
      </c>
      <c r="C136" s="113" t="s">
        <v>138</v>
      </c>
      <c r="D136" s="114"/>
      <c r="E136" s="114"/>
      <c r="F136" s="130"/>
    </row>
    <row r="137" spans="2:6" ht="15" customHeight="1" x14ac:dyDescent="0.25">
      <c r="B137" s="12"/>
      <c r="C137" s="140" t="s">
        <v>139</v>
      </c>
      <c r="D137" s="141"/>
      <c r="E137" s="28">
        <v>7.5999999999999998E-2</v>
      </c>
      <c r="F137" s="18">
        <f>(F148+F149+F150+F151+F134+F135)/(1-E140)*E137</f>
        <v>418.85778837800484</v>
      </c>
    </row>
    <row r="138" spans="2:6" ht="15" customHeight="1" x14ac:dyDescent="0.25">
      <c r="B138" s="12"/>
      <c r="C138" s="140" t="s">
        <v>140</v>
      </c>
      <c r="D138" s="141"/>
      <c r="E138" s="28">
        <v>1.6500000000000001E-2</v>
      </c>
      <c r="F138" s="18">
        <f>((F148+F149+F150+F151+F135+F134)/(1-E140))*E138</f>
        <v>90.936230371540546</v>
      </c>
    </row>
    <row r="139" spans="2:6" ht="15" customHeight="1" x14ac:dyDescent="0.25">
      <c r="B139" s="12"/>
      <c r="C139" s="140" t="s">
        <v>141</v>
      </c>
      <c r="D139" s="141"/>
      <c r="E139" s="28">
        <v>0.05</v>
      </c>
      <c r="F139" s="18">
        <f>((F148+F149+F150+F151+F134+F135)/(1-E140))*E139</f>
        <v>275.56433445921374</v>
      </c>
    </row>
    <row r="140" spans="2:6" ht="15" customHeight="1" x14ac:dyDescent="0.25">
      <c r="B140" s="105" t="s">
        <v>142</v>
      </c>
      <c r="C140" s="154"/>
      <c r="D140" s="106"/>
      <c r="E140" s="10">
        <f>SUM(E137:E139)</f>
        <v>0.14250000000000002</v>
      </c>
      <c r="F140" s="11">
        <f>SUM(F137:F139)</f>
        <v>785.35835320875913</v>
      </c>
    </row>
    <row r="141" spans="2:6" ht="15" customHeight="1" x14ac:dyDescent="0.25">
      <c r="B141" s="100" t="s">
        <v>70</v>
      </c>
      <c r="C141" s="101"/>
      <c r="D141" s="102"/>
      <c r="E141" s="10">
        <f>SUM(E134+E135)+E140</f>
        <v>0.27040000000000003</v>
      </c>
      <c r="F141" s="9">
        <f>SUM(F134:F135)+SUM(F137:F139)</f>
        <v>1336.3424449034735</v>
      </c>
    </row>
    <row r="142" spans="2:6" ht="15" customHeight="1" x14ac:dyDescent="0.25">
      <c r="B142" s="7" t="s">
        <v>143</v>
      </c>
      <c r="C142" s="143" t="s">
        <v>144</v>
      </c>
      <c r="D142" s="144"/>
      <c r="E142" s="144"/>
      <c r="F142" s="145"/>
    </row>
    <row r="143" spans="2:6" ht="15" customHeight="1" x14ac:dyDescent="0.25">
      <c r="B143" s="7" t="s">
        <v>145</v>
      </c>
      <c r="C143" s="143" t="s">
        <v>146</v>
      </c>
      <c r="D143" s="144"/>
      <c r="E143" s="144"/>
      <c r="F143" s="145"/>
    </row>
    <row r="144" spans="2:6" ht="25.5" customHeight="1" x14ac:dyDescent="0.25">
      <c r="B144" s="7" t="s">
        <v>147</v>
      </c>
      <c r="C144" s="148" t="s">
        <v>148</v>
      </c>
      <c r="D144" s="149"/>
      <c r="E144" s="149"/>
      <c r="F144" s="150"/>
    </row>
    <row r="145" spans="2:6" ht="7.5" customHeight="1" x14ac:dyDescent="0.25"/>
    <row r="146" spans="2:6" ht="15" customHeight="1" x14ac:dyDescent="0.25">
      <c r="B146" s="100" t="s">
        <v>149</v>
      </c>
      <c r="C146" s="101"/>
      <c r="D146" s="101"/>
      <c r="E146" s="101"/>
      <c r="F146" s="102"/>
    </row>
    <row r="147" spans="2:6" ht="15" customHeight="1" x14ac:dyDescent="0.25">
      <c r="B147" s="116" t="s">
        <v>150</v>
      </c>
      <c r="C147" s="151"/>
      <c r="D147" s="151"/>
      <c r="E147" s="117"/>
      <c r="F147" s="8" t="s">
        <v>151</v>
      </c>
    </row>
    <row r="148" spans="2:6" ht="15" customHeight="1" x14ac:dyDescent="0.25">
      <c r="B148" s="7" t="s">
        <v>30</v>
      </c>
      <c r="C148" s="113" t="s">
        <v>152</v>
      </c>
      <c r="D148" s="114"/>
      <c r="E148" s="130"/>
      <c r="F148" s="6">
        <f>F51</f>
        <v>2276.0100000000002</v>
      </c>
    </row>
    <row r="149" spans="2:6" ht="15" customHeight="1" x14ac:dyDescent="0.25">
      <c r="B149" s="7" t="s">
        <v>32</v>
      </c>
      <c r="C149" s="113" t="s">
        <v>153</v>
      </c>
      <c r="D149" s="114"/>
      <c r="E149" s="130"/>
      <c r="F149" s="6">
        <f>F88</f>
        <v>1578.2400046480002</v>
      </c>
    </row>
    <row r="150" spans="2:6" ht="15" customHeight="1" x14ac:dyDescent="0.25">
      <c r="B150" s="7" t="s">
        <v>34</v>
      </c>
      <c r="C150" s="113" t="s">
        <v>154</v>
      </c>
      <c r="D150" s="114"/>
      <c r="E150" s="130"/>
      <c r="F150" s="6">
        <f>F98</f>
        <v>72.527334660000008</v>
      </c>
    </row>
    <row r="151" spans="2:6" ht="15" customHeight="1" x14ac:dyDescent="0.25">
      <c r="B151" s="7" t="s">
        <v>36</v>
      </c>
      <c r="C151" s="113" t="s">
        <v>155</v>
      </c>
      <c r="D151" s="114"/>
      <c r="E151" s="130"/>
      <c r="F151" s="6">
        <f>F121</f>
        <v>248.16690497279998</v>
      </c>
    </row>
    <row r="152" spans="2:6" ht="15" customHeight="1" x14ac:dyDescent="0.25">
      <c r="B152" s="7" t="s">
        <v>64</v>
      </c>
      <c r="C152" s="118" t="s">
        <v>156</v>
      </c>
      <c r="D152" s="114"/>
      <c r="E152" s="130"/>
      <c r="F152" s="6">
        <f>F129</f>
        <v>253.27450000000002</v>
      </c>
    </row>
    <row r="153" spans="2:6" ht="15" customHeight="1" x14ac:dyDescent="0.25">
      <c r="B153" s="100" t="s">
        <v>157</v>
      </c>
      <c r="C153" s="101"/>
      <c r="D153" s="101"/>
      <c r="E153" s="102"/>
      <c r="F153" s="5">
        <f>SUM(F148:F152)</f>
        <v>4428.2187442808008</v>
      </c>
    </row>
    <row r="154" spans="2:6" ht="15" customHeight="1" x14ac:dyDescent="0.25">
      <c r="B154" s="7" t="s">
        <v>66</v>
      </c>
      <c r="C154" s="113" t="s">
        <v>158</v>
      </c>
      <c r="D154" s="114"/>
      <c r="E154" s="130"/>
      <c r="F154" s="6">
        <f>F141</f>
        <v>1336.3424449034735</v>
      </c>
    </row>
    <row r="155" spans="2:6" ht="15" customHeight="1" x14ac:dyDescent="0.25">
      <c r="B155" s="100" t="s">
        <v>159</v>
      </c>
      <c r="C155" s="101"/>
      <c r="D155" s="101"/>
      <c r="E155" s="102"/>
      <c r="F155" s="5">
        <f>SUM(F153:F154)</f>
        <v>5764.5611891842746</v>
      </c>
    </row>
    <row r="157" spans="2:6" ht="15" customHeight="1" x14ac:dyDescent="0.25">
      <c r="B157" s="180" t="s">
        <v>287</v>
      </c>
      <c r="C157" s="179"/>
      <c r="D157" s="179"/>
      <c r="E157" s="179"/>
      <c r="F157" s="179"/>
    </row>
    <row r="158" spans="2:6" ht="15" customHeight="1" x14ac:dyDescent="0.25">
      <c r="B158" s="179"/>
      <c r="C158" s="179"/>
      <c r="D158" s="179"/>
      <c r="E158" s="179"/>
      <c r="F158" s="179"/>
    </row>
    <row r="159" spans="2:6" ht="15" customHeight="1" x14ac:dyDescent="0.25">
      <c r="B159" s="179"/>
      <c r="C159" s="179"/>
      <c r="D159" s="179"/>
      <c r="E159" s="179"/>
      <c r="F159" s="179"/>
    </row>
    <row r="160" spans="2:6" ht="15" customHeight="1" x14ac:dyDescent="0.25">
      <c r="B160" s="179"/>
      <c r="C160" s="179"/>
      <c r="D160" s="179"/>
      <c r="E160" s="179"/>
      <c r="F160" s="179"/>
    </row>
    <row r="161" spans="2:6" ht="15" customHeight="1" x14ac:dyDescent="0.25">
      <c r="B161" s="179"/>
      <c r="C161" s="179"/>
      <c r="D161" s="179"/>
      <c r="E161" s="179"/>
      <c r="F161" s="179"/>
    </row>
    <row r="162" spans="2:6" ht="15" customHeight="1" x14ac:dyDescent="0.25">
      <c r="B162" s="179"/>
      <c r="C162" s="179"/>
      <c r="D162" s="179"/>
      <c r="E162" s="179"/>
      <c r="F162" s="179"/>
    </row>
  </sheetData>
  <mergeCells count="157">
    <mergeCell ref="E17:F17"/>
    <mergeCell ref="B18:F18"/>
    <mergeCell ref="E19:F19"/>
    <mergeCell ref="E20:F20"/>
    <mergeCell ref="B21:F21"/>
    <mergeCell ref="B30:C30"/>
    <mergeCell ref="E30:F30"/>
    <mergeCell ref="B32:F32"/>
    <mergeCell ref="B33:F33"/>
    <mergeCell ref="E26:F26"/>
    <mergeCell ref="C27:D27"/>
    <mergeCell ref="E27:F27"/>
    <mergeCell ref="B28:F28"/>
    <mergeCell ref="B22:C22"/>
    <mergeCell ref="E22:F22"/>
    <mergeCell ref="B23:F23"/>
    <mergeCell ref="C24:D24"/>
    <mergeCell ref="E24:F24"/>
    <mergeCell ref="C25:D25"/>
    <mergeCell ref="E25:F25"/>
    <mergeCell ref="B34:F34"/>
    <mergeCell ref="C35:D35"/>
    <mergeCell ref="E35:F35"/>
    <mergeCell ref="B29:C29"/>
    <mergeCell ref="E29:F29"/>
    <mergeCell ref="C40:F40"/>
    <mergeCell ref="B42:C42"/>
    <mergeCell ref="D42:F42"/>
    <mergeCell ref="C43:E43"/>
    <mergeCell ref="C44:E44"/>
    <mergeCell ref="C45:E45"/>
    <mergeCell ref="E36:F36"/>
    <mergeCell ref="C37:D37"/>
    <mergeCell ref="E37:F37"/>
    <mergeCell ref="C38:D38"/>
    <mergeCell ref="E38:F38"/>
    <mergeCell ref="C39:D39"/>
    <mergeCell ref="E39:F39"/>
    <mergeCell ref="B53:C53"/>
    <mergeCell ref="D53:F53"/>
    <mergeCell ref="B54:C54"/>
    <mergeCell ref="D54:F54"/>
    <mergeCell ref="C55:D55"/>
    <mergeCell ref="C57:D57"/>
    <mergeCell ref="C46:E46"/>
    <mergeCell ref="C47:E47"/>
    <mergeCell ref="C48:E48"/>
    <mergeCell ref="C49:E49"/>
    <mergeCell ref="C50:E50"/>
    <mergeCell ref="B51:E51"/>
    <mergeCell ref="C63:D63"/>
    <mergeCell ref="C64:D64"/>
    <mergeCell ref="C65:D65"/>
    <mergeCell ref="C66:D66"/>
    <mergeCell ref="C67:D67"/>
    <mergeCell ref="C68:D68"/>
    <mergeCell ref="B58:E58"/>
    <mergeCell ref="B60:C60"/>
    <mergeCell ref="D60:F60"/>
    <mergeCell ref="B61:C61"/>
    <mergeCell ref="D61:F61"/>
    <mergeCell ref="C62:D62"/>
    <mergeCell ref="C75:E75"/>
    <mergeCell ref="C76:E76"/>
    <mergeCell ref="C77:E77"/>
    <mergeCell ref="C78:E78"/>
    <mergeCell ref="C79:E79"/>
    <mergeCell ref="C80:E80"/>
    <mergeCell ref="C69:D69"/>
    <mergeCell ref="C70:D70"/>
    <mergeCell ref="B71:D71"/>
    <mergeCell ref="B73:C73"/>
    <mergeCell ref="D73:F73"/>
    <mergeCell ref="B74:C74"/>
    <mergeCell ref="D74:F74"/>
    <mergeCell ref="C87:E87"/>
    <mergeCell ref="B88:E88"/>
    <mergeCell ref="B90:C90"/>
    <mergeCell ref="D90:F90"/>
    <mergeCell ref="C91:D91"/>
    <mergeCell ref="C92:D92"/>
    <mergeCell ref="B81:E81"/>
    <mergeCell ref="B83:C83"/>
    <mergeCell ref="D83:F83"/>
    <mergeCell ref="C84:E84"/>
    <mergeCell ref="C85:E85"/>
    <mergeCell ref="C86:E86"/>
    <mergeCell ref="B100:C100"/>
    <mergeCell ref="D100:F100"/>
    <mergeCell ref="B101:C101"/>
    <mergeCell ref="D101:F101"/>
    <mergeCell ref="C102:D102"/>
    <mergeCell ref="C103:D103"/>
    <mergeCell ref="C93:D93"/>
    <mergeCell ref="C94:D94"/>
    <mergeCell ref="C95:D95"/>
    <mergeCell ref="C96:D96"/>
    <mergeCell ref="C97:D97"/>
    <mergeCell ref="B98:E98"/>
    <mergeCell ref="B111:C111"/>
    <mergeCell ref="D111:F111"/>
    <mergeCell ref="B112:C112"/>
    <mergeCell ref="D112:F112"/>
    <mergeCell ref="C113:E113"/>
    <mergeCell ref="C114:E114"/>
    <mergeCell ref="C104:D104"/>
    <mergeCell ref="C105:D105"/>
    <mergeCell ref="C106:D106"/>
    <mergeCell ref="C107:D107"/>
    <mergeCell ref="C108:D108"/>
    <mergeCell ref="B109:E109"/>
    <mergeCell ref="C124:E124"/>
    <mergeCell ref="C125:E125"/>
    <mergeCell ref="C126:E126"/>
    <mergeCell ref="B115:E115"/>
    <mergeCell ref="B117:C117"/>
    <mergeCell ref="D117:F117"/>
    <mergeCell ref="C118:E118"/>
    <mergeCell ref="C119:E119"/>
    <mergeCell ref="C120:E120"/>
    <mergeCell ref="B146:F146"/>
    <mergeCell ref="B147:E147"/>
    <mergeCell ref="C148:E148"/>
    <mergeCell ref="C149:E149"/>
    <mergeCell ref="C150:E150"/>
    <mergeCell ref="C151:E151"/>
    <mergeCell ref="C139:D139"/>
    <mergeCell ref="B140:D140"/>
    <mergeCell ref="B141:D141"/>
    <mergeCell ref="C142:F142"/>
    <mergeCell ref="C143:F143"/>
    <mergeCell ref="C144:F144"/>
    <mergeCell ref="B157:F162"/>
    <mergeCell ref="C9:F11"/>
    <mergeCell ref="C12:F15"/>
    <mergeCell ref="B1:F1"/>
    <mergeCell ref="B2:F2"/>
    <mergeCell ref="B3:E3"/>
    <mergeCell ref="C152:E152"/>
    <mergeCell ref="B153:E153"/>
    <mergeCell ref="C154:E154"/>
    <mergeCell ref="B155:E155"/>
    <mergeCell ref="C133:D133"/>
    <mergeCell ref="C134:D134"/>
    <mergeCell ref="C135:D135"/>
    <mergeCell ref="C136:F136"/>
    <mergeCell ref="C137:D137"/>
    <mergeCell ref="C138:D138"/>
    <mergeCell ref="C127:E127"/>
    <mergeCell ref="C128:E128"/>
    <mergeCell ref="B129:E129"/>
    <mergeCell ref="C130:F130"/>
    <mergeCell ref="B132:C132"/>
    <mergeCell ref="D132:F132"/>
    <mergeCell ref="B121:E121"/>
    <mergeCell ref="B123:C123"/>
    <mergeCell ref="D123:F123"/>
  </mergeCells>
  <pageMargins left="0.23622047244094491" right="0.23622047244094491" top="1.28" bottom="0.74803149606299213" header="0.15748031496062992" footer="0.15748031496062992"/>
  <pageSetup paperSize="9" scale="97" fitToHeight="0" orientation="portrait" r:id="rId1"/>
  <rowBreaks count="3" manualBreakCount="3">
    <brk id="40" max="5" man="1"/>
    <brk id="88" max="5" man="1"/>
    <brk id="130" max="5"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A4C400F-70C1-48B8-ADB7-4E52C9D650F3}">
          <x14:formula1>
            <xm:f>'\Users\amauricosta\Library\Containers\com.microsoft.Excel\Data\Documents\C:\Users\Sergio\Desktop\Aglomerar\[04 - Planilha de Postos - AUXILIAR DE MANUTENÇÃO PREDIAL.xlsx]#listas#'!#REF!</xm:f>
          </x14:formula1>
          <xm:sqref>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C967E-36F4-4300-A955-B0C1BF0D1CC8}">
  <dimension ref="A1:K45"/>
  <sheetViews>
    <sheetView view="pageBreakPreview" zoomScale="40" zoomScaleNormal="85" zoomScaleSheetLayoutView="40" workbookViewId="0">
      <selection activeCell="D4" sqref="D4"/>
    </sheetView>
  </sheetViews>
  <sheetFormatPr defaultColWidth="8.85546875" defaultRowHeight="15" x14ac:dyDescent="0.25"/>
  <cols>
    <col min="1" max="1" width="4.7109375" customWidth="1"/>
    <col min="2" max="2" width="20" customWidth="1"/>
    <col min="3" max="3" width="8.7109375" customWidth="1"/>
    <col min="4" max="4" width="50.140625" bestFit="1" customWidth="1"/>
    <col min="5" max="5" width="14" bestFit="1" customWidth="1"/>
    <col min="6" max="6" width="13.28515625" bestFit="1" customWidth="1"/>
    <col min="7" max="7" width="15.7109375" bestFit="1" customWidth="1"/>
    <col min="8" max="8" width="14.7109375" bestFit="1" customWidth="1"/>
    <col min="9" max="9" width="14.42578125" bestFit="1" customWidth="1"/>
    <col min="10" max="10" width="23.28515625" bestFit="1" customWidth="1"/>
    <col min="11" max="11" width="14.140625" bestFit="1" customWidth="1"/>
  </cols>
  <sheetData>
    <row r="1" spans="1:11" ht="15.75" x14ac:dyDescent="0.25">
      <c r="A1" s="54"/>
      <c r="B1" s="163" t="s">
        <v>178</v>
      </c>
      <c r="C1" s="163"/>
      <c r="D1" s="163"/>
      <c r="E1" s="163"/>
      <c r="F1" s="163"/>
      <c r="G1" s="163"/>
      <c r="H1" s="163"/>
      <c r="I1" s="163"/>
      <c r="J1" s="163"/>
      <c r="K1" s="163"/>
    </row>
    <row r="2" spans="1:11" ht="15.75" x14ac:dyDescent="0.25">
      <c r="A2" s="54"/>
      <c r="B2" s="163" t="s">
        <v>179</v>
      </c>
      <c r="C2" s="163" t="s">
        <v>1</v>
      </c>
      <c r="D2" s="163" t="s">
        <v>180</v>
      </c>
      <c r="E2" s="163" t="s">
        <v>181</v>
      </c>
      <c r="F2" s="163" t="s">
        <v>182</v>
      </c>
      <c r="G2" s="163" t="s">
        <v>183</v>
      </c>
      <c r="H2" s="163" t="s">
        <v>184</v>
      </c>
      <c r="I2" s="163" t="s">
        <v>185</v>
      </c>
      <c r="J2" s="163" t="s">
        <v>186</v>
      </c>
      <c r="K2" s="163" t="s">
        <v>187</v>
      </c>
    </row>
    <row r="3" spans="1:11" x14ac:dyDescent="0.25">
      <c r="A3" s="55"/>
      <c r="B3" s="163"/>
      <c r="C3" s="163"/>
      <c r="D3" s="163"/>
      <c r="E3" s="163"/>
      <c r="F3" s="163"/>
      <c r="G3" s="163"/>
      <c r="H3" s="163"/>
      <c r="I3" s="163"/>
      <c r="J3" s="163"/>
      <c r="K3" s="163"/>
    </row>
    <row r="4" spans="1:11" ht="135" x14ac:dyDescent="0.25">
      <c r="A4" s="54"/>
      <c r="B4" s="56" t="s">
        <v>48</v>
      </c>
      <c r="C4" s="57">
        <v>1</v>
      </c>
      <c r="D4" s="58" t="s">
        <v>188</v>
      </c>
      <c r="E4" s="59" t="s">
        <v>3</v>
      </c>
      <c r="F4" s="60" t="s">
        <v>189</v>
      </c>
      <c r="G4" s="61">
        <v>1</v>
      </c>
      <c r="H4" s="62">
        <v>1</v>
      </c>
      <c r="I4" s="63">
        <v>772.09</v>
      </c>
      <c r="J4" s="64">
        <f t="shared" ref="J4:J38" si="0">I4*H4</f>
        <v>772.09</v>
      </c>
      <c r="K4" s="61"/>
    </row>
    <row r="5" spans="1:11" ht="75" x14ac:dyDescent="0.25">
      <c r="A5" s="54"/>
      <c r="B5" s="56" t="s">
        <v>48</v>
      </c>
      <c r="C5" s="57">
        <v>2</v>
      </c>
      <c r="D5" s="58" t="s">
        <v>190</v>
      </c>
      <c r="E5" s="59" t="s">
        <v>3</v>
      </c>
      <c r="F5" s="60" t="s">
        <v>189</v>
      </c>
      <c r="G5" s="61">
        <v>2</v>
      </c>
      <c r="H5" s="62">
        <v>2</v>
      </c>
      <c r="I5" s="63">
        <v>992</v>
      </c>
      <c r="J5" s="64">
        <f t="shared" si="0"/>
        <v>1984</v>
      </c>
      <c r="K5" s="61"/>
    </row>
    <row r="6" spans="1:11" ht="75" x14ac:dyDescent="0.25">
      <c r="A6" s="54"/>
      <c r="B6" s="56" t="s">
        <v>48</v>
      </c>
      <c r="C6" s="57">
        <v>3</v>
      </c>
      <c r="D6" s="58" t="s">
        <v>191</v>
      </c>
      <c r="E6" s="59" t="s">
        <v>192</v>
      </c>
      <c r="F6" s="60" t="s">
        <v>193</v>
      </c>
      <c r="G6" s="61">
        <v>8</v>
      </c>
      <c r="H6" s="62">
        <v>16</v>
      </c>
      <c r="I6" s="63">
        <v>13.46</v>
      </c>
      <c r="J6" s="65">
        <f t="shared" si="0"/>
        <v>215.36</v>
      </c>
      <c r="K6" s="61"/>
    </row>
    <row r="7" spans="1:11" ht="75" x14ac:dyDescent="0.25">
      <c r="A7" s="54"/>
      <c r="B7" s="56" t="s">
        <v>48</v>
      </c>
      <c r="C7" s="57">
        <v>4</v>
      </c>
      <c r="D7" s="58" t="s">
        <v>194</v>
      </c>
      <c r="E7" s="59" t="s">
        <v>3</v>
      </c>
      <c r="F7" s="60" t="s">
        <v>193</v>
      </c>
      <c r="G7" s="61">
        <v>2</v>
      </c>
      <c r="H7" s="62">
        <v>4</v>
      </c>
      <c r="I7" s="63">
        <v>13.31</v>
      </c>
      <c r="J7" s="65">
        <f t="shared" si="0"/>
        <v>53.24</v>
      </c>
      <c r="K7" s="61"/>
    </row>
    <row r="8" spans="1:11" ht="105" x14ac:dyDescent="0.25">
      <c r="A8" s="54"/>
      <c r="B8" s="56" t="s">
        <v>48</v>
      </c>
      <c r="C8" s="57">
        <v>5</v>
      </c>
      <c r="D8" s="58" t="s">
        <v>195</v>
      </c>
      <c r="E8" s="59" t="s">
        <v>3</v>
      </c>
      <c r="F8" s="60" t="s">
        <v>193</v>
      </c>
      <c r="G8" s="61">
        <v>8</v>
      </c>
      <c r="H8" s="62">
        <v>16</v>
      </c>
      <c r="I8" s="63">
        <v>2.74</v>
      </c>
      <c r="J8" s="65">
        <f t="shared" si="0"/>
        <v>43.84</v>
      </c>
      <c r="K8" s="61"/>
    </row>
    <row r="9" spans="1:11" ht="60" x14ac:dyDescent="0.25">
      <c r="A9" s="54"/>
      <c r="B9" s="56" t="s">
        <v>48</v>
      </c>
      <c r="C9" s="57">
        <v>6</v>
      </c>
      <c r="D9" s="58" t="s">
        <v>196</v>
      </c>
      <c r="E9" s="59" t="s">
        <v>197</v>
      </c>
      <c r="F9" s="60" t="s">
        <v>189</v>
      </c>
      <c r="G9" s="61">
        <v>16</v>
      </c>
      <c r="H9" s="62">
        <v>16</v>
      </c>
      <c r="I9" s="63">
        <v>20.22</v>
      </c>
      <c r="J9" s="65">
        <f t="shared" si="0"/>
        <v>323.52</v>
      </c>
      <c r="K9" s="61"/>
    </row>
    <row r="10" spans="1:11" ht="90" x14ac:dyDescent="0.25">
      <c r="A10" s="54"/>
      <c r="B10" s="56" t="s">
        <v>48</v>
      </c>
      <c r="C10" s="57">
        <v>7</v>
      </c>
      <c r="D10" s="66" t="s">
        <v>198</v>
      </c>
      <c r="E10" s="59" t="s">
        <v>3</v>
      </c>
      <c r="F10" s="59" t="s">
        <v>189</v>
      </c>
      <c r="G10" s="61">
        <v>5</v>
      </c>
      <c r="H10" s="62">
        <v>5</v>
      </c>
      <c r="I10" s="63">
        <v>7.77</v>
      </c>
      <c r="J10" s="65">
        <f t="shared" si="0"/>
        <v>38.849999999999994</v>
      </c>
      <c r="K10" s="61"/>
    </row>
    <row r="11" spans="1:11" ht="60" x14ac:dyDescent="0.25">
      <c r="A11" s="54"/>
      <c r="B11" s="56" t="s">
        <v>48</v>
      </c>
      <c r="C11" s="57">
        <v>8</v>
      </c>
      <c r="D11" s="66" t="s">
        <v>199</v>
      </c>
      <c r="E11" s="59" t="s">
        <v>3</v>
      </c>
      <c r="F11" s="59" t="s">
        <v>189</v>
      </c>
      <c r="G11" s="61">
        <v>8</v>
      </c>
      <c r="H11" s="62">
        <v>8</v>
      </c>
      <c r="I11" s="63">
        <v>16.84</v>
      </c>
      <c r="J11" s="65">
        <f t="shared" si="0"/>
        <v>134.72</v>
      </c>
      <c r="K11" s="61"/>
    </row>
    <row r="12" spans="1:11" ht="90" x14ac:dyDescent="0.25">
      <c r="A12" s="54"/>
      <c r="B12" s="56" t="s">
        <v>48</v>
      </c>
      <c r="C12" s="57">
        <v>9</v>
      </c>
      <c r="D12" s="58" t="s">
        <v>200</v>
      </c>
      <c r="E12" s="59" t="s">
        <v>181</v>
      </c>
      <c r="F12" s="59" t="s">
        <v>189</v>
      </c>
      <c r="G12" s="61">
        <v>1</v>
      </c>
      <c r="H12" s="62">
        <v>1</v>
      </c>
      <c r="I12" s="63">
        <v>241.57</v>
      </c>
      <c r="J12" s="65">
        <f t="shared" si="0"/>
        <v>241.57</v>
      </c>
      <c r="K12" s="61"/>
    </row>
    <row r="13" spans="1:11" ht="60" x14ac:dyDescent="0.25">
      <c r="A13" s="54"/>
      <c r="B13" s="56" t="s">
        <v>48</v>
      </c>
      <c r="C13" s="57">
        <v>10</v>
      </c>
      <c r="D13" s="66" t="s">
        <v>201</v>
      </c>
      <c r="E13" s="59" t="s">
        <v>202</v>
      </c>
      <c r="F13" s="59" t="s">
        <v>193</v>
      </c>
      <c r="G13" s="61">
        <v>30</v>
      </c>
      <c r="H13" s="62">
        <v>30</v>
      </c>
      <c r="I13" s="63">
        <v>18.72</v>
      </c>
      <c r="J13" s="65">
        <f t="shared" si="0"/>
        <v>561.59999999999991</v>
      </c>
      <c r="K13" s="61"/>
    </row>
    <row r="14" spans="1:11" ht="120" x14ac:dyDescent="0.25">
      <c r="A14" s="54"/>
      <c r="B14" s="56" t="s">
        <v>48</v>
      </c>
      <c r="C14" s="57">
        <v>11</v>
      </c>
      <c r="D14" s="67" t="s">
        <v>203</v>
      </c>
      <c r="E14" s="59" t="s">
        <v>202</v>
      </c>
      <c r="F14" s="68" t="s">
        <v>193</v>
      </c>
      <c r="G14" s="68">
        <v>5</v>
      </c>
      <c r="H14" s="62">
        <v>10</v>
      </c>
      <c r="I14" s="63">
        <v>17.09</v>
      </c>
      <c r="J14" s="65">
        <f t="shared" si="0"/>
        <v>170.9</v>
      </c>
      <c r="K14" s="61"/>
    </row>
    <row r="15" spans="1:11" ht="105" x14ac:dyDescent="0.25">
      <c r="A15" s="54"/>
      <c r="B15" s="56" t="s">
        <v>48</v>
      </c>
      <c r="C15" s="57">
        <v>12</v>
      </c>
      <c r="D15" s="58" t="s">
        <v>204</v>
      </c>
      <c r="E15" s="59" t="s">
        <v>181</v>
      </c>
      <c r="F15" s="59" t="s">
        <v>193</v>
      </c>
      <c r="G15" s="61">
        <v>6</v>
      </c>
      <c r="H15" s="62">
        <v>12</v>
      </c>
      <c r="I15" s="63">
        <v>9.9499999999999993</v>
      </c>
      <c r="J15" s="65">
        <f t="shared" si="0"/>
        <v>119.39999999999999</v>
      </c>
      <c r="K15" s="61"/>
    </row>
    <row r="16" spans="1:11" ht="75" x14ac:dyDescent="0.25">
      <c r="A16" s="54"/>
      <c r="B16" s="56" t="s">
        <v>48</v>
      </c>
      <c r="C16" s="57">
        <v>13</v>
      </c>
      <c r="D16" s="67" t="s">
        <v>205</v>
      </c>
      <c r="E16" s="59" t="s">
        <v>202</v>
      </c>
      <c r="F16" s="59" t="s">
        <v>193</v>
      </c>
      <c r="G16" s="68">
        <v>10</v>
      </c>
      <c r="H16" s="62">
        <v>20</v>
      </c>
      <c r="I16" s="63">
        <v>4.7300000000000004</v>
      </c>
      <c r="J16" s="65">
        <f t="shared" si="0"/>
        <v>94.600000000000009</v>
      </c>
      <c r="K16" s="61"/>
    </row>
    <row r="17" spans="1:11" ht="60" x14ac:dyDescent="0.25">
      <c r="A17" s="54"/>
      <c r="B17" s="56" t="s">
        <v>48</v>
      </c>
      <c r="C17" s="57">
        <v>14</v>
      </c>
      <c r="D17" s="58" t="s">
        <v>206</v>
      </c>
      <c r="E17" s="59" t="s">
        <v>181</v>
      </c>
      <c r="F17" s="59" t="s">
        <v>193</v>
      </c>
      <c r="G17" s="61">
        <v>10</v>
      </c>
      <c r="H17" s="62">
        <v>20</v>
      </c>
      <c r="I17" s="63">
        <v>7.74</v>
      </c>
      <c r="J17" s="65">
        <f t="shared" si="0"/>
        <v>154.80000000000001</v>
      </c>
      <c r="K17" s="61"/>
    </row>
    <row r="18" spans="1:11" ht="75" x14ac:dyDescent="0.25">
      <c r="A18" s="54"/>
      <c r="B18" s="56" t="s">
        <v>48</v>
      </c>
      <c r="C18" s="57">
        <v>15</v>
      </c>
      <c r="D18" s="69" t="s">
        <v>207</v>
      </c>
      <c r="E18" s="59" t="s">
        <v>208</v>
      </c>
      <c r="F18" s="59" t="s">
        <v>193</v>
      </c>
      <c r="G18" s="61">
        <v>5</v>
      </c>
      <c r="H18" s="62">
        <v>10</v>
      </c>
      <c r="I18" s="63">
        <v>6.71</v>
      </c>
      <c r="J18" s="65">
        <f t="shared" si="0"/>
        <v>67.099999999999994</v>
      </c>
      <c r="K18" s="61"/>
    </row>
    <row r="19" spans="1:11" ht="75" x14ac:dyDescent="0.25">
      <c r="A19" s="54"/>
      <c r="B19" s="56" t="s">
        <v>48</v>
      </c>
      <c r="C19" s="57">
        <v>16</v>
      </c>
      <c r="D19" s="69" t="s">
        <v>209</v>
      </c>
      <c r="E19" s="59" t="s">
        <v>210</v>
      </c>
      <c r="F19" s="59" t="s">
        <v>193</v>
      </c>
      <c r="G19" s="61">
        <v>2</v>
      </c>
      <c r="H19" s="62">
        <v>4</v>
      </c>
      <c r="I19" s="63">
        <v>38.17</v>
      </c>
      <c r="J19" s="65">
        <f t="shared" si="0"/>
        <v>152.68</v>
      </c>
      <c r="K19" s="61"/>
    </row>
    <row r="20" spans="1:11" ht="60" x14ac:dyDescent="0.25">
      <c r="A20" s="54"/>
      <c r="B20" s="56" t="s">
        <v>48</v>
      </c>
      <c r="C20" s="57">
        <v>17</v>
      </c>
      <c r="D20" s="58" t="s">
        <v>211</v>
      </c>
      <c r="E20" s="70" t="s">
        <v>212</v>
      </c>
      <c r="F20" s="59" t="s">
        <v>193</v>
      </c>
      <c r="G20" s="61">
        <v>6</v>
      </c>
      <c r="H20" s="62">
        <v>12</v>
      </c>
      <c r="I20" s="63">
        <v>65.33</v>
      </c>
      <c r="J20" s="65">
        <f t="shared" si="0"/>
        <v>783.96</v>
      </c>
      <c r="K20" s="61"/>
    </row>
    <row r="21" spans="1:11" ht="150" x14ac:dyDescent="0.25">
      <c r="A21" s="54"/>
      <c r="B21" s="56" t="s">
        <v>48</v>
      </c>
      <c r="C21" s="57">
        <v>18</v>
      </c>
      <c r="D21" s="71" t="s">
        <v>213</v>
      </c>
      <c r="E21" s="59" t="s">
        <v>212</v>
      </c>
      <c r="F21" s="59" t="s">
        <v>193</v>
      </c>
      <c r="G21" s="68">
        <v>6</v>
      </c>
      <c r="H21" s="62">
        <v>12</v>
      </c>
      <c r="I21" s="63">
        <v>77.05</v>
      </c>
      <c r="J21" s="65">
        <f t="shared" si="0"/>
        <v>924.59999999999991</v>
      </c>
      <c r="K21" s="61"/>
    </row>
    <row r="22" spans="1:11" ht="105" x14ac:dyDescent="0.25">
      <c r="A22" s="54"/>
      <c r="B22" s="56" t="s">
        <v>48</v>
      </c>
      <c r="C22" s="57">
        <v>19</v>
      </c>
      <c r="D22" s="69" t="s">
        <v>214</v>
      </c>
      <c r="E22" s="59" t="s">
        <v>215</v>
      </c>
      <c r="F22" s="59" t="s">
        <v>193</v>
      </c>
      <c r="G22" s="61">
        <v>15</v>
      </c>
      <c r="H22" s="62">
        <v>30</v>
      </c>
      <c r="I22" s="63">
        <v>11.94</v>
      </c>
      <c r="J22" s="65">
        <f t="shared" si="0"/>
        <v>358.2</v>
      </c>
      <c r="K22" s="68"/>
    </row>
    <row r="23" spans="1:11" ht="45" x14ac:dyDescent="0.25">
      <c r="A23" s="54"/>
      <c r="B23" s="56" t="s">
        <v>48</v>
      </c>
      <c r="C23" s="57">
        <v>20</v>
      </c>
      <c r="D23" s="69" t="s">
        <v>216</v>
      </c>
      <c r="E23" s="59" t="s">
        <v>202</v>
      </c>
      <c r="F23" s="59" t="s">
        <v>193</v>
      </c>
      <c r="G23" s="61">
        <v>6</v>
      </c>
      <c r="H23" s="62">
        <v>12</v>
      </c>
      <c r="I23" s="63">
        <v>3.57</v>
      </c>
      <c r="J23" s="65">
        <f t="shared" si="0"/>
        <v>42.839999999999996</v>
      </c>
      <c r="K23" s="68"/>
    </row>
    <row r="24" spans="1:11" ht="105" x14ac:dyDescent="0.25">
      <c r="A24" s="54"/>
      <c r="B24" s="56" t="s">
        <v>48</v>
      </c>
      <c r="C24" s="57">
        <v>21</v>
      </c>
      <c r="D24" s="71" t="s">
        <v>217</v>
      </c>
      <c r="E24" s="68" t="s">
        <v>202</v>
      </c>
      <c r="F24" s="59" t="s">
        <v>193</v>
      </c>
      <c r="G24" s="68">
        <v>48</v>
      </c>
      <c r="H24" s="62">
        <v>96</v>
      </c>
      <c r="I24" s="64">
        <v>0.77</v>
      </c>
      <c r="J24" s="65">
        <f t="shared" si="0"/>
        <v>73.92</v>
      </c>
      <c r="K24" s="68"/>
    </row>
    <row r="25" spans="1:11" ht="45" x14ac:dyDescent="0.25">
      <c r="A25" s="54"/>
      <c r="B25" s="56" t="s">
        <v>48</v>
      </c>
      <c r="C25" s="57">
        <v>22</v>
      </c>
      <c r="D25" s="69" t="s">
        <v>218</v>
      </c>
      <c r="E25" s="59" t="s">
        <v>202</v>
      </c>
      <c r="F25" s="59" t="s">
        <v>193</v>
      </c>
      <c r="G25" s="61">
        <v>16</v>
      </c>
      <c r="H25" s="62">
        <v>32</v>
      </c>
      <c r="I25" s="63">
        <v>1.99</v>
      </c>
      <c r="J25" s="65">
        <f t="shared" si="0"/>
        <v>63.68</v>
      </c>
      <c r="K25" s="61"/>
    </row>
    <row r="26" spans="1:11" ht="45" x14ac:dyDescent="0.25">
      <c r="A26" s="54"/>
      <c r="B26" s="56" t="s">
        <v>48</v>
      </c>
      <c r="C26" s="57">
        <v>23</v>
      </c>
      <c r="D26" s="69" t="s">
        <v>219</v>
      </c>
      <c r="E26" s="59" t="s">
        <v>202</v>
      </c>
      <c r="F26" s="59" t="s">
        <v>193</v>
      </c>
      <c r="G26" s="61">
        <v>100</v>
      </c>
      <c r="H26" s="62">
        <v>200</v>
      </c>
      <c r="I26" s="63">
        <v>5.0599999999999996</v>
      </c>
      <c r="J26" s="65">
        <f t="shared" si="0"/>
        <v>1011.9999999999999</v>
      </c>
      <c r="K26" s="61"/>
    </row>
    <row r="27" spans="1:11" ht="30" x14ac:dyDescent="0.25">
      <c r="A27" s="54"/>
      <c r="B27" s="56" t="s">
        <v>48</v>
      </c>
      <c r="C27" s="57">
        <v>24</v>
      </c>
      <c r="D27" s="58" t="s">
        <v>220</v>
      </c>
      <c r="E27" s="59" t="s">
        <v>212</v>
      </c>
      <c r="F27" s="59" t="s">
        <v>193</v>
      </c>
      <c r="G27" s="61">
        <v>2</v>
      </c>
      <c r="H27" s="62">
        <v>4</v>
      </c>
      <c r="I27" s="63">
        <v>162.09</v>
      </c>
      <c r="J27" s="65">
        <f t="shared" si="0"/>
        <v>648.36</v>
      </c>
      <c r="K27" s="61"/>
    </row>
    <row r="28" spans="1:11" ht="75" x14ac:dyDescent="0.25">
      <c r="A28" s="54"/>
      <c r="B28" s="56" t="s">
        <v>48</v>
      </c>
      <c r="C28" s="57">
        <v>25</v>
      </c>
      <c r="D28" s="69" t="s">
        <v>221</v>
      </c>
      <c r="E28" s="59" t="s">
        <v>222</v>
      </c>
      <c r="F28" s="59" t="s">
        <v>193</v>
      </c>
      <c r="G28" s="61">
        <v>24</v>
      </c>
      <c r="H28" s="62">
        <v>48</v>
      </c>
      <c r="I28" s="63">
        <v>25.68</v>
      </c>
      <c r="J28" s="65">
        <f t="shared" si="0"/>
        <v>1232.6399999999999</v>
      </c>
      <c r="K28" s="61"/>
    </row>
    <row r="29" spans="1:11" ht="45" x14ac:dyDescent="0.25">
      <c r="A29" s="54"/>
      <c r="B29" s="56" t="s">
        <v>48</v>
      </c>
      <c r="C29" s="57">
        <v>26</v>
      </c>
      <c r="D29" s="69" t="s">
        <v>223</v>
      </c>
      <c r="E29" s="59" t="s">
        <v>222</v>
      </c>
      <c r="F29" s="59" t="s">
        <v>193</v>
      </c>
      <c r="G29" s="61">
        <v>16</v>
      </c>
      <c r="H29" s="62">
        <v>32</v>
      </c>
      <c r="I29" s="63">
        <v>27.66</v>
      </c>
      <c r="J29" s="65">
        <f t="shared" si="0"/>
        <v>885.12</v>
      </c>
      <c r="K29" s="61"/>
    </row>
    <row r="30" spans="1:11" ht="105" x14ac:dyDescent="0.25">
      <c r="A30" s="54"/>
      <c r="B30" s="56" t="s">
        <v>48</v>
      </c>
      <c r="C30" s="57">
        <v>27</v>
      </c>
      <c r="D30" s="69" t="s">
        <v>224</v>
      </c>
      <c r="E30" s="59" t="s">
        <v>197</v>
      </c>
      <c r="F30" s="59" t="s">
        <v>193</v>
      </c>
      <c r="G30" s="61">
        <v>12</v>
      </c>
      <c r="H30" s="62">
        <v>24</v>
      </c>
      <c r="I30" s="63">
        <v>2.6</v>
      </c>
      <c r="J30" s="65">
        <f t="shared" si="0"/>
        <v>62.400000000000006</v>
      </c>
      <c r="K30" s="61"/>
    </row>
    <row r="31" spans="1:11" ht="105" x14ac:dyDescent="0.25">
      <c r="A31" s="72"/>
      <c r="B31" s="56" t="s">
        <v>48</v>
      </c>
      <c r="C31" s="57">
        <v>28</v>
      </c>
      <c r="D31" s="71" t="s">
        <v>225</v>
      </c>
      <c r="E31" s="68" t="s">
        <v>212</v>
      </c>
      <c r="F31" s="59" t="s">
        <v>193</v>
      </c>
      <c r="G31" s="68">
        <v>5</v>
      </c>
      <c r="H31" s="62">
        <v>10</v>
      </c>
      <c r="I31" s="64">
        <v>3.06</v>
      </c>
      <c r="J31" s="65">
        <f t="shared" si="0"/>
        <v>30.6</v>
      </c>
      <c r="K31" s="73"/>
    </row>
    <row r="32" spans="1:11" ht="90" x14ac:dyDescent="0.25">
      <c r="A32" s="72"/>
      <c r="B32" s="56" t="s">
        <v>48</v>
      </c>
      <c r="C32" s="57">
        <v>29</v>
      </c>
      <c r="D32" s="71" t="s">
        <v>226</v>
      </c>
      <c r="E32" s="68" t="s">
        <v>181</v>
      </c>
      <c r="F32" s="59" t="s">
        <v>193</v>
      </c>
      <c r="G32" s="68">
        <v>10</v>
      </c>
      <c r="H32" s="62">
        <v>20</v>
      </c>
      <c r="I32" s="64">
        <v>12.17</v>
      </c>
      <c r="J32" s="65">
        <f t="shared" si="0"/>
        <v>243.4</v>
      </c>
      <c r="K32" s="73"/>
    </row>
    <row r="33" spans="1:11" ht="75" x14ac:dyDescent="0.25">
      <c r="A33" s="54"/>
      <c r="B33" s="56" t="s">
        <v>48</v>
      </c>
      <c r="C33" s="57">
        <v>30</v>
      </c>
      <c r="D33" s="69" t="s">
        <v>227</v>
      </c>
      <c r="E33" s="59" t="s">
        <v>202</v>
      </c>
      <c r="F33" s="59" t="s">
        <v>193</v>
      </c>
      <c r="G33" s="61">
        <v>15</v>
      </c>
      <c r="H33" s="62">
        <v>30</v>
      </c>
      <c r="I33" s="63">
        <v>32.880000000000003</v>
      </c>
      <c r="J33" s="65">
        <f t="shared" si="0"/>
        <v>986.40000000000009</v>
      </c>
      <c r="K33" s="61"/>
    </row>
    <row r="34" spans="1:11" ht="60" x14ac:dyDescent="0.25">
      <c r="A34" s="54"/>
      <c r="B34" s="56" t="s">
        <v>48</v>
      </c>
      <c r="C34" s="57">
        <v>31</v>
      </c>
      <c r="D34" s="69" t="s">
        <v>228</v>
      </c>
      <c r="E34" s="59" t="s">
        <v>202</v>
      </c>
      <c r="F34" s="59" t="s">
        <v>193</v>
      </c>
      <c r="G34" s="61">
        <v>15</v>
      </c>
      <c r="H34" s="62">
        <v>15</v>
      </c>
      <c r="I34" s="63">
        <v>22.93</v>
      </c>
      <c r="J34" s="65">
        <f t="shared" si="0"/>
        <v>343.95</v>
      </c>
      <c r="K34" s="61"/>
    </row>
    <row r="35" spans="1:11" ht="90" x14ac:dyDescent="0.25">
      <c r="A35" s="54"/>
      <c r="B35" s="56" t="s">
        <v>48</v>
      </c>
      <c r="C35" s="57">
        <v>32</v>
      </c>
      <c r="D35" s="71" t="s">
        <v>229</v>
      </c>
      <c r="E35" s="68" t="s">
        <v>230</v>
      </c>
      <c r="F35" s="59" t="s">
        <v>193</v>
      </c>
      <c r="G35" s="68">
        <v>24</v>
      </c>
      <c r="H35" s="62">
        <v>48</v>
      </c>
      <c r="I35" s="64">
        <v>11.97</v>
      </c>
      <c r="J35" s="65">
        <f t="shared" si="0"/>
        <v>574.56000000000006</v>
      </c>
      <c r="K35" s="61"/>
    </row>
    <row r="36" spans="1:11" ht="105" x14ac:dyDescent="0.25">
      <c r="A36" s="54"/>
      <c r="B36" s="56" t="s">
        <v>48</v>
      </c>
      <c r="C36" s="57">
        <v>33</v>
      </c>
      <c r="D36" s="69" t="s">
        <v>231</v>
      </c>
      <c r="E36" s="59" t="s">
        <v>202</v>
      </c>
      <c r="F36" s="59" t="s">
        <v>193</v>
      </c>
      <c r="G36" s="61">
        <v>75</v>
      </c>
      <c r="H36" s="62">
        <v>150</v>
      </c>
      <c r="I36" s="63">
        <v>7.36</v>
      </c>
      <c r="J36" s="65">
        <f t="shared" si="0"/>
        <v>1104</v>
      </c>
      <c r="K36" s="61"/>
    </row>
    <row r="37" spans="1:11" ht="90" x14ac:dyDescent="0.25">
      <c r="A37" s="72"/>
      <c r="B37" s="56" t="s">
        <v>48</v>
      </c>
      <c r="C37" s="57">
        <v>34</v>
      </c>
      <c r="D37" s="69" t="s">
        <v>232</v>
      </c>
      <c r="E37" s="59" t="s">
        <v>202</v>
      </c>
      <c r="F37" s="59" t="s">
        <v>189</v>
      </c>
      <c r="G37" s="61">
        <v>1</v>
      </c>
      <c r="H37" s="62">
        <v>1</v>
      </c>
      <c r="I37" s="63">
        <v>18.16</v>
      </c>
      <c r="J37" s="65">
        <f t="shared" si="0"/>
        <v>18.16</v>
      </c>
      <c r="K37" s="68"/>
    </row>
    <row r="38" spans="1:11" ht="75" x14ac:dyDescent="0.25">
      <c r="A38" s="54"/>
      <c r="B38" s="56" t="s">
        <v>48</v>
      </c>
      <c r="C38" s="57">
        <v>35</v>
      </c>
      <c r="D38" s="74" t="s">
        <v>233</v>
      </c>
      <c r="E38" s="59" t="s">
        <v>181</v>
      </c>
      <c r="F38" s="59" t="s">
        <v>193</v>
      </c>
      <c r="G38" s="61">
        <v>6</v>
      </c>
      <c r="H38" s="62">
        <v>12</v>
      </c>
      <c r="I38" s="63">
        <v>36.06</v>
      </c>
      <c r="J38" s="65">
        <f t="shared" si="0"/>
        <v>432.72</v>
      </c>
      <c r="K38" s="61"/>
    </row>
    <row r="39" spans="1:11" ht="15.75" x14ac:dyDescent="0.25">
      <c r="A39" s="54"/>
      <c r="B39" s="166"/>
      <c r="C39" s="166"/>
      <c r="D39" s="166"/>
      <c r="E39" s="75"/>
      <c r="F39" s="55"/>
      <c r="G39" s="55"/>
      <c r="H39" s="167" t="s">
        <v>234</v>
      </c>
      <c r="I39" s="167"/>
      <c r="J39" s="76">
        <f>SUM(J6:J38)</f>
        <v>12193.689999999999</v>
      </c>
      <c r="K39" s="54"/>
    </row>
    <row r="40" spans="1:11" ht="15.75" x14ac:dyDescent="0.25">
      <c r="A40" s="54"/>
      <c r="B40" s="168"/>
      <c r="C40" s="168"/>
      <c r="D40" s="168"/>
      <c r="E40" s="75"/>
      <c r="F40" s="55"/>
      <c r="G40" s="55"/>
      <c r="H40" s="167" t="s">
        <v>235</v>
      </c>
      <c r="I40" s="167"/>
      <c r="J40" s="76">
        <f>J39/12</f>
        <v>1016.1408333333333</v>
      </c>
      <c r="K40" s="54"/>
    </row>
    <row r="41" spans="1:11" ht="32.1" customHeight="1" x14ac:dyDescent="0.25">
      <c r="A41" s="54"/>
      <c r="B41" s="168"/>
      <c r="C41" s="168"/>
      <c r="D41" s="168"/>
      <c r="E41" s="75"/>
      <c r="F41" s="55"/>
      <c r="G41" s="55"/>
      <c r="H41" s="167" t="s">
        <v>236</v>
      </c>
      <c r="I41" s="167"/>
      <c r="J41" s="77">
        <f>J40/8</f>
        <v>127.01760416666666</v>
      </c>
      <c r="K41" s="54"/>
    </row>
    <row r="42" spans="1:11" ht="15.75" x14ac:dyDescent="0.25">
      <c r="A42" s="54"/>
      <c r="B42" s="54"/>
      <c r="C42" s="54"/>
      <c r="D42" s="78"/>
      <c r="E42" s="75"/>
      <c r="F42" s="55"/>
      <c r="G42" s="55"/>
      <c r="H42" s="75"/>
      <c r="I42" s="54"/>
      <c r="J42" s="54"/>
      <c r="K42" s="54"/>
    </row>
    <row r="43" spans="1:11" ht="69" customHeight="1" x14ac:dyDescent="0.25">
      <c r="A43" s="54"/>
      <c r="B43" s="54"/>
      <c r="C43" s="54"/>
      <c r="D43" s="78"/>
      <c r="E43" s="75"/>
      <c r="F43" s="55"/>
      <c r="G43" s="55"/>
      <c r="H43" s="164" t="s">
        <v>237</v>
      </c>
      <c r="I43" s="164"/>
      <c r="J43" s="79">
        <f>(J4+J5)*0.2</f>
        <v>551.21800000000007</v>
      </c>
      <c r="K43" s="54"/>
    </row>
    <row r="44" spans="1:11" ht="32.1" customHeight="1" x14ac:dyDescent="0.25">
      <c r="A44" s="54"/>
      <c r="B44" s="165"/>
      <c r="C44" s="165"/>
      <c r="D44" s="165"/>
      <c r="E44" s="75"/>
      <c r="F44" s="55"/>
      <c r="G44" s="55"/>
      <c r="H44" s="164" t="s">
        <v>238</v>
      </c>
      <c r="I44" s="164"/>
      <c r="J44" s="79">
        <f>J43/12</f>
        <v>45.934833333333337</v>
      </c>
      <c r="K44" s="54"/>
    </row>
    <row r="45" spans="1:11" ht="15.75" x14ac:dyDescent="0.25">
      <c r="A45" s="54"/>
      <c r="B45" s="165"/>
      <c r="C45" s="165"/>
      <c r="D45" s="165"/>
      <c r="E45" s="75"/>
      <c r="F45" s="55"/>
      <c r="G45" s="55"/>
      <c r="H45" s="75"/>
      <c r="I45" s="54"/>
      <c r="J45" s="54"/>
      <c r="K45" s="54"/>
    </row>
  </sheetData>
  <mergeCells count="20">
    <mergeCell ref="H43:I43"/>
    <mergeCell ref="B44:D44"/>
    <mergeCell ref="H44:I44"/>
    <mergeCell ref="B45:D45"/>
    <mergeCell ref="K2:K3"/>
    <mergeCell ref="B39:D39"/>
    <mergeCell ref="H39:I39"/>
    <mergeCell ref="B40:D41"/>
    <mergeCell ref="H40:I40"/>
    <mergeCell ref="H41:I41"/>
    <mergeCell ref="B1:K1"/>
    <mergeCell ref="B2:B3"/>
    <mergeCell ref="C2:C3"/>
    <mergeCell ref="D2:D3"/>
    <mergeCell ref="E2:E3"/>
    <mergeCell ref="F2:F3"/>
    <mergeCell ref="G2:G3"/>
    <mergeCell ref="H2:H3"/>
    <mergeCell ref="I2:I3"/>
    <mergeCell ref="J2:J3"/>
  </mergeCells>
  <pageMargins left="0.511811024" right="0.511811024" top="0.78740157499999996" bottom="0.78740157499999996" header="0.31496062000000002" footer="0.31496062000000002"/>
  <pageSetup paperSize="9" scale="45" orientation="portrait" r:id="rId1"/>
  <rowBreaks count="1" manualBreakCount="1">
    <brk id="2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2F6B5-5350-1E4F-80B2-18718D78C559}">
  <dimension ref="A1:J18"/>
  <sheetViews>
    <sheetView view="pageBreakPreview" zoomScale="55" zoomScaleNormal="85" zoomScaleSheetLayoutView="55" workbookViewId="0">
      <selection activeCell="H10" sqref="H10"/>
    </sheetView>
  </sheetViews>
  <sheetFormatPr defaultColWidth="11.42578125" defaultRowHeight="15" x14ac:dyDescent="0.25"/>
  <cols>
    <col min="1" max="1" width="16.140625" bestFit="1" customWidth="1"/>
    <col min="2" max="2" width="9.5703125" customWidth="1"/>
    <col min="3" max="3" width="54" bestFit="1" customWidth="1"/>
    <col min="4" max="4" width="8.7109375" customWidth="1"/>
    <col min="5" max="5" width="19.28515625" customWidth="1"/>
    <col min="6" max="6" width="14.7109375" customWidth="1"/>
    <col min="7" max="7" width="14.7109375" bestFit="1" customWidth="1"/>
    <col min="8" max="8" width="17.28515625" bestFit="1" customWidth="1"/>
    <col min="9" max="9" width="17" bestFit="1" customWidth="1"/>
    <col min="10" max="10" width="14.140625" bestFit="1" customWidth="1"/>
  </cols>
  <sheetData>
    <row r="1" spans="1:10" ht="15.75" x14ac:dyDescent="0.25">
      <c r="A1" s="163" t="s">
        <v>239</v>
      </c>
      <c r="B1" s="163"/>
      <c r="C1" s="163"/>
      <c r="D1" s="163"/>
      <c r="E1" s="163"/>
      <c r="F1" s="163"/>
      <c r="G1" s="163"/>
      <c r="H1" s="163"/>
      <c r="I1" s="163"/>
      <c r="J1" s="163"/>
    </row>
    <row r="2" spans="1:10" x14ac:dyDescent="0.25">
      <c r="A2" s="163" t="s">
        <v>179</v>
      </c>
      <c r="B2" s="171" t="s">
        <v>1</v>
      </c>
      <c r="C2" s="172" t="s">
        <v>180</v>
      </c>
      <c r="D2" s="171" t="s">
        <v>181</v>
      </c>
      <c r="E2" s="171" t="s">
        <v>182</v>
      </c>
      <c r="F2" s="171" t="s">
        <v>240</v>
      </c>
      <c r="G2" s="171" t="s">
        <v>184</v>
      </c>
      <c r="H2" s="171" t="s">
        <v>185</v>
      </c>
      <c r="I2" s="171" t="s">
        <v>186</v>
      </c>
      <c r="J2" s="171" t="s">
        <v>187</v>
      </c>
    </row>
    <row r="3" spans="1:10" x14ac:dyDescent="0.25">
      <c r="A3" s="163"/>
      <c r="B3" s="171"/>
      <c r="C3" s="172"/>
      <c r="D3" s="171"/>
      <c r="E3" s="171"/>
      <c r="F3" s="171"/>
      <c r="G3" s="171"/>
      <c r="H3" s="171"/>
      <c r="I3" s="171"/>
      <c r="J3" s="171"/>
    </row>
    <row r="4" spans="1:10" ht="150" x14ac:dyDescent="0.25">
      <c r="A4" s="80" t="s">
        <v>166</v>
      </c>
      <c r="B4" s="57">
        <v>36</v>
      </c>
      <c r="C4" s="67" t="s">
        <v>241</v>
      </c>
      <c r="D4" s="61" t="s">
        <v>242</v>
      </c>
      <c r="E4" s="56" t="s">
        <v>189</v>
      </c>
      <c r="F4" s="61">
        <v>1</v>
      </c>
      <c r="G4" s="62">
        <f>F4</f>
        <v>1</v>
      </c>
      <c r="H4" s="63">
        <v>484.04</v>
      </c>
      <c r="I4" s="64">
        <f t="shared" ref="I4:I13" si="0">H4*G4</f>
        <v>484.04</v>
      </c>
      <c r="J4" s="59"/>
    </row>
    <row r="5" spans="1:10" ht="90" x14ac:dyDescent="0.25">
      <c r="A5" s="80" t="s">
        <v>166</v>
      </c>
      <c r="B5" s="57">
        <v>37</v>
      </c>
      <c r="C5" s="67" t="s">
        <v>243</v>
      </c>
      <c r="D5" s="61" t="s">
        <v>242</v>
      </c>
      <c r="E5" s="56" t="s">
        <v>189</v>
      </c>
      <c r="F5" s="61">
        <v>1</v>
      </c>
      <c r="G5" s="62">
        <f>F5</f>
        <v>1</v>
      </c>
      <c r="H5" s="63">
        <v>358.9</v>
      </c>
      <c r="I5" s="64">
        <f t="shared" si="0"/>
        <v>358.9</v>
      </c>
      <c r="J5" s="61"/>
    </row>
    <row r="6" spans="1:10" ht="90" x14ac:dyDescent="0.25">
      <c r="A6" s="80" t="s">
        <v>166</v>
      </c>
      <c r="B6" s="57">
        <v>38</v>
      </c>
      <c r="C6" s="67" t="s">
        <v>244</v>
      </c>
      <c r="D6" s="61" t="s">
        <v>242</v>
      </c>
      <c r="E6" s="56" t="s">
        <v>189</v>
      </c>
      <c r="F6" s="61">
        <v>1</v>
      </c>
      <c r="G6" s="62">
        <v>1</v>
      </c>
      <c r="H6" s="63">
        <v>340.68</v>
      </c>
      <c r="I6" s="64">
        <f t="shared" si="0"/>
        <v>340.68</v>
      </c>
      <c r="J6" s="61"/>
    </row>
    <row r="7" spans="1:10" ht="105" x14ac:dyDescent="0.25">
      <c r="A7" s="80" t="s">
        <v>166</v>
      </c>
      <c r="B7" s="57">
        <v>39</v>
      </c>
      <c r="C7" s="67" t="s">
        <v>245</v>
      </c>
      <c r="D7" s="61" t="s">
        <v>242</v>
      </c>
      <c r="E7" s="56" t="s">
        <v>193</v>
      </c>
      <c r="F7" s="61">
        <v>1</v>
      </c>
      <c r="G7" s="62">
        <v>2</v>
      </c>
      <c r="H7" s="63">
        <v>431.12</v>
      </c>
      <c r="I7" s="90">
        <f t="shared" si="0"/>
        <v>862.24</v>
      </c>
      <c r="J7" s="81"/>
    </row>
    <row r="8" spans="1:10" ht="30" x14ac:dyDescent="0.25">
      <c r="A8" s="80" t="s">
        <v>166</v>
      </c>
      <c r="B8" s="57">
        <v>40</v>
      </c>
      <c r="C8" s="71" t="s">
        <v>246</v>
      </c>
      <c r="D8" s="61" t="s">
        <v>242</v>
      </c>
      <c r="E8" s="56" t="s">
        <v>193</v>
      </c>
      <c r="F8" s="61">
        <v>4</v>
      </c>
      <c r="G8" s="62">
        <v>8</v>
      </c>
      <c r="H8" s="63">
        <v>4.84</v>
      </c>
      <c r="I8" s="65">
        <f t="shared" si="0"/>
        <v>38.72</v>
      </c>
      <c r="J8" s="81"/>
    </row>
    <row r="9" spans="1:10" ht="75" x14ac:dyDescent="0.25">
      <c r="A9" s="80" t="s">
        <v>166</v>
      </c>
      <c r="B9" s="57">
        <v>41</v>
      </c>
      <c r="C9" s="71" t="s">
        <v>247</v>
      </c>
      <c r="D9" s="61" t="s">
        <v>242</v>
      </c>
      <c r="E9" s="56" t="s">
        <v>193</v>
      </c>
      <c r="F9" s="61">
        <v>2</v>
      </c>
      <c r="G9" s="62">
        <v>4</v>
      </c>
      <c r="H9" s="63">
        <v>3.59</v>
      </c>
      <c r="I9" s="65">
        <f t="shared" si="0"/>
        <v>14.36</v>
      </c>
      <c r="J9" s="61"/>
    </row>
    <row r="10" spans="1:10" ht="75" x14ac:dyDescent="0.25">
      <c r="A10" s="80" t="s">
        <v>166</v>
      </c>
      <c r="B10" s="57">
        <v>42</v>
      </c>
      <c r="C10" s="71" t="s">
        <v>248</v>
      </c>
      <c r="D10" s="61" t="s">
        <v>242</v>
      </c>
      <c r="E10" s="56" t="s">
        <v>193</v>
      </c>
      <c r="F10" s="61">
        <v>4</v>
      </c>
      <c r="G10" s="62">
        <v>8</v>
      </c>
      <c r="H10" s="63">
        <v>9.27</v>
      </c>
      <c r="I10" s="65">
        <f t="shared" si="0"/>
        <v>74.16</v>
      </c>
      <c r="J10" s="61"/>
    </row>
    <row r="11" spans="1:10" ht="60" x14ac:dyDescent="0.25">
      <c r="A11" s="80" t="s">
        <v>166</v>
      </c>
      <c r="B11" s="57">
        <v>43</v>
      </c>
      <c r="C11" s="71" t="s">
        <v>249</v>
      </c>
      <c r="D11" s="61" t="s">
        <v>242</v>
      </c>
      <c r="E11" s="56" t="s">
        <v>189</v>
      </c>
      <c r="F11" s="61">
        <v>1</v>
      </c>
      <c r="G11" s="62">
        <v>1</v>
      </c>
      <c r="H11" s="63">
        <v>388.5</v>
      </c>
      <c r="I11" s="65">
        <f t="shared" si="0"/>
        <v>388.5</v>
      </c>
      <c r="J11" s="61"/>
    </row>
    <row r="12" spans="1:10" ht="60" x14ac:dyDescent="0.25">
      <c r="A12" s="80" t="s">
        <v>166</v>
      </c>
      <c r="B12" s="57">
        <v>44</v>
      </c>
      <c r="C12" s="71" t="s">
        <v>250</v>
      </c>
      <c r="D12" s="61" t="s">
        <v>242</v>
      </c>
      <c r="E12" s="56" t="s">
        <v>189</v>
      </c>
      <c r="F12" s="61">
        <v>1</v>
      </c>
      <c r="G12" s="62">
        <v>1</v>
      </c>
      <c r="H12" s="63">
        <v>375.63</v>
      </c>
      <c r="I12" s="65">
        <f t="shared" si="0"/>
        <v>375.63</v>
      </c>
      <c r="J12" s="61"/>
    </row>
    <row r="13" spans="1:10" ht="120" x14ac:dyDescent="0.25">
      <c r="A13" s="80" t="s">
        <v>166</v>
      </c>
      <c r="B13" s="57">
        <v>45</v>
      </c>
      <c r="C13" s="67" t="s">
        <v>251</v>
      </c>
      <c r="D13" s="61" t="s">
        <v>242</v>
      </c>
      <c r="E13" s="56" t="s">
        <v>189</v>
      </c>
      <c r="F13" s="61">
        <v>13</v>
      </c>
      <c r="G13" s="62">
        <v>13</v>
      </c>
      <c r="H13" s="63">
        <v>9.5299999999999994</v>
      </c>
      <c r="I13" s="65">
        <f t="shared" si="0"/>
        <v>123.88999999999999</v>
      </c>
      <c r="J13" s="61"/>
    </row>
    <row r="14" spans="1:10" ht="15.75" x14ac:dyDescent="0.25">
      <c r="A14" s="169"/>
      <c r="B14" s="169"/>
      <c r="C14" s="169"/>
      <c r="D14" s="82"/>
      <c r="E14" s="82"/>
      <c r="F14" s="82"/>
      <c r="G14" s="82"/>
      <c r="H14" s="83" t="s">
        <v>252</v>
      </c>
      <c r="I14" s="84">
        <f>SUM(I7:I13)</f>
        <v>1877.5</v>
      </c>
      <c r="J14" s="82"/>
    </row>
    <row r="15" spans="1:10" ht="15.75" x14ac:dyDescent="0.25">
      <c r="A15" s="169"/>
      <c r="B15" s="169"/>
      <c r="C15" s="169"/>
      <c r="D15" s="82"/>
      <c r="E15" s="82"/>
      <c r="F15" s="82"/>
      <c r="G15" s="82"/>
      <c r="H15" s="85" t="s">
        <v>253</v>
      </c>
      <c r="I15" s="84">
        <f>I14/12</f>
        <v>156.45833333333334</v>
      </c>
      <c r="J15" s="82"/>
    </row>
    <row r="16" spans="1:10" x14ac:dyDescent="0.25">
      <c r="A16" s="169"/>
      <c r="B16" s="169"/>
      <c r="C16" s="169"/>
      <c r="D16" s="82"/>
      <c r="E16" s="82"/>
      <c r="F16" s="82"/>
      <c r="G16" s="82"/>
      <c r="H16" s="82"/>
      <c r="I16" s="82"/>
      <c r="J16" s="82"/>
    </row>
    <row r="17" spans="1:10" ht="93" customHeight="1" x14ac:dyDescent="0.25">
      <c r="A17" s="70"/>
      <c r="B17" s="70"/>
      <c r="C17" s="70"/>
      <c r="D17" s="70"/>
      <c r="E17" s="70"/>
      <c r="F17" s="70"/>
      <c r="G17" s="170" t="s">
        <v>254</v>
      </c>
      <c r="H17" s="170"/>
      <c r="I17" s="79">
        <f>(I4+I5+I6)*0.2</f>
        <v>236.72400000000005</v>
      </c>
      <c r="J17" s="70"/>
    </row>
    <row r="18" spans="1:10" ht="47.1" customHeight="1" x14ac:dyDescent="0.25">
      <c r="A18" s="70"/>
      <c r="B18" s="70"/>
      <c r="C18" s="70"/>
      <c r="D18" s="70"/>
      <c r="E18" s="70"/>
      <c r="F18" s="70"/>
      <c r="G18" s="170" t="s">
        <v>238</v>
      </c>
      <c r="H18" s="170"/>
      <c r="I18" s="79">
        <f>I17/12</f>
        <v>19.727000000000004</v>
      </c>
      <c r="J18" s="70"/>
    </row>
  </sheetData>
  <mergeCells count="15">
    <mergeCell ref="A14:C14"/>
    <mergeCell ref="A15:C16"/>
    <mergeCell ref="G17:H17"/>
    <mergeCell ref="G18:H18"/>
    <mergeCell ref="A1:J1"/>
    <mergeCell ref="A2:A3"/>
    <mergeCell ref="B2:B3"/>
    <mergeCell ref="C2:C3"/>
    <mergeCell ref="D2:D3"/>
    <mergeCell ref="E2:E3"/>
    <mergeCell ref="F2:F3"/>
    <mergeCell ref="G2:G3"/>
    <mergeCell ref="H2:H3"/>
    <mergeCell ref="I2:I3"/>
    <mergeCell ref="J2:J3"/>
  </mergeCells>
  <pageMargins left="0.511811024" right="0.511811024" top="0.78740157499999996" bottom="0.78740157499999996" header="0.31496062000000002" footer="0.31496062000000002"/>
  <pageSetup paperSize="9" scale="4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19F4A-8D0F-2746-8F5E-5EFCF8E36E5B}">
  <dimension ref="A1:H32"/>
  <sheetViews>
    <sheetView tabSelected="1" view="pageBreakPreview" topLeftCell="A15" zoomScale="40" zoomScaleNormal="85" zoomScaleSheetLayoutView="40" workbookViewId="0">
      <selection activeCell="K26" sqref="K26"/>
    </sheetView>
  </sheetViews>
  <sheetFormatPr defaultColWidth="11.42578125" defaultRowHeight="15" x14ac:dyDescent="0.25"/>
  <cols>
    <col min="1" max="1" width="9.7109375" customWidth="1"/>
    <col min="2" max="2" width="54.28515625" customWidth="1"/>
    <col min="3" max="3" width="9.28515625" customWidth="1"/>
    <col min="4" max="4" width="15.5703125" customWidth="1"/>
    <col min="5" max="5" width="15.28515625" bestFit="1" customWidth="1"/>
    <col min="6" max="6" width="14.7109375" bestFit="1" customWidth="1"/>
    <col min="7" max="7" width="19.140625" customWidth="1"/>
    <col min="8" max="8" width="16.5703125" bestFit="1" customWidth="1"/>
  </cols>
  <sheetData>
    <row r="1" spans="1:8" x14ac:dyDescent="0.25">
      <c r="A1" s="173" t="s">
        <v>255</v>
      </c>
      <c r="B1" s="173"/>
      <c r="C1" s="173"/>
      <c r="D1" s="173"/>
      <c r="E1" s="173"/>
      <c r="F1" s="173"/>
      <c r="G1" s="173"/>
      <c r="H1" s="173"/>
    </row>
    <row r="2" spans="1:8" x14ac:dyDescent="0.25">
      <c r="A2" s="173"/>
      <c r="B2" s="173"/>
      <c r="C2" s="173"/>
      <c r="D2" s="173"/>
      <c r="E2" s="173"/>
      <c r="F2" s="173"/>
      <c r="G2" s="173"/>
      <c r="H2" s="173"/>
    </row>
    <row r="3" spans="1:8" x14ac:dyDescent="0.25">
      <c r="A3" s="174" t="s">
        <v>1</v>
      </c>
      <c r="B3" s="175" t="s">
        <v>256</v>
      </c>
      <c r="C3" s="174" t="s">
        <v>181</v>
      </c>
      <c r="D3" s="174" t="s">
        <v>182</v>
      </c>
      <c r="E3" s="174" t="s">
        <v>257</v>
      </c>
      <c r="F3" s="174" t="s">
        <v>184</v>
      </c>
      <c r="G3" s="174" t="s">
        <v>185</v>
      </c>
      <c r="H3" s="174" t="s">
        <v>186</v>
      </c>
    </row>
    <row r="4" spans="1:8" x14ac:dyDescent="0.25">
      <c r="A4" s="174"/>
      <c r="B4" s="175"/>
      <c r="C4" s="174"/>
      <c r="D4" s="174"/>
      <c r="E4" s="174"/>
      <c r="F4" s="174"/>
      <c r="G4" s="174"/>
      <c r="H4" s="174"/>
    </row>
    <row r="5" spans="1:8" ht="90" x14ac:dyDescent="0.25">
      <c r="A5" s="59">
        <v>1</v>
      </c>
      <c r="B5" s="58" t="s">
        <v>258</v>
      </c>
      <c r="C5" s="59" t="s">
        <v>242</v>
      </c>
      <c r="D5" s="59" t="s">
        <v>189</v>
      </c>
      <c r="E5" s="59">
        <v>1</v>
      </c>
      <c r="F5" s="68">
        <v>1</v>
      </c>
      <c r="G5" s="63">
        <v>1.77</v>
      </c>
      <c r="H5" s="64">
        <f t="shared" ref="H5:H16" si="0">G5*F5</f>
        <v>1.77</v>
      </c>
    </row>
    <row r="6" spans="1:8" ht="105" x14ac:dyDescent="0.25">
      <c r="A6" s="59">
        <v>2</v>
      </c>
      <c r="B6" s="58" t="s">
        <v>259</v>
      </c>
      <c r="C6" s="59" t="s">
        <v>242</v>
      </c>
      <c r="D6" s="59" t="s">
        <v>193</v>
      </c>
      <c r="E6" s="59">
        <v>2</v>
      </c>
      <c r="F6" s="59">
        <v>4</v>
      </c>
      <c r="G6" s="63">
        <v>42.23</v>
      </c>
      <c r="H6" s="64">
        <f t="shared" si="0"/>
        <v>168.92</v>
      </c>
    </row>
    <row r="7" spans="1:8" ht="120" x14ac:dyDescent="0.25">
      <c r="A7" s="59">
        <v>3</v>
      </c>
      <c r="B7" s="58" t="s">
        <v>260</v>
      </c>
      <c r="C7" s="59" t="s">
        <v>242</v>
      </c>
      <c r="D7" s="59" t="s">
        <v>193</v>
      </c>
      <c r="E7" s="59">
        <v>2</v>
      </c>
      <c r="F7" s="59">
        <v>4</v>
      </c>
      <c r="G7" s="63">
        <v>20.170000000000002</v>
      </c>
      <c r="H7" s="64">
        <f t="shared" si="0"/>
        <v>80.680000000000007</v>
      </c>
    </row>
    <row r="8" spans="1:8" ht="90" x14ac:dyDescent="0.25">
      <c r="A8" s="59">
        <v>4</v>
      </c>
      <c r="B8" s="58" t="s">
        <v>261</v>
      </c>
      <c r="C8" s="59" t="s">
        <v>242</v>
      </c>
      <c r="D8" s="59" t="s">
        <v>193</v>
      </c>
      <c r="E8" s="59">
        <v>2</v>
      </c>
      <c r="F8" s="59">
        <v>4</v>
      </c>
      <c r="G8" s="63">
        <v>48.7</v>
      </c>
      <c r="H8" s="64">
        <f t="shared" si="0"/>
        <v>194.8</v>
      </c>
    </row>
    <row r="9" spans="1:8" ht="75" x14ac:dyDescent="0.25">
      <c r="A9" s="59">
        <v>5</v>
      </c>
      <c r="B9" s="58" t="s">
        <v>262</v>
      </c>
      <c r="C9" s="59" t="s">
        <v>197</v>
      </c>
      <c r="D9" s="59" t="s">
        <v>193</v>
      </c>
      <c r="E9" s="59">
        <v>1</v>
      </c>
      <c r="F9" s="59">
        <v>2</v>
      </c>
      <c r="G9" s="63">
        <v>48.13</v>
      </c>
      <c r="H9" s="64">
        <f t="shared" si="0"/>
        <v>96.26</v>
      </c>
    </row>
    <row r="10" spans="1:8" ht="150" x14ac:dyDescent="0.25">
      <c r="A10" s="59">
        <v>6</v>
      </c>
      <c r="B10" s="58" t="s">
        <v>263</v>
      </c>
      <c r="C10" s="59" t="s">
        <v>242</v>
      </c>
      <c r="D10" s="59" t="s">
        <v>193</v>
      </c>
      <c r="E10" s="59">
        <v>2</v>
      </c>
      <c r="F10" s="59">
        <v>4</v>
      </c>
      <c r="G10" s="63">
        <v>26</v>
      </c>
      <c r="H10" s="64">
        <f>G10*F10</f>
        <v>104</v>
      </c>
    </row>
    <row r="11" spans="1:8" ht="90" x14ac:dyDescent="0.25">
      <c r="A11" s="59">
        <v>7</v>
      </c>
      <c r="B11" s="58" t="s">
        <v>264</v>
      </c>
      <c r="C11" s="59" t="s">
        <v>197</v>
      </c>
      <c r="D11" s="59" t="s">
        <v>193</v>
      </c>
      <c r="E11" s="59">
        <v>1</v>
      </c>
      <c r="F11" s="59">
        <v>2</v>
      </c>
      <c r="G11" s="63">
        <v>143.59</v>
      </c>
      <c r="H11" s="64">
        <f t="shared" si="0"/>
        <v>287.18</v>
      </c>
    </row>
    <row r="12" spans="1:8" ht="90" x14ac:dyDescent="0.25">
      <c r="A12" s="59">
        <v>8</v>
      </c>
      <c r="B12" s="58" t="s">
        <v>265</v>
      </c>
      <c r="C12" s="59" t="s">
        <v>197</v>
      </c>
      <c r="D12" s="59" t="s">
        <v>193</v>
      </c>
      <c r="E12" s="59">
        <v>2</v>
      </c>
      <c r="F12" s="59">
        <v>4</v>
      </c>
      <c r="G12" s="63">
        <v>8.6199999999999992</v>
      </c>
      <c r="H12" s="64">
        <f t="shared" si="0"/>
        <v>34.479999999999997</v>
      </c>
    </row>
    <row r="13" spans="1:8" ht="120" x14ac:dyDescent="0.25">
      <c r="A13" s="59">
        <v>9</v>
      </c>
      <c r="B13" s="58" t="s">
        <v>266</v>
      </c>
      <c r="C13" s="59" t="s">
        <v>197</v>
      </c>
      <c r="D13" s="59" t="s">
        <v>189</v>
      </c>
      <c r="E13" s="59">
        <v>1</v>
      </c>
      <c r="F13" s="59">
        <v>1</v>
      </c>
      <c r="G13" s="63">
        <v>22.81</v>
      </c>
      <c r="H13" s="64">
        <f t="shared" si="0"/>
        <v>22.81</v>
      </c>
    </row>
    <row r="14" spans="1:8" ht="75" x14ac:dyDescent="0.25">
      <c r="A14" s="59">
        <v>10</v>
      </c>
      <c r="B14" s="69" t="s">
        <v>267</v>
      </c>
      <c r="C14" s="59" t="s">
        <v>242</v>
      </c>
      <c r="D14" s="59" t="s">
        <v>189</v>
      </c>
      <c r="E14" s="59">
        <v>1</v>
      </c>
      <c r="F14" s="59">
        <v>1</v>
      </c>
      <c r="G14" s="63">
        <v>46.41</v>
      </c>
      <c r="H14" s="64">
        <f t="shared" si="0"/>
        <v>46.41</v>
      </c>
    </row>
    <row r="15" spans="1:8" ht="285" x14ac:dyDescent="0.25">
      <c r="A15" s="59">
        <v>11</v>
      </c>
      <c r="B15" s="58" t="s">
        <v>268</v>
      </c>
      <c r="C15" s="59" t="s">
        <v>242</v>
      </c>
      <c r="D15" s="59" t="s">
        <v>189</v>
      </c>
      <c r="E15" s="59">
        <v>1</v>
      </c>
      <c r="F15" s="59">
        <v>1.25</v>
      </c>
      <c r="G15" s="63">
        <v>76.13</v>
      </c>
      <c r="H15" s="64">
        <f t="shared" si="0"/>
        <v>95.162499999999994</v>
      </c>
    </row>
    <row r="16" spans="1:8" ht="90" x14ac:dyDescent="0.25">
      <c r="A16" s="59">
        <v>12</v>
      </c>
      <c r="B16" s="58" t="s">
        <v>269</v>
      </c>
      <c r="C16" s="59" t="s">
        <v>242</v>
      </c>
      <c r="D16" s="59" t="s">
        <v>193</v>
      </c>
      <c r="E16" s="59">
        <v>1</v>
      </c>
      <c r="F16" s="59">
        <v>2</v>
      </c>
      <c r="G16" s="63">
        <v>29.59</v>
      </c>
      <c r="H16" s="64">
        <f t="shared" si="0"/>
        <v>59.18</v>
      </c>
    </row>
    <row r="17" spans="1:8" ht="15.75" x14ac:dyDescent="0.25">
      <c r="A17" s="86"/>
      <c r="B17" s="86"/>
      <c r="C17" s="176" t="s">
        <v>270</v>
      </c>
      <c r="D17" s="176"/>
      <c r="E17" s="176"/>
      <c r="F17" s="176"/>
      <c r="G17" s="176"/>
      <c r="H17" s="88">
        <f>SUM(H5:H16)</f>
        <v>1191.6525000000001</v>
      </c>
    </row>
    <row r="18" spans="1:8" ht="15.75" x14ac:dyDescent="0.25">
      <c r="A18" s="86"/>
      <c r="B18" s="86"/>
      <c r="C18" s="176" t="s">
        <v>236</v>
      </c>
      <c r="D18" s="176"/>
      <c r="E18" s="176"/>
      <c r="F18" s="176"/>
      <c r="G18" s="176"/>
      <c r="H18" s="88">
        <f>H17/12</f>
        <v>99.304375000000007</v>
      </c>
    </row>
    <row r="19" spans="1:8" ht="15.75" x14ac:dyDescent="0.25">
      <c r="A19" s="86"/>
      <c r="B19" s="86"/>
      <c r="C19" s="86"/>
      <c r="D19" s="86"/>
      <c r="E19" s="86"/>
      <c r="F19" s="70"/>
      <c r="G19" s="86"/>
      <c r="H19" s="86"/>
    </row>
    <row r="20" spans="1:8" ht="15.75" x14ac:dyDescent="0.25">
      <c r="A20" s="86"/>
      <c r="B20" s="86"/>
      <c r="C20" s="86"/>
      <c r="D20" s="86"/>
      <c r="E20" s="86"/>
      <c r="F20" s="70"/>
      <c r="G20" s="86"/>
      <c r="H20" s="86"/>
    </row>
    <row r="21" spans="1:8" x14ac:dyDescent="0.25">
      <c r="A21" s="174" t="s">
        <v>1</v>
      </c>
      <c r="B21" s="175" t="s">
        <v>271</v>
      </c>
      <c r="C21" s="174" t="s">
        <v>181</v>
      </c>
      <c r="D21" s="174" t="s">
        <v>182</v>
      </c>
      <c r="E21" s="174" t="s">
        <v>257</v>
      </c>
      <c r="F21" s="174" t="s">
        <v>184</v>
      </c>
      <c r="G21" s="174" t="s">
        <v>272</v>
      </c>
      <c r="H21" s="174" t="s">
        <v>186</v>
      </c>
    </row>
    <row r="22" spans="1:8" x14ac:dyDescent="0.25">
      <c r="A22" s="174"/>
      <c r="B22" s="175"/>
      <c r="C22" s="174"/>
      <c r="D22" s="174"/>
      <c r="E22" s="174"/>
      <c r="F22" s="174"/>
      <c r="G22" s="174"/>
      <c r="H22" s="174"/>
    </row>
    <row r="23" spans="1:8" ht="90" x14ac:dyDescent="0.25">
      <c r="A23" s="61">
        <f>A5</f>
        <v>1</v>
      </c>
      <c r="B23" s="58" t="s">
        <v>258</v>
      </c>
      <c r="C23" s="61" t="str">
        <f t="shared" ref="C23:H23" si="1">C5</f>
        <v>UND</v>
      </c>
      <c r="D23" s="61" t="str">
        <f t="shared" si="1"/>
        <v>ANUAL</v>
      </c>
      <c r="E23" s="61">
        <f t="shared" si="1"/>
        <v>1</v>
      </c>
      <c r="F23" s="61">
        <f t="shared" si="1"/>
        <v>1</v>
      </c>
      <c r="G23" s="89">
        <f t="shared" si="1"/>
        <v>1.77</v>
      </c>
      <c r="H23" s="89">
        <f t="shared" si="1"/>
        <v>1.77</v>
      </c>
    </row>
    <row r="24" spans="1:8" ht="75" x14ac:dyDescent="0.25">
      <c r="A24" s="61">
        <v>2</v>
      </c>
      <c r="B24" s="69" t="s">
        <v>273</v>
      </c>
      <c r="C24" s="59" t="s">
        <v>242</v>
      </c>
      <c r="D24" s="59" t="s">
        <v>193</v>
      </c>
      <c r="E24" s="59">
        <v>2</v>
      </c>
      <c r="F24" s="59">
        <v>2</v>
      </c>
      <c r="G24" s="63">
        <v>219.23</v>
      </c>
      <c r="H24" s="64">
        <f>G24*F24</f>
        <v>438.46</v>
      </c>
    </row>
    <row r="25" spans="1:8" ht="150" x14ac:dyDescent="0.25">
      <c r="A25" s="61">
        <v>3</v>
      </c>
      <c r="B25" s="58" t="s">
        <v>263</v>
      </c>
      <c r="C25" s="61" t="str">
        <f t="shared" ref="C25:G25" si="2">C10</f>
        <v>UND</v>
      </c>
      <c r="D25" s="61" t="str">
        <f t="shared" si="2"/>
        <v>SEMESTRAL</v>
      </c>
      <c r="E25" s="61">
        <f t="shared" si="2"/>
        <v>2</v>
      </c>
      <c r="F25" s="61">
        <f t="shared" si="2"/>
        <v>4</v>
      </c>
      <c r="G25" s="89">
        <f t="shared" si="2"/>
        <v>26</v>
      </c>
      <c r="H25" s="89">
        <f>H10</f>
        <v>104</v>
      </c>
    </row>
    <row r="26" spans="1:8" ht="90" x14ac:dyDescent="0.25">
      <c r="A26" s="61">
        <v>4</v>
      </c>
      <c r="B26" s="58" t="s">
        <v>274</v>
      </c>
      <c r="C26" s="59" t="s">
        <v>242</v>
      </c>
      <c r="D26" s="59" t="s">
        <v>193</v>
      </c>
      <c r="E26" s="59">
        <v>1</v>
      </c>
      <c r="F26" s="59">
        <v>2</v>
      </c>
      <c r="G26" s="63">
        <v>29.59</v>
      </c>
      <c r="H26" s="64">
        <f>G26*F26</f>
        <v>59.18</v>
      </c>
    </row>
    <row r="27" spans="1:8" ht="105" x14ac:dyDescent="0.25">
      <c r="A27" s="61">
        <v>5</v>
      </c>
      <c r="B27" s="58" t="s">
        <v>275</v>
      </c>
      <c r="C27" s="59" t="s">
        <v>197</v>
      </c>
      <c r="D27" s="59" t="s">
        <v>193</v>
      </c>
      <c r="E27" s="59">
        <v>1</v>
      </c>
      <c r="F27" s="59">
        <v>2</v>
      </c>
      <c r="G27" s="63">
        <v>143.59</v>
      </c>
      <c r="H27" s="64">
        <f>G27*F27</f>
        <v>287.18</v>
      </c>
    </row>
    <row r="28" spans="1:8" ht="90" x14ac:dyDescent="0.25">
      <c r="A28" s="61">
        <v>6</v>
      </c>
      <c r="B28" s="69" t="s">
        <v>276</v>
      </c>
      <c r="C28" s="59" t="s">
        <v>197</v>
      </c>
      <c r="D28" s="59" t="s">
        <v>193</v>
      </c>
      <c r="E28" s="59">
        <v>2</v>
      </c>
      <c r="F28" s="59">
        <v>4</v>
      </c>
      <c r="G28" s="63">
        <v>8.6199999999999992</v>
      </c>
      <c r="H28" s="64">
        <f>G28*F28</f>
        <v>34.479999999999997</v>
      </c>
    </row>
    <row r="29" spans="1:8" ht="15.75" x14ac:dyDescent="0.25">
      <c r="A29" s="86"/>
      <c r="B29" s="87"/>
      <c r="C29" s="176" t="s">
        <v>270</v>
      </c>
      <c r="D29" s="176"/>
      <c r="E29" s="176"/>
      <c r="F29" s="176"/>
      <c r="G29" s="176"/>
      <c r="H29" s="88">
        <f>SUM(H23:H28)</f>
        <v>925.06999999999994</v>
      </c>
    </row>
    <row r="30" spans="1:8" ht="15.75" x14ac:dyDescent="0.25">
      <c r="A30" s="86"/>
      <c r="B30" s="86"/>
      <c r="C30" s="176" t="s">
        <v>236</v>
      </c>
      <c r="D30" s="176"/>
      <c r="E30" s="176"/>
      <c r="F30" s="176"/>
      <c r="G30" s="176"/>
      <c r="H30" s="88">
        <f>H29/12</f>
        <v>77.089166666666657</v>
      </c>
    </row>
    <row r="31" spans="1:8" ht="15.75" x14ac:dyDescent="0.25">
      <c r="A31" s="86"/>
      <c r="B31" s="86"/>
      <c r="C31" s="86"/>
      <c r="D31" s="86"/>
      <c r="E31" s="86"/>
      <c r="F31" s="70"/>
      <c r="G31" s="86"/>
      <c r="H31" s="86"/>
    </row>
    <row r="32" spans="1:8" ht="15.75" x14ac:dyDescent="0.25">
      <c r="A32" s="86"/>
      <c r="B32" s="86"/>
      <c r="C32" s="86"/>
      <c r="D32" s="86"/>
      <c r="E32" s="86"/>
      <c r="F32" s="70"/>
      <c r="G32" s="86"/>
      <c r="H32" s="86"/>
    </row>
  </sheetData>
  <mergeCells count="21">
    <mergeCell ref="H21:H22"/>
    <mergeCell ref="C29:G29"/>
    <mergeCell ref="C30:G30"/>
    <mergeCell ref="C17:G17"/>
    <mergeCell ref="C18:G18"/>
    <mergeCell ref="F21:F22"/>
    <mergeCell ref="G21:G22"/>
    <mergeCell ref="A21:A22"/>
    <mergeCell ref="B21:B22"/>
    <mergeCell ref="C21:C22"/>
    <mergeCell ref="D21:D22"/>
    <mergeCell ref="E21:E22"/>
    <mergeCell ref="A1:H2"/>
    <mergeCell ref="A3:A4"/>
    <mergeCell ref="B3:B4"/>
    <mergeCell ref="C3:C4"/>
    <mergeCell ref="D3:D4"/>
    <mergeCell ref="E3:E4"/>
    <mergeCell ref="F3:F4"/>
    <mergeCell ref="G3:G4"/>
    <mergeCell ref="H3:H4"/>
  </mergeCells>
  <pageMargins left="0.511811024" right="0.511811024" top="0.78740157499999996" bottom="0.78740157499999996" header="0.31496062000000002" footer="0.31496062000000002"/>
  <pageSetup paperSize="9" scale="55" orientation="portrait" r:id="rId1"/>
  <rowBreaks count="1" manualBreakCount="1">
    <brk id="1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AEA8AEF289EC469568070342C0A21E" ma:contentTypeVersion="17" ma:contentTypeDescription="Crie um novo documento." ma:contentTypeScope="" ma:versionID="7576235a176d6b83218080a0ff2469cf">
  <xsd:schema xmlns:xsd="http://www.w3.org/2001/XMLSchema" xmlns:xs="http://www.w3.org/2001/XMLSchema" xmlns:p="http://schemas.microsoft.com/office/2006/metadata/properties" xmlns:ns2="93f79b37-4887-4a39-80d2-0936e4ef5ed3" xmlns:ns3="9ac3dc5f-7cd1-44f1-ad3e-c852f362b0cb" targetNamespace="http://schemas.microsoft.com/office/2006/metadata/properties" ma:root="true" ma:fieldsID="142bba28c7235c7e63821d6e28dd63c2" ns2:_="" ns3:_="">
    <xsd:import namespace="93f79b37-4887-4a39-80d2-0936e4ef5ed3"/>
    <xsd:import namespace="9ac3dc5f-7cd1-44f1-ad3e-c852f362b0c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Location" minOccurs="0"/>
                <xsd:element ref="ns2:Imagem"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f79b37-4887-4a39-80d2-0936e4ef5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abe3d53f-864c-4c30-b421-a8cfe89dac5d" ma:termSetId="09814cd3-568e-fe90-9814-8d621ff8fb84" ma:anchorId="fba54fb3-c3e1-fe81-a776-ca4b69148c4d" ma:open="true" ma:isKeyword="false">
      <xsd:complexType>
        <xsd:sequence>
          <xsd:element ref="pc:Terms" minOccurs="0" maxOccurs="1"/>
        </xsd:sequence>
      </xsd:complex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element name="Imagem" ma:index="21" nillable="true" ma:displayName="Imagem" ma:format="Thumbnail" ma:internalName="Imagem">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ac3dc5f-7cd1-44f1-ad3e-c852f362b0cb" elementFormDefault="qualified">
    <xsd:import namespace="http://schemas.microsoft.com/office/2006/documentManagement/types"/>
    <xsd:import namespace="http://schemas.microsoft.com/office/infopath/2007/PartnerControls"/>
    <xsd:element name="SharedWithUsers" ma:index="14"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Compartilhado Com" ma:internalName="SharedWithDetails" ma:readOnly="true">
      <xsd:simpleType>
        <xsd:restriction base="dms:Note">
          <xsd:maxLength value="255"/>
        </xsd:restriction>
      </xsd:simpleType>
    </xsd:element>
    <xsd:element name="TaxCatchAll" ma:index="18" nillable="true" ma:displayName="Taxonomy Catch All Column" ma:hidden="true" ma:list="{5aa079c8-09b2-4aae-a7b9-22d9228dd98d}" ma:internalName="TaxCatchAll" ma:showField="CatchAllData" ma:web="9ac3dc5f-7cd1-44f1-ad3e-c852f362b0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f79b37-4887-4a39-80d2-0936e4ef5ed3">
      <Terms xmlns="http://schemas.microsoft.com/office/infopath/2007/PartnerControls"/>
    </lcf76f155ced4ddcb4097134ff3c332f>
    <TaxCatchAll xmlns="9ac3dc5f-7cd1-44f1-ad3e-c852f362b0cb" xsi:nil="true"/>
    <Imagem xmlns="93f79b37-4887-4a39-80d2-0936e4ef5ed3" xsi:nil="true"/>
  </documentManagement>
</p:properties>
</file>

<file path=customXml/itemProps1.xml><?xml version="1.0" encoding="utf-8"?>
<ds:datastoreItem xmlns:ds="http://schemas.openxmlformats.org/officeDocument/2006/customXml" ds:itemID="{4791F82A-46B3-47FA-95F6-B4E8CC4B16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f79b37-4887-4a39-80d2-0936e4ef5ed3"/>
    <ds:schemaRef ds:uri="9ac3dc5f-7cd1-44f1-ad3e-c852f362b0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EAA2D6-28AC-4381-907E-D22C3D087AB4}">
  <ds:schemaRefs>
    <ds:schemaRef ds:uri="http://schemas.microsoft.com/sharepoint/v3/contenttype/forms"/>
  </ds:schemaRefs>
</ds:datastoreItem>
</file>

<file path=customXml/itemProps3.xml><?xml version="1.0" encoding="utf-8"?>
<ds:datastoreItem xmlns:ds="http://schemas.openxmlformats.org/officeDocument/2006/customXml" ds:itemID="{4291FDD5-4EAD-4FA6-8DC6-985D07146EB8}">
  <ds:schemaRefs>
    <ds:schemaRef ds:uri="http://schemas.microsoft.com/office/infopath/2007/PartnerControls"/>
    <ds:schemaRef ds:uri="http://schemas.microsoft.com/office/2006/documentManagement/types"/>
    <ds:schemaRef ds:uri="http://www.w3.org/XML/1998/namespace"/>
    <ds:schemaRef ds:uri="http://schemas.microsoft.com/office/2006/metadata/properties"/>
    <ds:schemaRef ds:uri="9ac3dc5f-7cd1-44f1-ad3e-c852f362b0cb"/>
    <ds:schemaRef ds:uri="http://purl.org/dc/terms/"/>
    <ds:schemaRef ds:uri="http://purl.org/dc/elements/1.1/"/>
    <ds:schemaRef ds:uri="http://schemas.openxmlformats.org/package/2006/metadata/core-properties"/>
    <ds:schemaRef ds:uri="93f79b37-4887-4a39-80d2-0936e4ef5ed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3</vt:i4>
      </vt:variant>
    </vt:vector>
  </HeadingPairs>
  <TitlesOfParts>
    <vt:vector size="9" baseType="lpstr">
      <vt:lpstr>Resumo</vt:lpstr>
      <vt:lpstr>Trabalhador Rural</vt:lpstr>
      <vt:lpstr>Tratorista</vt:lpstr>
      <vt:lpstr>mat.trab.rural</vt:lpstr>
      <vt:lpstr>mat.tratorista</vt:lpstr>
      <vt:lpstr>uniformes.epis</vt:lpstr>
      <vt:lpstr>Resumo!Area_de_impressao</vt:lpstr>
      <vt:lpstr>'Trabalhador Rural'!Area_de_impressao</vt:lpstr>
      <vt:lpstr>Tratorista!Area_de_impressao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Sergio</dc:creator>
  <cp:keywords/>
  <dc:description/>
  <cp:lastModifiedBy>Jose Amauri Costa Fernandes</cp:lastModifiedBy>
  <cp:revision/>
  <cp:lastPrinted>2025-04-08T13:38:03Z</cp:lastPrinted>
  <dcterms:created xsi:type="dcterms:W3CDTF">2019-09-16T12:21:48Z</dcterms:created>
  <dcterms:modified xsi:type="dcterms:W3CDTF">2025-04-08T13:41:11Z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0x0101002BAEA8AEF289EC469568070342C0A21E</vt:lpwstr>
  </property>
  <property fmtid="{D5CDD505-2E9C-101B-9397-08002B2CF9AE}" pid="3" name="MediaServiceImageTags">
    <vt:lpwstr/>
  </property>
</Properties>
</file>