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2082369\Downloads\"/>
    </mc:Choice>
  </mc:AlternateContent>
  <xr:revisionPtr revIDLastSave="0" documentId="13_ncr:1_{6AE371FD-7FCF-4398-89F9-1EA9FE10A22B}" xr6:coauthVersionLast="36" xr6:coauthVersionMax="47" xr10:uidLastSave="{00000000-0000-0000-0000-000000000000}"/>
  <bookViews>
    <workbookView xWindow="0" yWindow="0" windowWidth="24000" windowHeight="9525" tabRatio="935" activeTab="5" xr2:uid="{00000000-000D-0000-FFFF-FFFF00000000}"/>
  </bookViews>
  <sheets>
    <sheet name="Resumo" sheetId="21" r:id="rId1"/>
    <sheet name="Trabalhador Rural" sheetId="3" r:id="rId2"/>
    <sheet name="Tratorista" sheetId="20" r:id="rId3"/>
    <sheet name="mat.trab.rural" sheetId="22" r:id="rId4"/>
    <sheet name="mat.tratorista" sheetId="23" r:id="rId5"/>
    <sheet name="uniformes.epis" sheetId="24" r:id="rId6"/>
  </sheets>
  <externalReferences>
    <externalReference r:id="rId7"/>
    <externalReference r:id="rId8"/>
    <externalReference r:id="rId9"/>
  </externalReferences>
  <definedNames>
    <definedName name="_xlnm.Print_Area" localSheetId="0">Resumo!$A$2:$K$6</definedName>
    <definedName name="_xlnm.Print_Area" localSheetId="1">'Trabalhador Rural'!$A$1:$F$161</definedName>
    <definedName name="_xlnm.Print_Area" localSheetId="2">Tratorista!$A$1:$F$164</definedName>
    <definedName name="tab_campi" localSheetId="1">'[1]#listas#'!$E$1:$F$22</definedName>
    <definedName name="tab_campi" localSheetId="2">'[1]#listas#'!$E$1:$F$22</definedName>
    <definedName name="tab_campi">'[2]#listas#'!$E$1:$F$22</definedName>
    <definedName name="tab_dados" localSheetId="1">#REF!</definedName>
    <definedName name="tab_dados" localSheetId="2">#REF!</definedName>
    <definedName name="tab_dado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1" l="1"/>
  <c r="H5" i="21"/>
  <c r="H4" i="21"/>
  <c r="G4" i="21"/>
  <c r="K5" i="21"/>
  <c r="J5" i="21"/>
  <c r="G5" i="21"/>
  <c r="F127" i="20"/>
  <c r="F126" i="20"/>
  <c r="F125" i="20"/>
  <c r="F124" i="3"/>
  <c r="F123" i="3"/>
  <c r="I17" i="23"/>
  <c r="I14" i="23"/>
  <c r="J39" i="22"/>
  <c r="I15" i="23"/>
  <c r="F122" i="3"/>
  <c r="H17" i="24"/>
  <c r="H10" i="24"/>
  <c r="H27" i="24"/>
  <c r="H25" i="24"/>
  <c r="H29" i="24"/>
  <c r="H30" i="24"/>
  <c r="H28" i="24"/>
  <c r="H26" i="24"/>
  <c r="G25" i="24"/>
  <c r="F25" i="24"/>
  <c r="E25" i="24"/>
  <c r="D25" i="24"/>
  <c r="C25" i="24"/>
  <c r="H24" i="24"/>
  <c r="H23" i="24"/>
  <c r="G23" i="24"/>
  <c r="F23" i="24"/>
  <c r="E23" i="24"/>
  <c r="D23" i="24"/>
  <c r="C23" i="24"/>
  <c r="A23" i="24"/>
  <c r="H16" i="24"/>
  <c r="H15" i="24"/>
  <c r="H14" i="24"/>
  <c r="H13" i="24"/>
  <c r="H12" i="24"/>
  <c r="H11" i="24"/>
  <c r="H9" i="24"/>
  <c r="H8" i="24"/>
  <c r="H7" i="24"/>
  <c r="H6" i="24"/>
  <c r="H5" i="24"/>
  <c r="I13" i="23"/>
  <c r="I12" i="23"/>
  <c r="I11" i="23"/>
  <c r="I10" i="23"/>
  <c r="I9" i="23"/>
  <c r="I8" i="23"/>
  <c r="I7" i="23"/>
  <c r="I6" i="23"/>
  <c r="G5" i="23"/>
  <c r="I5" i="23" s="1"/>
  <c r="G4" i="23"/>
  <c r="I4" i="23" s="1"/>
  <c r="J44" i="22"/>
  <c r="J43" i="22"/>
  <c r="J40" i="22"/>
  <c r="J41" i="22" s="1"/>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F76" i="20"/>
  <c r="H18" i="24" l="1"/>
  <c r="I18" i="23"/>
  <c r="F77" i="20"/>
  <c r="F44" i="20"/>
  <c r="F126" i="3"/>
  <c r="E94" i="3" l="1"/>
  <c r="E97" i="20"/>
  <c r="F81" i="20" l="1"/>
  <c r="F87" i="20" s="1"/>
  <c r="E140" i="20"/>
  <c r="E141" i="20" s="1"/>
  <c r="F129" i="20"/>
  <c r="F152" i="20" s="1"/>
  <c r="C120" i="20"/>
  <c r="C119" i="20"/>
  <c r="F115" i="20"/>
  <c r="F120" i="20" s="1"/>
  <c r="E103" i="20"/>
  <c r="E93" i="20"/>
  <c r="E94" i="20" s="1"/>
  <c r="C87" i="20"/>
  <c r="C86" i="20"/>
  <c r="C85" i="20"/>
  <c r="E71" i="20"/>
  <c r="E96" i="20" s="1"/>
  <c r="E38" i="20"/>
  <c r="E25" i="20"/>
  <c r="E100" i="3"/>
  <c r="E68" i="3"/>
  <c r="E93" i="3" s="1"/>
  <c r="E90" i="3"/>
  <c r="E91" i="3" l="1"/>
  <c r="F51" i="20"/>
  <c r="F56" i="20" s="1"/>
  <c r="F93" i="20"/>
  <c r="F97" i="20" l="1"/>
  <c r="F95" i="20"/>
  <c r="F96" i="20"/>
  <c r="F92" i="20"/>
  <c r="F94" i="20"/>
  <c r="F148" i="20"/>
  <c r="F57" i="20"/>
  <c r="F98" i="20" l="1"/>
  <c r="F150" i="20" s="1"/>
  <c r="F58" i="20"/>
  <c r="F67" i="20" s="1"/>
  <c r="F85" i="20"/>
  <c r="F106" i="20"/>
  <c r="F105" i="20"/>
  <c r="F65" i="20" l="1"/>
  <c r="F63" i="20"/>
  <c r="F107" i="20"/>
  <c r="F103" i="20"/>
  <c r="F68" i="20"/>
  <c r="F66" i="20"/>
  <c r="F69" i="20"/>
  <c r="F64" i="20"/>
  <c r="F104" i="20"/>
  <c r="F108" i="20"/>
  <c r="F109" i="20" s="1"/>
  <c r="F119" i="20" s="1"/>
  <c r="F121" i="20" s="1"/>
  <c r="F151" i="20" s="1"/>
  <c r="F70" i="20"/>
  <c r="F71" i="20" l="1"/>
  <c r="F86" i="20" s="1"/>
  <c r="F88" i="20" s="1"/>
  <c r="F149" i="20" s="1"/>
  <c r="F134" i="20" s="1"/>
  <c r="F135" i="20" s="1"/>
  <c r="F138" i="20" s="1"/>
  <c r="F153" i="20" l="1"/>
  <c r="F137" i="20"/>
  <c r="F139" i="20"/>
  <c r="F140" i="20" l="1"/>
  <c r="F141" i="20"/>
  <c r="F154" i="20" s="1"/>
  <c r="F155" i="20" s="1"/>
  <c r="E5" i="21" s="1"/>
  <c r="F41" i="3" l="1"/>
  <c r="F43" i="3" l="1"/>
  <c r="F73" i="3"/>
  <c r="F78" i="3" s="1"/>
  <c r="F84" i="3" s="1"/>
  <c r="F46" i="3"/>
  <c r="E137" i="3"/>
  <c r="E138" i="3" l="1"/>
  <c r="E22" i="3" l="1"/>
  <c r="E35" i="3"/>
  <c r="F48" i="3"/>
  <c r="C82" i="3"/>
  <c r="C83" i="3"/>
  <c r="C84" i="3"/>
  <c r="F112" i="3"/>
  <c r="F117" i="3" s="1"/>
  <c r="C116" i="3"/>
  <c r="C117" i="3"/>
  <c r="F149" i="3"/>
  <c r="F91" i="3" l="1"/>
  <c r="F89" i="3"/>
  <c r="F54" i="3"/>
  <c r="F53" i="3"/>
  <c r="F90" i="3"/>
  <c r="F94" i="3"/>
  <c r="F92" i="3"/>
  <c r="F93" i="3"/>
  <c r="F145" i="3"/>
  <c r="F55" i="3" l="1"/>
  <c r="F95" i="3"/>
  <c r="F147" i="3" s="1"/>
  <c r="F82" i="3" l="1"/>
  <c r="F101" i="3"/>
  <c r="F61" i="3"/>
  <c r="F60" i="3"/>
  <c r="F100" i="3"/>
  <c r="F105" i="3"/>
  <c r="F104" i="3"/>
  <c r="F103" i="3"/>
  <c r="F102" i="3"/>
  <c r="F67" i="3"/>
  <c r="F63" i="3"/>
  <c r="F66" i="3"/>
  <c r="F62" i="3"/>
  <c r="F65" i="3"/>
  <c r="F64" i="3"/>
  <c r="F106" i="3" l="1"/>
  <c r="F116" i="3" s="1"/>
  <c r="F68" i="3"/>
  <c r="F83" i="3" s="1"/>
  <c r="F85" i="3" s="1"/>
  <c r="F146" i="3" s="1"/>
  <c r="F118" i="3"/>
  <c r="F148" i="3" s="1"/>
  <c r="F150" i="3" l="1"/>
  <c r="F131" i="3"/>
  <c r="F132" i="3" l="1"/>
  <c r="F135" i="3" l="1"/>
  <c r="F136" i="3"/>
  <c r="F134" i="3"/>
  <c r="F137" i="3" l="1"/>
  <c r="F138" i="3"/>
  <c r="F151" i="3" s="1"/>
  <c r="F152" i="3" s="1"/>
  <c r="F153" i="3" l="1"/>
  <c r="E4" i="21"/>
  <c r="I4" i="21" l="1"/>
  <c r="K4" i="21"/>
  <c r="K6" i="21" s="1"/>
  <c r="J4" i="21"/>
  <c r="J6" i="21" s="1"/>
  <c r="I6" i="21"/>
</calcChain>
</file>

<file path=xl/sharedStrings.xml><?xml version="1.0" encoding="utf-8"?>
<sst xmlns="http://schemas.openxmlformats.org/spreadsheetml/2006/main" count="813" uniqueCount="288">
  <si>
    <t>RESUMO DAS PLANILHAS DE CUSTOS</t>
  </si>
  <si>
    <t>ITEM</t>
  </si>
  <si>
    <t>DESCRIÇÃO</t>
  </si>
  <si>
    <t>UNIDADE</t>
  </si>
  <si>
    <t>VALOR ANUAL</t>
  </si>
  <si>
    <t>TOTAIS</t>
  </si>
  <si>
    <t>ADENDO III - PLANILHA DE CUSTOS E FORMAÇÃO DE PREÇOS</t>
  </si>
  <si>
    <t>MODELO PARA A CONSOLIDAÇÃO E APRESENTAÇÃO DE PROPOSTAS</t>
  </si>
  <si>
    <t> </t>
  </si>
  <si>
    <t>Nº de Reg. Da CCT</t>
  </si>
  <si>
    <t>RN000450/2024</t>
  </si>
  <si>
    <t>Data de Vigência da CCT</t>
  </si>
  <si>
    <t>Partes que celebraram a CCT:</t>
  </si>
  <si>
    <t>CONFEDERACAO NACIONAL DOS TRABALHADORES ASSALARIADOS E ASSALARIADAS RURAIS - CNPJ n. 24.687.636/0001-11</t>
  </si>
  <si>
    <t>FEDERACAO DA AGRICULTURA, PECUARIA E PESCA DO RIO GRANDE DO NORTE - FAERN - CNPJ 08.431.751/0001-74</t>
  </si>
  <si>
    <t>CAMPUS</t>
  </si>
  <si>
    <t>APODI</t>
  </si>
  <si>
    <t>SIGLA</t>
  </si>
  <si>
    <t>AP</t>
  </si>
  <si>
    <t>Planilha de Custos e Formação de Preços</t>
  </si>
  <si>
    <t>Processo</t>
  </si>
  <si>
    <t>23136.000383.2025-42</t>
  </si>
  <si>
    <t>Licitação</t>
  </si>
  <si>
    <t>Data</t>
  </si>
  <si>
    <t>-</t>
  </si>
  <si>
    <t>Horário</t>
  </si>
  <si>
    <t>DADOS DO PROPONENTE</t>
  </si>
  <si>
    <t>Razão Social</t>
  </si>
  <si>
    <t>CNPJ</t>
  </si>
  <si>
    <t>DISCRIMINAÇÃO DO SERVIÇO</t>
  </si>
  <si>
    <t>A</t>
  </si>
  <si>
    <t>Data de Apresentação da Proposta (dia/mês/ano)</t>
  </si>
  <si>
    <t>B</t>
  </si>
  <si>
    <t>Município/UF</t>
  </si>
  <si>
    <t>C</t>
  </si>
  <si>
    <t>Ano Acordo, Convenção ou Sentença Normativa em Dissíso Coletivo</t>
  </si>
  <si>
    <t>D</t>
  </si>
  <si>
    <t>N° de meses de execução contratual</t>
  </si>
  <si>
    <t>IDENTIFICAÇÃO DO SERVIÇO</t>
  </si>
  <si>
    <t>Tipo de Serviço</t>
  </si>
  <si>
    <t>Unidade de Medida</t>
  </si>
  <si>
    <t xml:space="preserve">Qtd Total a Contratar </t>
  </si>
  <si>
    <t>Trabalhador Rural</t>
  </si>
  <si>
    <t>Posto Mês</t>
  </si>
  <si>
    <t>MÃO-DE-OBRA</t>
  </si>
  <si>
    <t>MÃO-DE-OBRA VINCULADA À EXECUÇÃO CONTRATUAL</t>
  </si>
  <si>
    <t>Dados complementares para composição dos custos referente à mão-de-obra</t>
  </si>
  <si>
    <t>Tipo de serviço (mesmo serviço com características distintas)</t>
  </si>
  <si>
    <t>TRABALHADOR RURAL</t>
  </si>
  <si>
    <t>Classificação Brasileira de Ocupações (CBO)</t>
  </si>
  <si>
    <t>6210-05</t>
  </si>
  <si>
    <t>Salário Normativo da Categoria Profissional (R$)</t>
  </si>
  <si>
    <t>Categoria profissional (vinculada à execução contratual)</t>
  </si>
  <si>
    <t>Data base da categoria (dia/mês/ano)</t>
  </si>
  <si>
    <t>Nota</t>
  </si>
  <si>
    <t>Nota 1: Deverá ser elaborado um quadro para cada tipo de serviço.
Nota 2: A planilha será calculada considerando o valor mensal do empregado.</t>
  </si>
  <si>
    <t>MÓDULO 1</t>
  </si>
  <si>
    <t>COMPOSIÇÃO DA REMUNERAÇÃO</t>
  </si>
  <si>
    <t>Composição da Remuneração</t>
  </si>
  <si>
    <t>Valor (R$)</t>
  </si>
  <si>
    <t>Salário Base</t>
  </si>
  <si>
    <t>Adicional de Periculosidade</t>
  </si>
  <si>
    <t>Adicional de Insalubridade - 20% do salário da função.</t>
  </si>
  <si>
    <t>Adicional Noturno</t>
  </si>
  <si>
    <t>E</t>
  </si>
  <si>
    <t>Adicional de Hora Noturna Reduzida</t>
  </si>
  <si>
    <t>F</t>
  </si>
  <si>
    <t xml:space="preserve">Adicional de Hora Extra - 22 horas </t>
  </si>
  <si>
    <t>G</t>
  </si>
  <si>
    <t>Outros (especificar)</t>
  </si>
  <si>
    <t>Total</t>
  </si>
  <si>
    <t>MÓDULO 2</t>
  </si>
  <si>
    <t>ENCARGOS E BENEFÍCIOS MENSAIS E DIÁRIOS</t>
  </si>
  <si>
    <t>Submódulo 2.1</t>
  </si>
  <si>
    <t>13º  Salário, Férias e Adicional de Férias</t>
  </si>
  <si>
    <t>2.1</t>
  </si>
  <si>
    <t>13º (décimo terceiro) Salário, Férias e Adicional de Férias</t>
  </si>
  <si>
    <t>%</t>
  </si>
  <si>
    <t>13º (décimo terceiro) Salário</t>
  </si>
  <si>
    <t>Adicional de Férias</t>
  </si>
  <si>
    <t>Submódulo 2.2</t>
  </si>
  <si>
    <t>GPS, FGTS e outras contribuições</t>
  </si>
  <si>
    <t>2.2</t>
  </si>
  <si>
    <t>INSS</t>
  </si>
  <si>
    <t>Salário Educação</t>
  </si>
  <si>
    <t>SAT - Seguro Acidente de Trabalho (informar RAT da empresa)</t>
  </si>
  <si>
    <t>SESC ou SESI</t>
  </si>
  <si>
    <t>SENAI - SENAC</t>
  </si>
  <si>
    <t>SEBRAE</t>
  </si>
  <si>
    <t>INCRA</t>
  </si>
  <si>
    <t>H</t>
  </si>
  <si>
    <t>FGTS</t>
  </si>
  <si>
    <t>Submódulo 2.3</t>
  </si>
  <si>
    <t>Benefícios Mensais e Diários</t>
  </si>
  <si>
    <t>2.3</t>
  </si>
  <si>
    <t>Auxílio Alimentação</t>
  </si>
  <si>
    <t>Assistência Médica e Familiar</t>
  </si>
  <si>
    <t>Seguro de Vida</t>
  </si>
  <si>
    <t>Outros</t>
  </si>
  <si>
    <t>Quadro Resumo - Módulo 2</t>
  </si>
  <si>
    <t>ENC. E BENEFÍCIOS ANUAIS, MENSAIS E DIÁRIOS</t>
  </si>
  <si>
    <t>Encargos e Benefícios Anuais, Mensais e Diários</t>
  </si>
  <si>
    <t>MÓDULO 3</t>
  </si>
  <si>
    <t>PROVISÃO PARA RECISÃO</t>
  </si>
  <si>
    <t>Provisão para Rescisão</t>
  </si>
  <si>
    <t>Aviso Prévio Indenizado</t>
  </si>
  <si>
    <t>Incidência do FGTS sobre Aviso Prévio Indenizado</t>
  </si>
  <si>
    <t>Multa do FGTS sobre Aviso Prévio Indenizado</t>
  </si>
  <si>
    <t>Aviso Prévio Trabalhado</t>
  </si>
  <si>
    <t>Incidência do Submódulos 2.2 sobre Aviso Prévio Trabalhado</t>
  </si>
  <si>
    <t>Multa FGTS sobre Aviso Prévio Trabalhado</t>
  </si>
  <si>
    <t>MÓDULO 4</t>
  </si>
  <si>
    <t>CUSTO DE REPOSIÇÃO DO PROFISSIONAL AUSENTE</t>
  </si>
  <si>
    <t>Submódulo 4.1</t>
  </si>
  <si>
    <t>Ausências Legais</t>
  </si>
  <si>
    <t>4.1</t>
  </si>
  <si>
    <t>Férias</t>
  </si>
  <si>
    <t>Licença Paternidade</t>
  </si>
  <si>
    <t>Ausência por Acidente de Trabalho</t>
  </si>
  <si>
    <t>Afastamento Maternidade</t>
  </si>
  <si>
    <t>Submódulo 4.2</t>
  </si>
  <si>
    <t>Intrajornada</t>
  </si>
  <si>
    <t>4.2</t>
  </si>
  <si>
    <t>Intervalo para repouso ou alimentação</t>
  </si>
  <si>
    <t>Quadro Resumo - Módulo 4</t>
  </si>
  <si>
    <t>Custo de Reposição do Profissional Ausente</t>
  </si>
  <si>
    <t>MÓDULO 5</t>
  </si>
  <si>
    <t>INSUMOS DIVERSOS</t>
  </si>
  <si>
    <t>Insumos Diversos</t>
  </si>
  <si>
    <t>Uniformes</t>
  </si>
  <si>
    <t>Materiais</t>
  </si>
  <si>
    <t>Equipamentos (Depreciação de Equipamentos - 20% ao ano)</t>
  </si>
  <si>
    <t>Valores mensais por empregado</t>
  </si>
  <si>
    <t>MÓDULO 6</t>
  </si>
  <si>
    <t>CUSTOS INDIRETOS, TRIBUTOS E LUCRO</t>
  </si>
  <si>
    <t>Custos Indiretos, Tributos e Lucro</t>
  </si>
  <si>
    <t xml:space="preserve">Custos Indiretos </t>
  </si>
  <si>
    <t>Lucro</t>
  </si>
  <si>
    <t>Tributos</t>
  </si>
  <si>
    <t>C.1 - Tributos Federais (COFINS)</t>
  </si>
  <si>
    <t>C.1 - Tributos Federais (PIS)</t>
  </si>
  <si>
    <t>C.3- Tributos Municipais (ISS)</t>
  </si>
  <si>
    <t>Total dos Tributos</t>
  </si>
  <si>
    <t>Nota (1)</t>
  </si>
  <si>
    <t>Custos Indiretos, Tributos e Lucro por empregado.</t>
  </si>
  <si>
    <t>Nota (2)</t>
  </si>
  <si>
    <t>O valor referente a tributos é obtido aplicando-se o percentual sobre o valor do faturamento.</t>
  </si>
  <si>
    <t>Nota (3)</t>
  </si>
  <si>
    <t>A alíquota dos Tributos municipais deve ser informada de acordo com a legislação do do município onde será prestado o serviço</t>
  </si>
  <si>
    <t>QUADRO-RESUMO DO CUSTO POR EMPREGADO</t>
  </si>
  <si>
    <t>Mão-de-obra vinculada à execução contratual (valor por empregado)</t>
  </si>
  <si>
    <t>R$</t>
  </si>
  <si>
    <t>Módulo 1 - Composição da Remuneração</t>
  </si>
  <si>
    <t>Módulo 2 - Encargos e Benefícios Anuais, Mensais e Diários</t>
  </si>
  <si>
    <t>Módulo 3 - Provisão para Rescisão</t>
  </si>
  <si>
    <t>Módulo 4 - Custo de Reposição do Profissional Ausente</t>
  </si>
  <si>
    <t>Módulo 5 - Insumos Diversos</t>
  </si>
  <si>
    <t>Subtotal (A+B+C+D+E)</t>
  </si>
  <si>
    <t>Módulo 6 – Custos Indiretos, Tributos e Lucro</t>
  </si>
  <si>
    <t>Valor Total por Empregado (R$)</t>
  </si>
  <si>
    <t>Valor Total por Todos os Empregados (R$)</t>
  </si>
  <si>
    <t xml:space="preserve">Nº de Reg. Da CCT </t>
  </si>
  <si>
    <t>RN000009/2025</t>
  </si>
  <si>
    <t>SINDICATO DAS EMPRESAS DE ASSEIO, CONSERVACAO E LIMPEZA URBANA PUBLICA E PRIVADADO  ESTADO  DO  RIO GRANDE DO  NORTE  -  SEAC/RN, CNPJ n.  40.756.462/0001-58</t>
  </si>
  <si>
    <t>SINDICATO  DOS TRABALHADORES EM  ASSEIO, CONSERVACAO, HIGIENIZACAO E  LIMPEZAURBANA DO ESTADO DO RIO GRANDE DO NORTE-SINDLIMP, CNPJ n. 24.192.916/0001-59</t>
  </si>
  <si>
    <t>Tratorista</t>
  </si>
  <si>
    <t>TRATORISTA</t>
  </si>
  <si>
    <t>6410-15</t>
  </si>
  <si>
    <t>Deverá ser elaborado um quadro para cada tipo de serviço.</t>
  </si>
  <si>
    <t>Adicional de Insalubridade</t>
  </si>
  <si>
    <t>Adicional de Hora Extra no Feriado Trabalhado</t>
  </si>
  <si>
    <t>Auxílio Alimentação (Cláusula 14º)</t>
  </si>
  <si>
    <t>Benefício Social Familiar (Cláusula 19º)</t>
  </si>
  <si>
    <t>Auxílio Saúde (Cláusula 17º)</t>
  </si>
  <si>
    <t>Programa de Qualificação Profissional e Marketing ( Cláusula 28ª)</t>
  </si>
  <si>
    <t>Tarifa</t>
  </si>
  <si>
    <t>Vale-transporte (Lei nº 7.418/1985, Lei nº 7.619/1987 e Decreto nº 95.247/1987)</t>
  </si>
  <si>
    <t>Dias c/ fim semana</t>
  </si>
  <si>
    <t>OBTENÇÃO DE CUSTO DE MATERIAIS PARA 8 (OITO) POSTOS DE TRABALHADORES RURAIS</t>
  </si>
  <si>
    <t>SERVIÇO</t>
  </si>
  <si>
    <t>MATERIAL</t>
  </si>
  <si>
    <t>UNID</t>
  </si>
  <si>
    <t>PERÍODO</t>
  </si>
  <si>
    <t>QUANTIDADE / PERÍODO</t>
  </si>
  <si>
    <t>QUANTIDADE ANUAL</t>
  </si>
  <si>
    <t>PREÇO PESQUISADO (R$)</t>
  </si>
  <si>
    <t>VALOR ANUAL (R$)</t>
  </si>
  <si>
    <t>MARCA DE REFERÊNCIA</t>
  </si>
  <si>
    <t>ROÇADEIRA MANUAL TIPO MOTOR: GASOLINA , POTÊNCIA MOTOR: 2,17 HP, TIPO CORTADOR: LÂMINA AÇO/FIO NYLON , ROTAÇÃO: 8.000 RPM, PESO APROXIMADO: 4,2 KG, TIPO EMPUNHADEIRA: ALÇA REGULÁVEL/CINTURÃO DUPLO, ERGONÔMICO , COR: PRETA , CARACTERÍSTICAS ADICIONAIS: LATERAL.  (REGIME DE COMODATO)</t>
  </si>
  <si>
    <t>ANUAL</t>
  </si>
  <si>
    <t>LAVADORA ALTA PRESSÃO TENSÃO: 110/220 V, POTÊNCIA CONSUMIDA: 0,2 KW/H, MODELO: MONOFÁSICO , ACESSÓRIOS: RESERVATÓRIO PARA DETERGENTE (COMODATO)</t>
  </si>
  <si>
    <t>PROTETOR SOLAR FATOR 50, APRESENTAÇÃO CREME, USO CORPORAL, SEM PERFUME, TESTATO DERMATOLOGICAMENTE, EMBALAGEM 120ML</t>
  </si>
  <si>
    <t>BISNAGA 120 GRAMAS</t>
  </si>
  <si>
    <t>SEMESTRAL</t>
  </si>
  <si>
    <t>CAPA CHUVA MATERIAL: PVC , COR: AMARELA , CARACTERÍSTICAS ADICIONAIS: FORRADO COM CAPUZ , TAMANHO REFERÊNCIA: M  MANGA LONGA (TAMANHO ADULTO)</t>
  </si>
  <si>
    <t xml:space="preserve">ÓCULOS DE PROTEÇÃO ESCURO, COM PROTEÇÃO UVA E UVB, LENTE DCH. ARMAÇÃO: POLIPROPILENO , TIPO LENTE: COM CURVA LATERAL. , COR LENTE: ESCURA , CARACTERÍSTICAS ADICIONAIS: HASTES COM COMPRIMENTO REGULÁVEL E CETIFICADO DE A </t>
  </si>
  <si>
    <t>FILTRO RESPIRADOR, NOME FILTRO RESPIRACAO - PO / AGROTOXICO. COMPATIBILIDADE: RESPIRADOR SEMI FACIAL PLASTCOR</t>
  </si>
  <si>
    <t>PAR</t>
  </si>
  <si>
    <t>AVENTAL MATERIAL: PVC - CLORETO DE POLIVINILA , COR: BRANCA , CARACTERÍSTICAS ADICIONAIS: FORRO 100 % POLIESTER, TIRA NO PESCOÇO 2 TIRAS NA , APLICAÇÃO: COZINHA INDUSTRIAL , TAMANHO: SOB MEDIDA</t>
  </si>
  <si>
    <t>ABAFADOR RUÍDO AURICULAR MATERIAL: PLÁSTICO ABS , FORMATO: CONCHA , CARACTERÍSTICAS ADICIONAIS: NÍVEL DE ATENUAÇÃO DE RUÍDO: 10 DB</t>
  </si>
  <si>
    <t>PEÇA / COMPONENTE ROÇADEIRA TIPO: FIO DE CORTE , MATERIAL: NYLON , COMPRIMENTO: 240 M, APLICAÇÃO: ROÇADEIRA KAWASHIMA. FIO DE NYLON 3,00MMX50M REDONDO INDICADO PARA ROÇADEIRA E APARADORES DE GRAMA.</t>
  </si>
  <si>
    <t>CAL VIRGEM (ÓXIDO DE CÁLCIO – CAO)  SACO DE 20 KG. COR: BRANCA , APRESENTAÇÃO: PÓ , APLICAÇÃO: CONSTRUÇÃO EM GERAL</t>
  </si>
  <si>
    <t>UND.</t>
  </si>
  <si>
    <t>COMPRESSA GAZE MATERIAL: TECIDO 100% ALGODÃO , TIPO: 9 FIOS/CM2 , MODELO: COR BRANCA,ISENTA DE IMPUREZAS , CAMADAS: 8 CAMADAS , LARGURA: 7,50 CM, COMPRIMENTO: 7,50 CM, DOBRAS: 5 DOBRAS , CARACTERÍSTICAS ADICIONAIS: DESCARTÁVEL</t>
  </si>
  <si>
    <t>MÁSCARA DESCARTÁVEL USO GERAL MATERIAL: TNT (TECIDO NÃO TECIDO) , TIPO FIXAÇÃO: CONTORNO TOTAL, COM ELÁSTICO , CARACTERÍSTICAS ADICIONAIS: PROTEÇÃO DE BARBA E BIGODE , TAMANHO: ÚNICO. (CAIXA COM 100 UNIDADES)</t>
  </si>
  <si>
    <r>
      <rPr>
        <sz val="12"/>
        <color rgb="FF000000"/>
        <rFont val="Arial"/>
        <family val="2"/>
        <charset val="1"/>
      </rPr>
      <t xml:space="preserve">ÁLCOOL ETÍLICO TEOR ALCOÓLICO: 70% P/P (70 °GL) , COMPOSIÇÃO BÁSICA: GLICERINADO , CARACTERÍSTICAS ADICIONAIS: COM BICO DOSADOR. </t>
    </r>
    <r>
      <rPr>
        <sz val="12"/>
        <color theme="1"/>
        <rFont val="Arial"/>
        <family val="2"/>
        <charset val="1"/>
      </rPr>
      <t>GEL 400 G</t>
    </r>
  </si>
  <si>
    <t>ÁLCOOL ETÍLICO TIPO: HIDRATADO , TEOR ALCOÓLICO: 70%_(70°GL) , APRESENTAÇÃO: LÍQUIDO. FRASCO COM 1000 ML</t>
  </si>
  <si>
    <t>VACINA TIPO: VIVA ATENUADA , COMPOSIÇÃO: B. ABORTUS (CEPA B-19) , FORMA FARMACÊUTICA: SUSPENSÃO INJETÁVEL , APLICAÇÃO*: USO VETERINÁRIO.</t>
  </si>
  <si>
    <t>DOSE</t>
  </si>
  <si>
    <t>VACINA TIPO: TRÍPLICE INATIVADA , COMPOSIÇÃO: ANTÍGENOS: O1, A24, C3 , FORMA FARMACÊUTICA: EMULSÃO INJETÁVEL , APLICAÇÃO*: USO VETERINÁRIO.</t>
  </si>
  <si>
    <t>FRASCO DE 50 ML</t>
  </si>
  <si>
    <t>DESINFETANTE COMPOSIÇÃO: À BASE DE IODOFÓRMIO E ÁCIDO FOSFÓRICO , TEOR ATIVO: 11,25% + 15% , FORMA FÍSICA: SOLUÇÃO AQUOSA.</t>
  </si>
  <si>
    <t>LITRO</t>
  </si>
  <si>
    <t>CLORETO DE ALQUIL DIMETIL BENZIL AMÔNIO COMPOSIÇÃO: ASSOCIADO À TRIETANOLAMINA, ETANOLAMINA, HEXAFORM , OUTROS COMPONENTES: HIDROXICARBONATO CÁLCIO, LAURIL ÉTER SULFATO SÓDIO , CONCENTRAÇÃO: 80 MG/ML + 90 MG/ML + 60 MG/ML + 180 MCL/ML + 10 MG/ML, CONCENTRAÇÃO 1: 10 MG/ML, FORMA FARMACÊUTICA: SOLUÇÃO TÓPICA , APLICAÇÃO: USO VETERINÁRIO.</t>
  </si>
  <si>
    <t>DETERGENTE COMPOSIÇÃO: A BASE DE ÁCIDO LINEAR ALQUIBENZENO SULFÔNICO, EM , APLICAÇÃO: LAVAGEM MANUAL DE LOUÇAS, UTENSÍLIOS E LIMPEZA GER , CARACTERÍSTICAS ADICIONAIS: PH 6,5 A 7,5 , ASPECTO FÍSICO: LÍQUIDO. GALÃO 5 LITROS.</t>
  </si>
  <si>
    <t>GALÃO</t>
  </si>
  <si>
    <t>ESCOVA ROUPA MATERIAL CORPO: PLÁSTICO , MATERIAL CERDAS: PET , COR CERDAS: BRANCA E AZUL</t>
  </si>
  <si>
    <t>ESPONJA LIMPEZA MATERIAL: ESPUMA / FIBRA , FORMATO: RETANGULAR , APLICAÇÃO: LIMPEZA GERAL , CARACTERÍSTICAS ADICIONAIS: DUPLA FACE , COMPRIMENTO MÍNIMO: 102 MM, LARGURA MÍNIMA: 69 MM, ESPESSURA MÍNIMA: 28 M</t>
  </si>
  <si>
    <t>FLANELA MATERIAL: 100% ALGODÃO , COMPRIMENTO: 60 CM, LARGURA: 30 CM, COR: AMARELA</t>
  </si>
  <si>
    <t>HIPOCLORITO DE SÓDIO ASPECTO FÍSICO: SOLUÇÃO AQUOSA , CONCENTRAÇÃO: TEOR 5% DE CLORO ATIVO.</t>
  </si>
  <si>
    <t>IODO CONCENTRAÇÃO: A 10% , FORMA FARMACÊUTICA: TINTURA</t>
  </si>
  <si>
    <t>LUVA BORRACHA MATERIAL: LÁTEX , TAMANHO: MÉDIO , CARACTERÍSTICAS ADICIONAIS: AMBIDESTRO, SEM PÓ, AQL: 1.5 , TIPO: NÃO ESTÉRIL. CAIXA COM 100 UNIDADES.</t>
  </si>
  <si>
    <t>CAIXA</t>
  </si>
  <si>
    <t>LUVA BORRACHA MATERIAL: LÁTEX NATURAL , TAMANHO: GRANDE , USO: MULTIUSO. CAIXA COM 100 UNIDADES.</t>
  </si>
  <si>
    <t>LUVA SEGURANÇA MATERIAL: ALGODÃO E POLIÉSTER , APLICAÇÃO: SEGURANÇA E PROTEÇÃO INDIVIDUAL. , CARACTERÍSTICAS ADICIONAIS: PALMA COM BORRACHA E ELÁSTICO NOS PUNHOS , COR: CINZA , TIPO: ANTIDERRAPANTE, CANO CURTO</t>
  </si>
  <si>
    <t>DESINFETANTE COMPOSIÇÃO: À BASE DE QUATERNÁRIO DE AMÔNIO , CARACTERÍSTICAS ADICIONAIS: COM AROMA , PRINCÍPIO ATIVO: CLORETO ALQUIL DIMETIL BENZIL AMÔNIO +TENSIOATIVOS , TEOR ATIVO: TEOR ATIVO EM TORNO DE 0,4%</t>
  </si>
  <si>
    <t>VASSOURA MATERIAL CERDAS: NÁILON , MATERIAL CEPA: MADEIRA , COMPRIMENTO CEPA: 40 CM, CARACTERÍSTICAS ADICIONAIS: COM CABO ROSQUEADO , LARGURA CEPA: 7,5 C</t>
  </si>
  <si>
    <t>VASSOURA MATERIAL CERDAS: P.E.T. , MATERIAL CEPA: PLÁSTICO , COMPRIMENTO CEPA: 26 CM, CARACTERÍSTICAS ADICIONAIS: CABO 28 MM X 1,40M , LARGURA CEPA: 9 C</t>
  </si>
  <si>
    <t>RODO MATERIAL CABO: ALUMÍNIO , MATERIAL SUPORTE: ALUMÍNIO , COMPRIMENTO SUPORTE: 40 CM, QUANTIDADE BORRACHAS: 2 U</t>
  </si>
  <si>
    <t>TOALHA DE PAPEL MATERIAL: PAPEL , TIPO FOLHA: 2 DOBRAS , COMPRIMENTO: 21,50 CM, LARGURA: 24 A 25 CM, COR: BRANCA , CARACTERÍSTICAS ADICIONAIS: INTERFOLHADA , APLICAÇÃO: HIGIENE PESSOAL</t>
  </si>
  <si>
    <t>FARDO 1250 UNIDADES</t>
  </si>
  <si>
    <t>SABÃO PÓ APLICAÇÃO: LAVAR ROUPAS , ADITIVOS: ALVEJANTE , ODOR: FLORAL , ASPECTO FÍSICO: PÓ , COMPOSIÇÃO: ÁGUA, ALQUIL BENZENO SULFATO DE SÓDIO, CORANTE, CA , CARACTERÍSTICAS ADICIONAIS: BIODEGRADÁVEL. PACOTE 1 QUILOGRAMA.</t>
  </si>
  <si>
    <t>ÓXIDO DE ZINCO COMPOSIÇÃO: ASSOCIADO AO ÓLEO DE PINHO, CAULIM E XILOL , CONCENTRAÇÃO: 0,2 G/G + 0,05 G/G + 0,32 G/G + 0,06 G/G, FORMA FARMACÊUTICA: UNGUENTO , APLICAÇÃO: USO VETERINÁRIO. POTE 200 GRAMAS</t>
  </si>
  <si>
    <t>SULFADOXINA COMPOSIÇÃO: ASSOCIADO Á TRIMETOPRIMA , CONCENTRAÇÃO: 200 MG + 40 MG/ML , FORMA FÍSICA: SOLUÇÃO INJETÁVEL , USO: USO VETERINÁRIO. FRASCO 50 MILILITROS</t>
  </si>
  <si>
    <t>CUSTO ANUAL TOTAL</t>
  </si>
  <si>
    <t>CUSTO TOTAL MENSAL</t>
  </si>
  <si>
    <t>CUSTO MENSAL POR TRABALHADOR</t>
  </si>
  <si>
    <t>DEPRECIAÇÃO TOTAL COMODATO (20% AO ANO) = (VALOR ANUAL ITEM 1 + VALOR ANUAL ITEM 2) X 0,20</t>
  </si>
  <si>
    <t>DEPRECIAÇÃO MENSAL COMODATO</t>
  </si>
  <si>
    <t>OBTENÇÃO DE CUSTO DE MATERIAL 1 (UM) POSTO DE TRATORISTA</t>
  </si>
  <si>
    <t>QUANTIDADE/PERÍODO</t>
  </si>
  <si>
    <t>MARTELETE TIPO: PERFURADOR , CAPACIDADE PERFURAÇÃO AÇO: 13 MM, CAPACIDADE PERFURAÇÃO MADEIRA: 30 MM, CAPACIDADE PERFURAÇÃO CONCRETO: 20 MM, POTÊNCIA: 500 WATT, CAPACIDADE IMPACTOS: 0 A 3.900 IPM, ROTAÇÃO: 0 A 850 RPM, PESO: 2,30 KG, CAPACIDADE ASPIRAÇÃO: NÃO APLICÁVEL L, TENSÃO ALIMENTAÇÃO: 220/230  ATÉ A BROCA 12'' DE 650W 220V (COMODATO)</t>
  </si>
  <si>
    <t>UND</t>
  </si>
  <si>
    <t>ESMERILHADEIRA TIPO: ANGULAR , VOLTAGEM: 220 V, POTÊNCIA: 850 W, ROTAÇÃO: 11.000 RPM, DIÂMETRO DISCO: 4 1/2 POL, CARACTERÍSTICAS ADICIONAIS: DISCO ABRASIVO, GATILHO DE VEDAÇÃO CONTRA POEIRA. 220V (COMODATO)</t>
  </si>
  <si>
    <t>MOTO-ESMERIL POTÊNCIA MOTOR: 360 W, TENSÃO ALIMENTAÇÃO: 220 V, FREQUÊNCIA: 60 HZ, CARACTERÍSTICAS ADICIONAIS: 2 POLOS, REBOLO MÍNIMO 6 X 3/4 X 1/2 POL , TIPO: MONOFÁSICO , ROTAÇÃO: 3.570 RP (COMODATO).</t>
  </si>
  <si>
    <r>
      <rPr>
        <sz val="12"/>
        <color rgb="FF000000"/>
        <rFont val="Arial"/>
        <family val="2"/>
        <charset val="1"/>
      </rPr>
      <t xml:space="preserve">GRAXA TIPO BASE: ÓLEO MINERAL , TIPO ESPESSANTE: LÍTIO , TIPO ADITIVOS: ANTIOXIDANTE/ANTICORROSIVO , CONSISTÊNCIA NLGI: 2 , CARACTERÍSTICAS ADICIONAIS: DIN 51825, REFERÊNCIA: GMA 2EP LUBRAX. NLGI GRAU 2 </t>
    </r>
    <r>
      <rPr>
        <sz val="12"/>
        <rFont val="Arial"/>
        <family val="2"/>
        <charset val="1"/>
      </rPr>
      <t>. BALDE COM 20 KG.</t>
    </r>
  </si>
  <si>
    <t>DISCO CORTE MATERIAL: CARBURETO SILÍCIO , DIÂMETRO: 7 POL, DIÂMETRO FURO: 7/8 PO</t>
  </si>
  <si>
    <t xml:space="preserve">LIXA MATERIAL: ÓXIDO ALUMÍNIO , TIPO: PLUMA , APRESENTAÇÃO: DISCO , TIPO GRÃO: 80 , DIÂMETRO: 152 MM, CARACTERÍSTICAS ADICIONAIS: UTILIZAÇÃO EM LIXADEIRA OSCILANTE,A SECO,COM 6 FUR </t>
  </si>
  <si>
    <t xml:space="preserve">DISCO DESBASTE MATERIAL: FIBRA DE VIDRO , ESPECIFICAÇÃO: GRÃO 80 , DIÂMETRO: 7 POL, DIÂMETRO FURO: 7/8 POL, VELOCIDADE MÁXIMA: 8.500 RPM, CARACTERÍSTICA ADICIONAIS: DESBATE TIPO FLAP </t>
  </si>
  <si>
    <t>ÓLEO LUBRIFICANTE USO: AUTOMOTIVO , TIPO: SEMISSINTÉTICO , CLASSIFICAÇÃO: API SN , VISCOSIDADE: SAE 10W-30. GALÃO 20 LITROS.</t>
  </si>
  <si>
    <t>ÓLEO LUBRIFICANTE USO: AUTOMOTIVO , TIPO: MINERAL , CLASSIFICAÇÃO: API CI-4 , VISCOSIDADE: SAE 15W-40.GALÃO DE 20 LITROS.</t>
  </si>
  <si>
    <t>ÓLEO LUBRIFICANTE. LUBRIFICANTE SPRAY SIMILAR AO WHITELUB.  APRESENTAÇÃO: AEROSOL , ORIGEM: MINERAL DERIVADO DE PETRÓLEO , CARACTERÍSTICAS ADICIONAIS: ADITIVOS INIBIDORES CORROSÃO E OXIDAÇÃO, DESENGRI , TIPO: WD-40 , APLICAÇÃO: LUBRIFICAÇÃO DE PEÇAS. LATA 300 MILILITROS.</t>
  </si>
  <si>
    <t>CUSTO ANUAL</t>
  </si>
  <si>
    <t>CUSTO MENSAL</t>
  </si>
  <si>
    <t>DEPRECIAÇÃO TOTAL COMODATO (20% AO ANO)  = (VALOR ANUAL ITEM 36 + VALOR ANUAL ITEM 37 + VALOR ANUAL ITEM 38) X 0,20</t>
  </si>
  <si>
    <t>ESTIMATIVA DE CUSTO MENSAL DE UNIFORMES - POR TRABALHADOR</t>
  </si>
  <si>
    <t>UNIFORME PARA 1 (UM) TRABALHADOR RURAL</t>
  </si>
  <si>
    <t>QUANTIDADE POR PERÍODO</t>
  </si>
  <si>
    <t xml:space="preserve">CARTÃO IDENTIFICAÇÃO MATERIAL: PVC RÍGIDO , COMPRIMENTO: 54 MM, LARGURA: 86 MM, TIPO IMPRESSÃO: 4/0 CORES , CARACTERÍSTICAS ADICIONAIS: ACOMPANHADO DE CORDÃO NYLON, AZUL MARINHO, 84 CM </t>
  </si>
  <si>
    <t>BATA MANGA LONGA DE BRIM, COM GOLA COLARINHO E BOTÕES NA FRENTE. CAMISA MASCULINA MATERIAL: ALGODÃO , MODELO MANGA: CURTA , TIPO GOLA: PÓLO , COR: PRETA , TAMANHO: MÉDIO , CARACTERÍSTICAS ADICIONAIS: BOLSO LADO ESQUERDO COM BOTÕES</t>
  </si>
  <si>
    <r>
      <rPr>
        <sz val="12"/>
        <color theme="1"/>
        <rFont val="Arial"/>
        <family val="2"/>
        <charset val="1"/>
      </rPr>
      <t xml:space="preserve">CALÇA COMPRIDA DE BRIM TIPO JEANS. </t>
    </r>
    <r>
      <rPr>
        <sz val="12"/>
        <color theme="1"/>
        <rFont val="Arial"/>
        <family val="2"/>
      </rPr>
      <t>CALÇA MATERIAL: BRIM - 100 % ALGODÃO , QUANTIDADE BOLSOS: 6 , TIPO BOLSO: 2 FRONTAIS, 2 LATERAIS E 2 TRASEIROS , COR: CINZA ESCURO , TAMANHO: VARIADO , TIPO USO: OPERACIONAL , CARACTERÍSTICAS ADICIONAIS: CONFORME MODELO , APLICAÇÃO: UNIFORME</t>
    </r>
  </si>
  <si>
    <r>
      <rPr>
        <sz val="12"/>
        <color theme="1"/>
        <rFont val="Arial"/>
        <family val="2"/>
        <charset val="1"/>
      </rPr>
      <t xml:space="preserve">CAMISETAS DE MALHA DE MANGA LONGA, GOLA REDONDA, 100% ALGODÃO. </t>
    </r>
    <r>
      <rPr>
        <sz val="12"/>
        <color theme="1"/>
        <rFont val="Arial"/>
        <family val="2"/>
      </rPr>
      <t>CAMISA MASCULINA MATERIAL: 67% POLIÉSTER E 33% ALGODÃO , MODELO MANGA: COMPRIDA , TIPO GOLA: INTEIRIÇA, COLARINHO DUPLO , TAMANHO: SOB MEDIDA , USO: UNIFORME</t>
    </r>
  </si>
  <si>
    <r>
      <rPr>
        <sz val="12"/>
        <color theme="1"/>
        <rFont val="Arial"/>
        <family val="2"/>
        <charset val="1"/>
      </rPr>
      <t xml:space="preserve">BOTA GALOCHA. </t>
    </r>
    <r>
      <rPr>
        <sz val="12"/>
        <color theme="1"/>
        <rFont val="Arial"/>
        <family val="2"/>
      </rPr>
      <t>BOTA SEGURANÇA MATERIAL: PVC , MATERIAL SOLA: BORRACHA , COR: AZUL E AMARELO , TAMANHO: SOB MEDIDA , TIPO CANO: LONGO , TIPO USO: CONSTRUÇÃO CIVIL</t>
    </r>
  </si>
  <si>
    <r>
      <rPr>
        <sz val="12"/>
        <color theme="1"/>
        <rFont val="Arial"/>
        <family val="2"/>
        <charset val="1"/>
      </rPr>
      <t xml:space="preserve">CHAPÉU AUSTRALIANO (COM ABA PROTETORA DO SOL). </t>
    </r>
    <r>
      <rPr>
        <sz val="12"/>
        <color theme="1"/>
        <rFont val="Arial"/>
        <family val="2"/>
      </rPr>
      <t>CHAPÉU MASCULINO MODELO: AUTRALIANO COM PROTETOR DE PESÇO E ORELHA , MATERIAL: CONFECCIONADO COM POLIÉSTER , TIPO DE IMPRESSÃO: BORDADO CONFORME MODELO , CARACTERISTICAS ADICIONAIS: BOTÕES DE PRESSÃO NAS ABAS E CORDEL DE AJUSTE NA C , USO: CONSTRUÇÃO CIVIL, CAMPING, PASSEIO, ETC</t>
    </r>
  </si>
  <si>
    <r>
      <rPr>
        <sz val="12"/>
        <color theme="1"/>
        <rFont val="Arial"/>
        <family val="2"/>
        <charset val="1"/>
      </rPr>
      <t xml:space="preserve">CALÇADO DE SEGURANÇA COM BIQUEIRA. </t>
    </r>
    <r>
      <rPr>
        <sz val="12"/>
        <color theme="1"/>
        <rFont val="Arial"/>
        <family val="2"/>
      </rPr>
      <t>BOTA SEGURANÇA MATERIAL: COURO NOBUCK , MATERIAL SOLA: POLIURETANO , COR: A DEFINIR , TAMANHO: SOB MEDIDA , CARACTERÍSTICAS ADICIONAIS: COM CADARÇO</t>
    </r>
  </si>
  <si>
    <r>
      <rPr>
        <sz val="12"/>
        <color theme="1"/>
        <rFont val="Arial"/>
        <family val="2"/>
        <charset val="1"/>
      </rPr>
      <t xml:space="preserve">MEIA CANO ALTO EM ALGODÃO. </t>
    </r>
    <r>
      <rPr>
        <sz val="12"/>
        <color theme="1"/>
        <rFont val="Arial"/>
        <family val="2"/>
      </rPr>
      <t xml:space="preserve">MEIA VESTUÁRIO MASCULINO MATERIAL: 70% ALGODAO 25% POLIAMIDA E 5% ELASTODIENO , TIPO: ESPORTIVA , COR: BRANCA , TAMANHO: ÚNICO , CARACTERÍSTICAS ADICIONAIS: CANO MÉDIO </t>
    </r>
  </si>
  <si>
    <r>
      <rPr>
        <sz val="12"/>
        <color theme="1"/>
        <rFont val="Arial"/>
        <family val="2"/>
        <charset val="1"/>
      </rPr>
      <t xml:space="preserve">PERNEIRA DE SEGURANÇA, CONFECCIONADA EM RASPA DE COURO, COM FECHO DE FIVELAS PLÁSTICAS OU VELCRO. </t>
    </r>
    <r>
      <rPr>
        <sz val="12"/>
        <color theme="1"/>
        <rFont val="Arial"/>
        <family val="2"/>
      </rPr>
      <t>PERNEIRA MATERIAL: COURO SINTÉTICO , COMPRIMENTO: 40 CM, APLICAÇÃO: EPI - EQUIPAMENTO DE PROTEÇÃO INDIVIDUAL , CARACTERÍSTICAS ADICIONAIS: FECHAMENTO COM VELCRO , TIPO: PERNEIRA BOTA</t>
    </r>
  </si>
  <si>
    <t>CAPACETE SEGURANÇA MATERIAL: PVC , COR: AMARELA , APLICAÇÃO: SEGURANÇA CICLÍSTICA ESCOLAR , CARACTERÍSTICAS ADICIONAIS: CINTAS JUGULARES , TIPO DE CASCO: COM SISTEMA DE VENTILAÇÃO</t>
  </si>
  <si>
    <r>
      <rPr>
        <sz val="12"/>
        <color theme="1"/>
        <rFont val="Arial"/>
        <family val="2"/>
        <charset val="1"/>
      </rPr>
      <t xml:space="preserve">CONJUNTO ROUPA DE PROTEÇÃO PARA APLICAÇÃO DE DEFENSIVOS AGRÍCOLAS, COMPOSTO POR JALECO (GOLA CARECA, COM ZIPER NO PATÊ), CALÇA (TIPO PANTALONA, SEM ABERTURA, COM PERNEIRAS IMPERMEÁVEIS DE PVC FRONTAIS OU, FRONTAIS E TRASEIRAS),  AVENTAL (FILME DE PVC E SUBSTRATO DE MALHA DE POLIÉSTER), PROTEÇÃO DE CABEÇA (BONÉ TIPO TOUCA ÁRABE),  VISEIRA DE PROTEÇÃO FACIAL, COM 50GR/L DE SOLUÇÃO HIDRORREPELENTE. TAMANHO G E GG. </t>
    </r>
    <r>
      <rPr>
        <sz val="12"/>
        <color theme="1"/>
        <rFont val="Arial"/>
        <family val="2"/>
      </rPr>
      <t xml:space="preserve">VESTUÁRIO PROTEÇÃO MATERIAL: TECIDO HIDRORREPELENTE , COMPONENTES: CALÇA REFORÇO FRONTAL, JALECO OMBREIRA, BONÉ TIPO , TIPO USO: APLICAÇÃO DE AGROTÓXICOS , CARACTERÍSTICAS ADICIONAIS: CONJUNTO COSTAL, RESISTENTE E IMPERMEÁVEL , COR: ALUMÍNIO/AMARELO </t>
    </r>
  </si>
  <si>
    <r>
      <rPr>
        <sz val="12"/>
        <color theme="1"/>
        <rFont val="Arial"/>
        <family val="2"/>
        <charset val="1"/>
      </rPr>
      <t xml:space="preserve">PROTETOR AUDITIVO CONTRA SOM E RUÍDOS, TIPO CONCHA. </t>
    </r>
    <r>
      <rPr>
        <sz val="12"/>
        <color theme="1"/>
        <rFont val="Arial"/>
        <family val="2"/>
      </rPr>
      <t xml:space="preserve">PROTETOR AURICULAR MATERIAL: PLÁSTICO RÍGIDO , CARACTERÍSTICAS ADICIONAIS: 2 CONCHAS EM FORMATO OVAL, ARCO COM 300 MM DE COM- </t>
    </r>
  </si>
  <si>
    <t>CUSTO TOTAL ANUAL POR TRABALHADOR</t>
  </si>
  <si>
    <t>UNIFORME PARA TRATORISTA</t>
  </si>
  <si>
    <t>PREÇO MÉDIO (R$)</t>
  </si>
  <si>
    <t>MACACÃO MATERIAL: BRIM , COR: AZUL MARINHO , TAMANHO: GG , CARACTERÍSTICAS ADICIONAIS: COM ELÁSTICO NA CINTURA , POSIÇÃO BOLSOS: 3 FRONTAIS E 2 TRASEIROS</t>
  </si>
  <si>
    <r>
      <rPr>
        <sz val="12"/>
        <color theme="1"/>
        <rFont val="Arial"/>
        <family val="2"/>
        <charset val="1"/>
      </rPr>
      <t xml:space="preserve">PROTETOR AUDITIVO CONTRA SOM E RUÍDOS, TIPO CONCHA. </t>
    </r>
    <r>
      <rPr>
        <sz val="12"/>
        <color theme="1"/>
        <rFont val="Arial"/>
        <family val="2"/>
      </rPr>
      <t>PROTETOR AUDITIVO CONTRA SOM E RUÍDOS, TIPO CONCHA. PROTETOR AURICULAR MATERIAL: PLÁSTICO RÍGIDO , CARACTERÍSTICAS ADICIONAIS: 2 CONCHAS EM FORMATO OVAL, ARCO COM 300 MM.</t>
    </r>
  </si>
  <si>
    <r>
      <rPr>
        <sz val="12"/>
        <color theme="1"/>
        <rFont val="Arial"/>
        <family val="2"/>
        <charset val="1"/>
      </rPr>
      <t xml:space="preserve"> CALÇADO DE SEGURANÇA COM BIQUEIRA. </t>
    </r>
    <r>
      <rPr>
        <sz val="12"/>
        <color theme="1"/>
        <rFont val="Arial"/>
        <family val="2"/>
      </rPr>
      <t>CALÇADO DE SEGURANÇA COM BIQUEIRA. BOTA SEGURANÇA MATERIAL: COURO NOBUCK , MATERIAL SOLA: POLIURETANO , COR: A DEFINIR , TAMANHO: SOB MEDIDA , CARACTERÍSTICAS ADICIONAIS: COM CADARÇO.</t>
    </r>
  </si>
  <si>
    <t xml:space="preserve">MEIA CANO ALTO EM ALGODÃO. MEIA VESTUÁRIO MASCULINO MATERIAL: 70% ALGODAO 25% POLIAMIDA E 5% ELASTODIENO , TIPO: ESPORTIVA , COR: BRANCA , TAMANHO: ÚNICO , CARACTERÍSTICAS ADICIONAIS: CANO MÉDIO </t>
  </si>
  <si>
    <t>QUANT.  MENSAL</t>
  </si>
  <si>
    <t>QUANT. ANUAL</t>
  </si>
  <si>
    <t>QUANT. 5 ANOS</t>
  </si>
  <si>
    <t>VALOR  MENSAL</t>
  </si>
  <si>
    <t>VALOR 5 ANOS</t>
  </si>
  <si>
    <t>GRUPO</t>
  </si>
  <si>
    <t>VALOR UNITÁRIO</t>
  </si>
  <si>
    <t>TRABALHADOR RURAL - CBO 6210-05</t>
  </si>
  <si>
    <t>TRATORISTA - CBO 6410-15</t>
  </si>
  <si>
    <t>Und.</t>
  </si>
  <si>
    <r>
      <t xml:space="preserve">De acordo com oentendimento do TCU no Acórdão nº 1.186/2017 - Plenário, a Administração "deve estabelecer na minuta docontrato que a parcela mensal a título de aviso prévio trabalhado será no percentual máximo de 1,94% noprimeiro ano, e, em caso de prorrogação do contrato, o percentual máximo dessa parcela será de 0,194% acada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cálculodas eventuais deduções a serem feitas a cada ano de execução contratual. </t>
    </r>
    <r>
      <rPr>
        <sz val="10"/>
        <rFont val="Calibri"/>
        <family val="2"/>
        <scheme val="minor"/>
      </rPr>
      <t>(INCLUSÃO)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</si>
</sst>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0.000%"/>
    <numFmt numFmtId="165" formatCode="0.0000%"/>
    <numFmt numFmtId="166" formatCode="&quot;R$&quot;#,##0.00;[Red]&quot;R$&quot;#,##0.00"/>
    <numFmt numFmtId="167" formatCode="_-[$R$-416]\ * #,##0.00_-;\-[$R$-416]\ * #,##0.00_-;_-[$R$-416]\ * &quot;-&quot;??_-;_-@_-"/>
    <numFmt numFmtId="168" formatCode="_-&quot;R$ &quot;* #,##0.00_-;&quot;-R$ &quot;* #,##0.00_-;_-&quot;R$ &quot;* \-??_-;_-@_-"/>
  </numFmts>
  <fonts count="28"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i/>
      <sz val="10"/>
      <color theme="1"/>
      <name val="Calibri"/>
      <family val="2"/>
      <scheme val="minor"/>
    </font>
    <font>
      <sz val="10"/>
      <name val="Calibri"/>
      <family val="2"/>
      <scheme val="minor"/>
    </font>
    <font>
      <b/>
      <sz val="10"/>
      <name val="Calibri"/>
      <family val="2"/>
      <scheme val="minor"/>
    </font>
    <font>
      <sz val="11"/>
      <color rgb="FF444444"/>
      <name val="Calibri"/>
      <family val="2"/>
      <charset val="1"/>
    </font>
    <font>
      <b/>
      <sz val="10"/>
      <color rgb="FF000000"/>
      <name val="Calibri"/>
      <family val="2"/>
      <scheme val="minor"/>
    </font>
    <font>
      <sz val="12"/>
      <color rgb="FFFF0000"/>
      <name val="Times New Roman"/>
      <family val="1"/>
    </font>
    <font>
      <sz val="12"/>
      <color rgb="FF000000"/>
      <name val="Times New Roman"/>
      <family val="1"/>
    </font>
    <font>
      <sz val="14"/>
      <color rgb="FFFFFFFF"/>
      <name val="Times New Roman"/>
      <family val="1"/>
    </font>
    <font>
      <sz val="12"/>
      <name val="Arial"/>
      <family val="2"/>
      <charset val="1"/>
    </font>
    <font>
      <b/>
      <sz val="12"/>
      <name val="Arial"/>
      <family val="2"/>
      <charset val="1"/>
    </font>
    <font>
      <sz val="12"/>
      <color theme="1"/>
      <name val="Arial"/>
      <family val="2"/>
      <charset val="1"/>
    </font>
    <font>
      <sz val="12"/>
      <color rgb="FF000000"/>
      <name val="Arial"/>
      <family val="2"/>
      <charset val="1"/>
    </font>
    <font>
      <sz val="12"/>
      <color theme="1"/>
      <name val="Arial"/>
      <family val="2"/>
    </font>
    <font>
      <sz val="12"/>
      <color rgb="FF000000"/>
      <name val="Arial"/>
      <family val="2"/>
    </font>
    <font>
      <sz val="12"/>
      <color rgb="FFFF0000"/>
      <name val="Arial"/>
      <family val="2"/>
      <charset val="1"/>
    </font>
    <font>
      <b/>
      <sz val="12"/>
      <color theme="1"/>
      <name val="Arial"/>
      <family val="2"/>
      <charset val="1"/>
    </font>
    <font>
      <b/>
      <sz val="12"/>
      <color rgb="FF000000"/>
      <name val="Arial"/>
      <family val="2"/>
      <charset val="1"/>
    </font>
    <font>
      <b/>
      <sz val="12"/>
      <color theme="1"/>
      <name val="Calibri"/>
      <family val="2"/>
      <scheme val="minor"/>
    </font>
    <font>
      <sz val="10"/>
      <color rgb="FFFF00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6E0B4"/>
        <bgColor indexed="64"/>
      </patternFill>
    </fill>
    <fill>
      <patternFill patternType="solid">
        <fgColor rgb="FFFFFFFF"/>
        <bgColor indexed="64"/>
      </patternFill>
    </fill>
    <fill>
      <patternFill patternType="solid">
        <fgColor rgb="FF2F75B5"/>
        <bgColor rgb="FF000000"/>
      </patternFill>
    </fill>
    <fill>
      <patternFill patternType="solid">
        <fgColor rgb="FFDBDBDB"/>
        <bgColor rgb="FF000000"/>
      </patternFill>
    </fill>
    <fill>
      <patternFill patternType="solid">
        <fgColor rgb="FFD9D9D9"/>
        <bgColor indexed="64"/>
      </patternFill>
    </fill>
    <fill>
      <patternFill patternType="solid">
        <fgColor theme="9" tint="0.59968871120334488"/>
        <bgColor rgb="FFD0CECE"/>
      </patternFill>
    </fill>
    <fill>
      <patternFill patternType="solid">
        <fgColor rgb="FFD0CECE"/>
        <bgColor rgb="FFBFBFBF"/>
      </patternFill>
    </fill>
    <fill>
      <patternFill patternType="solid">
        <fgColor theme="8" tint="0.79979857783745845"/>
        <bgColor rgb="FFE2F0D9"/>
      </patternFill>
    </fill>
    <fill>
      <patternFill patternType="solid">
        <fgColor theme="9" tint="0.59999389629810485"/>
        <bgColor rgb="FFD0CECE"/>
      </patternFill>
    </fill>
    <fill>
      <patternFill patternType="solid">
        <fgColor theme="9" tint="0.59999389629810485"/>
        <bgColor rgb="FFBFBFBF"/>
      </patternFill>
    </fill>
    <fill>
      <patternFill patternType="solid">
        <fgColor theme="8" tint="0.79998168889431442"/>
        <bgColor indexed="64"/>
      </patternFill>
    </fill>
    <fill>
      <patternFill patternType="solid">
        <fgColor rgb="FF00B050"/>
        <bgColor rgb="FFBFBFBF"/>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81">
    <xf numFmtId="0" fontId="0" fillId="0" borderId="0" xfId="0"/>
    <xf numFmtId="0" fontId="0" fillId="0" borderId="0" xfId="0" applyAlignment="1">
      <alignment vertical="center"/>
    </xf>
    <xf numFmtId="4" fontId="4" fillId="0" borderId="0" xfId="0" applyNumberFormat="1" applyFont="1" applyAlignment="1">
      <alignment horizontal="center" vertical="center"/>
    </xf>
    <xf numFmtId="164" fontId="4" fillId="0" borderId="0" xfId="0" applyNumberFormat="1" applyFont="1" applyAlignment="1">
      <alignment vertical="center"/>
    </xf>
    <xf numFmtId="0" fontId="4" fillId="0" borderId="0" xfId="0" applyFont="1" applyAlignment="1">
      <alignment vertical="center"/>
    </xf>
    <xf numFmtId="4" fontId="5" fillId="2"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4" fontId="6" fillId="2" borderId="1" xfId="1" applyNumberFormat="1" applyFont="1" applyFill="1" applyBorder="1" applyAlignment="1">
      <alignment horizontal="center" vertical="center"/>
    </xf>
    <xf numFmtId="10" fontId="6" fillId="2" borderId="1" xfId="1"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6" fillId="0" borderId="1" xfId="0" applyFont="1" applyBorder="1" applyAlignment="1">
      <alignment vertical="center"/>
    </xf>
    <xf numFmtId="164" fontId="6" fillId="2" borderId="1"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xf>
    <xf numFmtId="0" fontId="6" fillId="0" borderId="5" xfId="0" applyFont="1" applyBorder="1" applyAlignment="1">
      <alignment horizontal="center" vertical="center"/>
    </xf>
    <xf numFmtId="0" fontId="0" fillId="3" borderId="0" xfId="0" applyFill="1" applyAlignment="1">
      <alignment vertical="center"/>
    </xf>
    <xf numFmtId="164" fontId="7" fillId="3" borderId="1" xfId="1" applyNumberFormat="1" applyFont="1" applyFill="1" applyBorder="1" applyAlignment="1">
      <alignment horizontal="center" vertical="center"/>
    </xf>
    <xf numFmtId="4" fontId="7" fillId="0" borderId="1" xfId="0" applyNumberFormat="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4" fontId="10"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6" fillId="0" borderId="4" xfId="0" applyFont="1" applyBorder="1" applyAlignment="1">
      <alignment horizontal="center" vertical="center"/>
    </xf>
    <xf numFmtId="10" fontId="7" fillId="0"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0" fontId="5" fillId="2" borderId="1" xfId="0" applyFont="1" applyFill="1" applyBorder="1" applyAlignment="1">
      <alignment horizontal="center" vertical="center"/>
    </xf>
    <xf numFmtId="165" fontId="6" fillId="0" borderId="1" xfId="0" applyNumberFormat="1" applyFont="1" applyBorder="1" applyAlignment="1">
      <alignment horizontal="center" vertical="center"/>
    </xf>
    <xf numFmtId="0" fontId="12" fillId="0" borderId="0" xfId="0" quotePrefix="1" applyFont="1" applyAlignment="1">
      <alignment wrapText="1"/>
    </xf>
    <xf numFmtId="10" fontId="4" fillId="0" borderId="1" xfId="0" applyNumberFormat="1" applyFont="1" applyBorder="1" applyAlignment="1">
      <alignment horizontal="center" vertical="center"/>
    </xf>
    <xf numFmtId="10"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xf>
    <xf numFmtId="10" fontId="7" fillId="0" borderId="1" xfId="1" applyNumberFormat="1" applyFont="1" applyBorder="1" applyAlignment="1">
      <alignment horizontal="center" vertical="center"/>
    </xf>
    <xf numFmtId="164" fontId="7" fillId="0" borderId="1" xfId="1" applyNumberFormat="1" applyFont="1" applyBorder="1" applyAlignment="1">
      <alignment horizontal="center" vertical="center"/>
    </xf>
    <xf numFmtId="10" fontId="6" fillId="2" borderId="1" xfId="0" applyNumberFormat="1" applyFont="1" applyFill="1" applyBorder="1" applyAlignment="1">
      <alignment horizontal="center" vertical="center"/>
    </xf>
    <xf numFmtId="2" fontId="0" fillId="0" borderId="0" xfId="0" applyNumberFormat="1" applyAlignment="1">
      <alignment vertical="center"/>
    </xf>
    <xf numFmtId="166" fontId="0" fillId="0" borderId="0" xfId="0" applyNumberFormat="1" applyAlignment="1">
      <alignment vertical="center"/>
    </xf>
    <xf numFmtId="0" fontId="4" fillId="5"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5" xfId="0" applyFont="1" applyBorder="1" applyAlignment="1">
      <alignment horizontal="center" vertical="center"/>
    </xf>
    <xf numFmtId="0" fontId="15" fillId="7" borderId="0" xfId="0" applyFont="1" applyFill="1"/>
    <xf numFmtId="0" fontId="15" fillId="7" borderId="0" xfId="0" applyFont="1" applyFill="1" applyAlignment="1">
      <alignment wrapText="1"/>
    </xf>
    <xf numFmtId="4" fontId="4" fillId="8" borderId="0" xfId="0" applyNumberFormat="1" applyFont="1" applyFill="1" applyAlignment="1">
      <alignment horizontal="center" vertical="center"/>
    </xf>
    <xf numFmtId="14" fontId="15" fillId="7" borderId="0" xfId="0" applyNumberFormat="1" applyFont="1" applyFill="1" applyAlignment="1">
      <alignment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44" fontId="0" fillId="0" borderId="0" xfId="2" applyFont="1" applyAlignment="1">
      <alignment horizontal="center" vertical="center"/>
    </xf>
    <xf numFmtId="0" fontId="17" fillId="0" borderId="0" xfId="0" applyFont="1" applyProtection="1">
      <protection locked="0"/>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17" fillId="10" borderId="1" xfId="0" applyFont="1" applyFill="1" applyBorder="1" applyAlignment="1">
      <alignment horizontal="center" vertical="center"/>
    </xf>
    <xf numFmtId="44" fontId="19" fillId="0" borderId="1" xfId="2" applyFont="1" applyBorder="1" applyAlignment="1" applyProtection="1">
      <alignment horizontal="center" vertical="center"/>
    </xf>
    <xf numFmtId="44" fontId="17" fillId="0" borderId="1" xfId="2" applyFont="1" applyBorder="1" applyAlignment="1" applyProtection="1">
      <alignment horizontal="center" vertical="center"/>
    </xf>
    <xf numFmtId="44" fontId="17" fillId="11" borderId="1" xfId="2" applyFont="1" applyFill="1" applyBorder="1" applyAlignment="1" applyProtection="1">
      <alignment horizontal="center" vertical="center"/>
    </xf>
    <xf numFmtId="0" fontId="19" fillId="0" borderId="1" xfId="0" applyFont="1" applyBorder="1" applyAlignment="1">
      <alignment horizontal="left" vertical="center" wrapText="1"/>
    </xf>
    <xf numFmtId="0" fontId="20"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19" fillId="0" borderId="0" xfId="0" applyFont="1" applyAlignment="1">
      <alignment horizontal="center" vertical="center"/>
    </xf>
    <xf numFmtId="0" fontId="22" fillId="0" borderId="1" xfId="0" applyFont="1" applyBorder="1" applyAlignment="1">
      <alignment horizontal="justify" vertical="center" wrapText="1"/>
    </xf>
    <xf numFmtId="0" fontId="23" fillId="0" borderId="0" xfId="0" applyFont="1" applyProtection="1">
      <protection locked="0"/>
    </xf>
    <xf numFmtId="0" fontId="23" fillId="0" borderId="1" xfId="0" applyFont="1" applyBorder="1" applyAlignment="1">
      <alignment horizontal="center" vertical="center"/>
    </xf>
    <xf numFmtId="0" fontId="21" fillId="0" borderId="1" xfId="0" applyFont="1" applyBorder="1" applyAlignment="1">
      <alignment horizontal="left" vertical="center" wrapText="1"/>
    </xf>
    <xf numFmtId="0" fontId="17" fillId="0" borderId="0" xfId="0" applyFont="1" applyAlignment="1" applyProtection="1">
      <alignment horizontal="center"/>
      <protection locked="0"/>
    </xf>
    <xf numFmtId="168" fontId="24" fillId="11" borderId="1" xfId="0" applyNumberFormat="1" applyFont="1" applyFill="1" applyBorder="1"/>
    <xf numFmtId="44" fontId="18" fillId="11" borderId="1" xfId="2"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44" fontId="17" fillId="0" borderId="1" xfId="2"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lignment horizontal="center" vertical="center"/>
    </xf>
    <xf numFmtId="0" fontId="19" fillId="0" borderId="0" xfId="0" applyFont="1" applyAlignment="1" applyProtection="1">
      <alignment horizontal="center" vertical="center"/>
      <protection locked="0"/>
    </xf>
    <xf numFmtId="0" fontId="24" fillId="9" borderId="1" xfId="0" applyFont="1" applyFill="1" applyBorder="1" applyAlignment="1" applyProtection="1">
      <alignment horizontal="center" vertical="center"/>
      <protection locked="0"/>
    </xf>
    <xf numFmtId="44" fontId="18" fillId="11" borderId="1" xfId="2" applyFont="1" applyFill="1" applyBorder="1" applyAlignment="1" applyProtection="1">
      <alignment horizontal="center" vertical="center"/>
    </xf>
    <xf numFmtId="0" fontId="18" fillId="9" borderId="1" xfId="0" applyFont="1" applyFill="1" applyBorder="1" applyAlignment="1" applyProtection="1">
      <alignment horizontal="center" vertical="center"/>
      <protection locked="0"/>
    </xf>
    <xf numFmtId="0" fontId="19" fillId="0" borderId="0" xfId="0" applyFont="1"/>
    <xf numFmtId="0" fontId="19" fillId="0" borderId="0" xfId="0" applyFont="1" applyAlignment="1">
      <alignment horizontal="left" vertical="center"/>
    </xf>
    <xf numFmtId="44" fontId="24" fillId="13" borderId="1" xfId="2" applyFont="1" applyFill="1" applyBorder="1" applyAlignment="1">
      <alignment horizontal="center" vertical="center"/>
    </xf>
    <xf numFmtId="44" fontId="19" fillId="0" borderId="1" xfId="2" applyFont="1" applyBorder="1" applyAlignment="1">
      <alignment horizontal="center" vertical="center"/>
    </xf>
    <xf numFmtId="44" fontId="17" fillId="14" borderId="1" xfId="2" applyFont="1" applyFill="1" applyBorder="1" applyAlignment="1" applyProtection="1">
      <alignment horizontal="center" vertical="center"/>
    </xf>
    <xf numFmtId="0" fontId="26" fillId="4" borderId="1" xfId="0" applyFont="1" applyFill="1" applyBorder="1" applyAlignment="1">
      <alignment horizontal="center" vertical="center" wrapText="1"/>
    </xf>
    <xf numFmtId="167" fontId="26" fillId="4" borderId="1" xfId="0" applyNumberFormat="1" applyFont="1"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6" fillId="4" borderId="1" xfId="0" applyFont="1" applyFill="1" applyBorder="1" applyAlignment="1">
      <alignment horizontal="center"/>
    </xf>
    <xf numFmtId="0" fontId="15" fillId="7" borderId="0" xfId="0" applyFont="1" applyFill="1" applyAlignment="1">
      <alignment horizontal="left" vertical="center" wrapText="1"/>
    </xf>
    <xf numFmtId="0" fontId="15" fillId="7" borderId="7" xfId="0" applyFont="1" applyFill="1" applyBorder="1" applyAlignment="1">
      <alignment horizontal="left" vertical="center" wrapText="1"/>
    </xf>
    <xf numFmtId="0" fontId="14" fillId="0" borderId="0" xfId="0" applyFont="1"/>
    <xf numFmtId="0" fontId="16" fillId="6" borderId="0" xfId="0" applyFont="1" applyFill="1" applyAlignment="1">
      <alignment horizont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10" fontId="5" fillId="0" borderId="5" xfId="0" applyNumberFormat="1" applyFont="1" applyBorder="1" applyAlignment="1">
      <alignment horizontal="center" vertical="center"/>
    </xf>
    <xf numFmtId="0" fontId="6" fillId="2" borderId="6" xfId="0" applyFont="1" applyFill="1" applyBorder="1" applyAlignment="1">
      <alignment horizontal="center" vertical="center"/>
    </xf>
    <xf numFmtId="165" fontId="6" fillId="5" borderId="1" xfId="0" applyNumberFormat="1" applyFont="1" applyFill="1" applyBorder="1" applyAlignment="1">
      <alignment horizontal="center" vertical="center"/>
    </xf>
    <xf numFmtId="165"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14" fontId="5" fillId="0" borderId="1" xfId="0" applyNumberFormat="1"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11" fillId="0" borderId="1" xfId="0" applyFont="1" applyBorder="1" applyAlignment="1">
      <alignment horizontal="center" vertical="center"/>
    </xf>
    <xf numFmtId="1" fontId="5"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4" fontId="4" fillId="0" borderId="4"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2" xfId="0" applyFont="1" applyBorder="1" applyAlignment="1">
      <alignment horizontal="left" vertical="center"/>
    </xf>
    <xf numFmtId="166" fontId="5" fillId="0" borderId="4" xfId="0" applyNumberFormat="1" applyFont="1" applyBorder="1" applyAlignment="1">
      <alignment horizontal="center" vertical="center"/>
    </xf>
    <xf numFmtId="166" fontId="5" fillId="0" borderId="2"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6" fillId="2" borderId="4"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4" fillId="0" borderId="2" xfId="0" applyFont="1"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4" fillId="0" borderId="3" xfId="0" applyFont="1" applyBorder="1" applyAlignment="1">
      <alignment horizontal="center" vertical="center"/>
    </xf>
    <xf numFmtId="0" fontId="4" fillId="0" borderId="0" xfId="0" applyFont="1" applyAlignment="1">
      <alignment horizontal="left" wrapText="1"/>
    </xf>
    <xf numFmtId="0" fontId="13"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wrapText="1"/>
    </xf>
    <xf numFmtId="166" fontId="4" fillId="0" borderId="4" xfId="0" applyNumberFormat="1" applyFont="1" applyBorder="1" applyAlignment="1">
      <alignment horizontal="center" vertical="center"/>
    </xf>
    <xf numFmtId="166" fontId="4" fillId="0" borderId="2" xfId="0" applyNumberFormat="1" applyFont="1" applyBorder="1" applyAlignment="1">
      <alignment horizontal="center" vertical="center"/>
    </xf>
    <xf numFmtId="10" fontId="5" fillId="0" borderId="1" xfId="0" applyNumberFormat="1" applyFont="1" applyBorder="1" applyAlignment="1">
      <alignment horizontal="center" vertical="center"/>
    </xf>
    <xf numFmtId="165" fontId="6" fillId="3" borderId="1" xfId="0" applyNumberFormat="1" applyFont="1" applyFill="1" applyBorder="1" applyAlignment="1">
      <alignment horizontal="center" vertical="center"/>
    </xf>
    <xf numFmtId="0" fontId="18" fillId="9"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wrapText="1"/>
      <protection locked="0"/>
    </xf>
    <xf numFmtId="0" fontId="17" fillId="0" borderId="0" xfId="0" applyFont="1" applyAlignment="1" applyProtection="1">
      <alignment horizontal="left"/>
      <protection locked="0"/>
    </xf>
    <xf numFmtId="0" fontId="18" fillId="0" borderId="1" xfId="0" applyFont="1" applyBorder="1" applyAlignment="1" applyProtection="1">
      <alignment horizontal="left"/>
      <protection locked="0"/>
    </xf>
    <xf numFmtId="44" fontId="24" fillId="9" borderId="1" xfId="2" applyFont="1" applyFill="1" applyBorder="1" applyAlignment="1" applyProtection="1">
      <alignment horizontal="center" vertical="center" wrapText="1"/>
    </xf>
    <xf numFmtId="0" fontId="18" fillId="0" borderId="1" xfId="0" applyFont="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protection locked="0"/>
    </xf>
    <xf numFmtId="0" fontId="24" fillId="12" borderId="1" xfId="0"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24" fillId="13" borderId="1" xfId="0" applyFont="1" applyFill="1" applyBorder="1" applyAlignment="1">
      <alignment horizontal="center" vertical="center" wrapText="1"/>
    </xf>
    <xf numFmtId="0" fontId="1" fillId="0" borderId="1" xfId="0" applyFont="1" applyBorder="1" applyAlignment="1">
      <alignment horizontal="left" vertical="center" wrapText="1"/>
    </xf>
    <xf numFmtId="167" fontId="1" fillId="0" borderId="1" xfId="0" applyNumberFormat="1" applyFont="1" applyBorder="1" applyAlignment="1">
      <alignment horizontal="left" vertical="center"/>
    </xf>
    <xf numFmtId="0" fontId="4" fillId="0" borderId="0" xfId="0" applyFont="1" applyAlignment="1">
      <alignment horizontal="center" vertical="top" wrapText="1"/>
    </xf>
    <xf numFmtId="0" fontId="27" fillId="0" borderId="0" xfId="0" applyFont="1" applyAlignment="1">
      <alignment horizontal="center" vertical="top" wrapText="1"/>
    </xf>
  </cellXfs>
  <cellStyles count="3">
    <cellStyle name="Moeda" xfId="2" builtinId="4"/>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ademicoifrnedu.sharepoint.com/Users/Sergio/Desktop/Aglomerar/04%20-%20Planilha%20de%20Postos%20-%20AUXILIAR%20DE%20MANUTEN&#199;&#195;O%20PRED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ademicoifrnedu.sharepoint.com/Users/Sergio/Desktop/Aglomerar/03%20-%20Planilha%20de%20Postos%20-%20AUXILIAR%20DE%20COZINH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uricosta/Library/Containers/com.microsoft.Excel/Data/Documents/C:/Users/Sergio/Desktop/Aglomerar/04%20-%20Planilha%20de%20Postos%20-%20AUXILIAR%20DE%20MANUTEN&#199;&#195;O%20PRED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umo total#"/>
      <sheetName val="CANGUARETAMA"/>
      <sheetName val="CIDADE ALTA"/>
      <sheetName val="JOÃO CÂMARA"/>
      <sheetName val="MOSSORÓ"/>
      <sheetName val="NOVA CRUZ"/>
      <sheetName val="SÃO GONÇALO DO AMARANTE"/>
      <sheetName val="SÃO PAULO DO POTENGI"/>
      <sheetName val="Planilha1"/>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umo total#"/>
      <sheetName val="CIDADE ALTA"/>
      <sheetName val="JOÃO CÂMARA"/>
      <sheetName val="MACAU"/>
      <sheetName val="MOSSORÓ"/>
      <sheetName val="SÃO GONÇALO DO AMARANTE"/>
      <sheetName val="SÃO PAULO DO POTENGI"/>
      <sheetName val="Planilha1"/>
    </sheetNames>
    <sheetDataSet>
      <sheetData sheetId="0"/>
      <sheetData sheetId="1"/>
      <sheetData sheetId="2" refreshError="1"/>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7796-CDCC-4FE8-939C-9301436022E9}">
  <sheetPr>
    <pageSetUpPr fitToPage="1"/>
  </sheetPr>
  <dimension ref="A2:K6"/>
  <sheetViews>
    <sheetView view="pageBreakPreview" zoomScale="125" zoomScaleNormal="115" zoomScaleSheetLayoutView="125" zoomScalePageLayoutView="70" workbookViewId="0">
      <selection activeCell="C14" sqref="C14"/>
    </sheetView>
  </sheetViews>
  <sheetFormatPr defaultColWidth="8.85546875" defaultRowHeight="15" x14ac:dyDescent="0.25"/>
  <cols>
    <col min="1" max="1" width="9.7109375" customWidth="1"/>
    <col min="2" max="2" width="5.28515625" bestFit="1" customWidth="1"/>
    <col min="3" max="3" width="30.140625" customWidth="1"/>
    <col min="4" max="4" width="9.140625" bestFit="1" customWidth="1"/>
    <col min="5" max="5" width="17.42578125" bestFit="1" customWidth="1"/>
    <col min="6" max="6" width="10.140625" customWidth="1"/>
    <col min="7" max="7" width="11.7109375" customWidth="1"/>
    <col min="8" max="8" width="9.85546875" customWidth="1"/>
    <col min="9" max="9" width="15.140625" bestFit="1" customWidth="1"/>
    <col min="10" max="10" width="16.42578125" bestFit="1" customWidth="1"/>
    <col min="11" max="11" width="18.28515625" bestFit="1" customWidth="1"/>
  </cols>
  <sheetData>
    <row r="2" spans="1:11" ht="15.75" x14ac:dyDescent="0.25">
      <c r="A2" s="95" t="s">
        <v>0</v>
      </c>
      <c r="B2" s="95"/>
      <c r="C2" s="95"/>
      <c r="D2" s="95"/>
      <c r="E2" s="95"/>
      <c r="F2" s="95"/>
      <c r="G2" s="95"/>
      <c r="H2" s="95"/>
      <c r="I2" s="95"/>
      <c r="J2" s="95"/>
      <c r="K2" s="95"/>
    </row>
    <row r="3" spans="1:11" ht="31.5" x14ac:dyDescent="0.25">
      <c r="A3" s="91" t="s">
        <v>282</v>
      </c>
      <c r="B3" s="91" t="s">
        <v>1</v>
      </c>
      <c r="C3" s="91" t="s">
        <v>2</v>
      </c>
      <c r="D3" s="91" t="s">
        <v>3</v>
      </c>
      <c r="E3" s="91" t="s">
        <v>283</v>
      </c>
      <c r="F3" s="91" t="s">
        <v>277</v>
      </c>
      <c r="G3" s="91" t="s">
        <v>278</v>
      </c>
      <c r="H3" s="91" t="s">
        <v>279</v>
      </c>
      <c r="I3" s="91" t="s">
        <v>280</v>
      </c>
      <c r="J3" s="91" t="s">
        <v>4</v>
      </c>
      <c r="K3" s="91" t="s">
        <v>281</v>
      </c>
    </row>
    <row r="4" spans="1:11" ht="31.5" x14ac:dyDescent="0.25">
      <c r="A4" s="94">
        <v>1</v>
      </c>
      <c r="B4" s="93">
        <v>1</v>
      </c>
      <c r="C4" s="177" t="s">
        <v>284</v>
      </c>
      <c r="D4" s="93" t="s">
        <v>286</v>
      </c>
      <c r="E4" s="178">
        <f>'Trabalhador Rural'!F152</f>
        <v>5214.3022114864943</v>
      </c>
      <c r="F4" s="93">
        <v>8</v>
      </c>
      <c r="G4" s="93">
        <f>F4*12</f>
        <v>96</v>
      </c>
      <c r="H4" s="93">
        <f>G4*5</f>
        <v>480</v>
      </c>
      <c r="I4" s="178">
        <f>E4*F4</f>
        <v>41714.417691891955</v>
      </c>
      <c r="J4" s="178">
        <f>E4*G4</f>
        <v>500573.01230270346</v>
      </c>
      <c r="K4" s="178">
        <f>E4*H4</f>
        <v>2502865.0615135171</v>
      </c>
    </row>
    <row r="5" spans="1:11" ht="15.75" x14ac:dyDescent="0.25">
      <c r="A5" s="94"/>
      <c r="B5" s="93">
        <v>2</v>
      </c>
      <c r="C5" s="177" t="s">
        <v>285</v>
      </c>
      <c r="D5" s="93" t="s">
        <v>286</v>
      </c>
      <c r="E5" s="178">
        <f>Tratorista!F155</f>
        <v>5764.5611891842746</v>
      </c>
      <c r="F5" s="93">
        <v>1</v>
      </c>
      <c r="G5" s="93">
        <f>F5*12</f>
        <v>12</v>
      </c>
      <c r="H5" s="93">
        <f>G5*5</f>
        <v>60</v>
      </c>
      <c r="I5" s="178">
        <f>E5*F5</f>
        <v>5764.5611891842746</v>
      </c>
      <c r="J5" s="178">
        <f>E5*G5</f>
        <v>69174.734270211295</v>
      </c>
      <c r="K5" s="178">
        <f>E5*H5</f>
        <v>345873.67135105649</v>
      </c>
    </row>
    <row r="6" spans="1:11" ht="15.75" x14ac:dyDescent="0.25">
      <c r="A6" s="95" t="s">
        <v>5</v>
      </c>
      <c r="B6" s="95"/>
      <c r="C6" s="95"/>
      <c r="D6" s="95"/>
      <c r="E6" s="95"/>
      <c r="F6" s="95"/>
      <c r="G6" s="95"/>
      <c r="H6" s="95"/>
      <c r="I6" s="92">
        <f>SUM(I4:I5)</f>
        <v>47478.978881076226</v>
      </c>
      <c r="J6" s="92">
        <f>SUM(J4:J5)</f>
        <v>569747.74657291477</v>
      </c>
      <c r="K6" s="92">
        <f>SUM(K4:K5)</f>
        <v>2848738.7328645736</v>
      </c>
    </row>
  </sheetData>
  <mergeCells count="3">
    <mergeCell ref="A4:A5"/>
    <mergeCell ref="A2:K2"/>
    <mergeCell ref="A6:H6"/>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60"/>
  <sheetViews>
    <sheetView showGridLines="0" view="pageBreakPreview" topLeftCell="A111" zoomScale="70" zoomScaleNormal="130" zoomScaleSheetLayoutView="70" zoomScalePageLayoutView="115" workbookViewId="0">
      <selection activeCell="C45" sqref="C45:E45"/>
    </sheetView>
  </sheetViews>
  <sheetFormatPr defaultColWidth="9.140625" defaultRowHeight="15" customHeight="1" x14ac:dyDescent="0.25"/>
  <cols>
    <col min="1" max="1" width="2.140625" style="1" customWidth="1"/>
    <col min="2" max="2" width="12.85546875" style="4" customWidth="1"/>
    <col min="3" max="3" width="43.42578125" style="4" customWidth="1"/>
    <col min="4" max="4" width="18.85546875" style="4" bestFit="1" customWidth="1"/>
    <col min="5" max="5" width="11.7109375" style="3" customWidth="1"/>
    <col min="6" max="6" width="13.28515625" style="2" customWidth="1"/>
    <col min="7" max="7" width="16.140625" style="1" customWidth="1"/>
    <col min="8" max="8" width="13.140625" style="1" customWidth="1"/>
    <col min="9" max="9" width="15.7109375" style="1" customWidth="1"/>
    <col min="10" max="16384" width="9.140625" style="1"/>
  </cols>
  <sheetData>
    <row r="1" spans="2:6" ht="22.5" customHeight="1" x14ac:dyDescent="0.3">
      <c r="B1" s="99" t="s">
        <v>6</v>
      </c>
      <c r="C1" s="99"/>
      <c r="D1" s="99"/>
      <c r="E1" s="99"/>
      <c r="F1" s="99"/>
    </row>
    <row r="2" spans="2:6" ht="24.75" customHeight="1" x14ac:dyDescent="0.3">
      <c r="B2" s="99" t="s">
        <v>7</v>
      </c>
      <c r="C2" s="99"/>
      <c r="D2" s="99"/>
      <c r="E2" s="99"/>
      <c r="F2" s="99"/>
    </row>
    <row r="3" spans="2:6" ht="15" customHeight="1" x14ac:dyDescent="0.25">
      <c r="B3" s="98"/>
      <c r="C3" s="98"/>
      <c r="D3" s="98"/>
      <c r="E3" s="98"/>
    </row>
    <row r="4" spans="2:6" ht="15" customHeight="1" x14ac:dyDescent="0.25">
      <c r="B4" s="46" t="s">
        <v>8</v>
      </c>
      <c r="C4" s="46" t="s">
        <v>8</v>
      </c>
      <c r="D4" s="46" t="s">
        <v>8</v>
      </c>
      <c r="E4" s="46" t="s">
        <v>8</v>
      </c>
      <c r="F4" s="48"/>
    </row>
    <row r="5" spans="2:6" ht="15" customHeight="1" x14ac:dyDescent="0.25">
      <c r="B5" s="46" t="s">
        <v>8</v>
      </c>
      <c r="C5" s="46" t="s">
        <v>9</v>
      </c>
      <c r="D5" s="46" t="s">
        <v>10</v>
      </c>
      <c r="E5" s="46" t="s">
        <v>8</v>
      </c>
      <c r="F5" s="48"/>
    </row>
    <row r="6" spans="2:6" ht="15" customHeight="1" x14ac:dyDescent="0.25">
      <c r="B6" s="46" t="s">
        <v>8</v>
      </c>
      <c r="C6" s="46" t="s">
        <v>11</v>
      </c>
      <c r="D6" s="49">
        <v>45536</v>
      </c>
      <c r="E6" s="46" t="s">
        <v>8</v>
      </c>
      <c r="F6" s="48"/>
    </row>
    <row r="7" spans="2:6" ht="15" customHeight="1" x14ac:dyDescent="0.25">
      <c r="B7" s="46"/>
      <c r="C7" s="46" t="s">
        <v>12</v>
      </c>
      <c r="D7" s="47"/>
      <c r="E7" s="46"/>
      <c r="F7" s="48"/>
    </row>
    <row r="8" spans="2:6" ht="15" customHeight="1" x14ac:dyDescent="0.25">
      <c r="B8" s="46"/>
      <c r="C8" s="96" t="s">
        <v>13</v>
      </c>
      <c r="D8" s="96"/>
      <c r="E8" s="96"/>
      <c r="F8" s="96"/>
    </row>
    <row r="9" spans="2:6" ht="15" customHeight="1" x14ac:dyDescent="0.25">
      <c r="B9" s="46"/>
      <c r="C9" s="96"/>
      <c r="D9" s="96"/>
      <c r="E9" s="96"/>
      <c r="F9" s="96"/>
    </row>
    <row r="10" spans="2:6" ht="15" customHeight="1" x14ac:dyDescent="0.25">
      <c r="B10" s="46"/>
      <c r="C10" s="96"/>
      <c r="D10" s="96"/>
      <c r="E10" s="96"/>
      <c r="F10" s="96"/>
    </row>
    <row r="11" spans="2:6" ht="15" customHeight="1" x14ac:dyDescent="0.25">
      <c r="B11" s="46"/>
      <c r="C11" s="96" t="s">
        <v>14</v>
      </c>
      <c r="D11" s="96"/>
      <c r="E11" s="96"/>
      <c r="F11" s="48"/>
    </row>
    <row r="12" spans="2:6" ht="15" customHeight="1" x14ac:dyDescent="0.25">
      <c r="B12" s="46"/>
      <c r="C12" s="96"/>
      <c r="D12" s="96"/>
      <c r="E12" s="96"/>
      <c r="F12" s="48"/>
    </row>
    <row r="13" spans="2:6" ht="15" customHeight="1" x14ac:dyDescent="0.25">
      <c r="B13" s="46"/>
      <c r="C13" s="97"/>
      <c r="D13" s="97"/>
      <c r="E13" s="97"/>
      <c r="F13" s="48"/>
    </row>
    <row r="14" spans="2:6" s="21" customFormat="1" ht="15" customHeight="1" x14ac:dyDescent="0.25">
      <c r="B14" s="44" t="s">
        <v>15</v>
      </c>
      <c r="C14" s="45" t="s">
        <v>16</v>
      </c>
      <c r="D14" s="44" t="s">
        <v>17</v>
      </c>
      <c r="E14" s="107" t="s">
        <v>18</v>
      </c>
      <c r="F14" s="107"/>
    </row>
    <row r="15" spans="2:6" ht="15" customHeight="1" x14ac:dyDescent="0.25">
      <c r="B15" s="108" t="s">
        <v>19</v>
      </c>
      <c r="C15" s="108"/>
      <c r="D15" s="108"/>
      <c r="E15" s="108"/>
      <c r="F15" s="108"/>
    </row>
    <row r="16" spans="2:6" ht="15" customHeight="1" x14ac:dyDescent="0.25">
      <c r="B16" s="7" t="s">
        <v>20</v>
      </c>
      <c r="C16" s="43" t="s">
        <v>21</v>
      </c>
      <c r="D16" s="33" t="s">
        <v>22</v>
      </c>
      <c r="E16" s="109"/>
      <c r="F16" s="109"/>
    </row>
    <row r="17" spans="2:6" ht="15" customHeight="1" x14ac:dyDescent="0.25">
      <c r="B17" s="7" t="s">
        <v>23</v>
      </c>
      <c r="C17" s="26" t="s">
        <v>24</v>
      </c>
      <c r="D17" s="7" t="s">
        <v>25</v>
      </c>
      <c r="E17" s="110" t="s">
        <v>24</v>
      </c>
      <c r="F17" s="110"/>
    </row>
    <row r="18" spans="2:6" ht="15" customHeight="1" x14ac:dyDescent="0.25">
      <c r="B18" s="103" t="s">
        <v>26</v>
      </c>
      <c r="C18" s="103"/>
      <c r="D18" s="103"/>
      <c r="E18" s="103"/>
      <c r="F18" s="103"/>
    </row>
    <row r="19" spans="2:6" ht="15" customHeight="1" x14ac:dyDescent="0.25">
      <c r="B19" s="111" t="s">
        <v>27</v>
      </c>
      <c r="C19" s="112"/>
      <c r="D19" s="7" t="s">
        <v>28</v>
      </c>
      <c r="E19" s="111"/>
      <c r="F19" s="112"/>
    </row>
    <row r="20" spans="2:6" ht="15" customHeight="1" x14ac:dyDescent="0.25">
      <c r="B20" s="103" t="s">
        <v>29</v>
      </c>
      <c r="C20" s="103"/>
      <c r="D20" s="103"/>
      <c r="E20" s="103"/>
      <c r="F20" s="103"/>
    </row>
    <row r="21" spans="2:6" ht="15" customHeight="1" x14ac:dyDescent="0.25">
      <c r="B21" s="7" t="s">
        <v>30</v>
      </c>
      <c r="C21" s="113" t="s">
        <v>31</v>
      </c>
      <c r="D21" s="114"/>
      <c r="E21" s="115"/>
      <c r="F21" s="115"/>
    </row>
    <row r="22" spans="2:6" ht="15" customHeight="1" x14ac:dyDescent="0.25">
      <c r="B22" s="7" t="s">
        <v>32</v>
      </c>
      <c r="C22" s="113" t="s">
        <v>33</v>
      </c>
      <c r="D22" s="114"/>
      <c r="E22" s="116" t="str">
        <f>C14</f>
        <v>APODI</v>
      </c>
      <c r="F22" s="117"/>
    </row>
    <row r="23" spans="2:6" ht="15" customHeight="1" x14ac:dyDescent="0.25">
      <c r="B23" s="7" t="s">
        <v>34</v>
      </c>
      <c r="C23" s="20" t="s">
        <v>35</v>
      </c>
      <c r="D23" s="19"/>
      <c r="E23" s="116" t="s">
        <v>10</v>
      </c>
      <c r="F23" s="117"/>
    </row>
    <row r="24" spans="2:6" ht="15" customHeight="1" x14ac:dyDescent="0.25">
      <c r="B24" s="7" t="s">
        <v>36</v>
      </c>
      <c r="C24" s="118" t="s">
        <v>37</v>
      </c>
      <c r="D24" s="119"/>
      <c r="E24" s="116">
        <v>60</v>
      </c>
      <c r="F24" s="117"/>
    </row>
    <row r="25" spans="2:6" ht="15" customHeight="1" x14ac:dyDescent="0.25">
      <c r="B25" s="103" t="s">
        <v>38</v>
      </c>
      <c r="C25" s="103"/>
      <c r="D25" s="103"/>
      <c r="E25" s="103"/>
      <c r="F25" s="103"/>
    </row>
    <row r="26" spans="2:6" ht="15" customHeight="1" x14ac:dyDescent="0.25">
      <c r="B26" s="104" t="s">
        <v>39</v>
      </c>
      <c r="C26" s="104"/>
      <c r="D26" s="22" t="s">
        <v>40</v>
      </c>
      <c r="E26" s="105" t="s">
        <v>41</v>
      </c>
      <c r="F26" s="106"/>
    </row>
    <row r="27" spans="2:6" ht="15" customHeight="1" x14ac:dyDescent="0.25">
      <c r="B27" s="123" t="s">
        <v>42</v>
      </c>
      <c r="C27" s="123"/>
      <c r="D27" s="23" t="s">
        <v>43</v>
      </c>
      <c r="E27" s="124">
        <v>8</v>
      </c>
      <c r="F27" s="124"/>
    </row>
    <row r="28" spans="2:6" ht="6.75" customHeight="1" x14ac:dyDescent="0.25"/>
    <row r="29" spans="2:6" ht="15" customHeight="1" x14ac:dyDescent="0.25">
      <c r="B29" s="103" t="s">
        <v>44</v>
      </c>
      <c r="C29" s="103"/>
      <c r="D29" s="103"/>
      <c r="E29" s="103"/>
      <c r="F29" s="103"/>
    </row>
    <row r="30" spans="2:6" ht="15" customHeight="1" x14ac:dyDescent="0.25">
      <c r="B30" s="103" t="s">
        <v>45</v>
      </c>
      <c r="C30" s="103"/>
      <c r="D30" s="103"/>
      <c r="E30" s="103"/>
      <c r="F30" s="103"/>
    </row>
    <row r="31" spans="2:6" ht="15" customHeight="1" x14ac:dyDescent="0.25">
      <c r="B31" s="125" t="s">
        <v>46</v>
      </c>
      <c r="C31" s="125"/>
      <c r="D31" s="125"/>
      <c r="E31" s="125"/>
      <c r="F31" s="125"/>
    </row>
    <row r="32" spans="2:6" ht="30.75" customHeight="1" x14ac:dyDescent="0.25">
      <c r="B32" s="7">
        <v>1</v>
      </c>
      <c r="C32" s="126" t="s">
        <v>47</v>
      </c>
      <c r="D32" s="127"/>
      <c r="E32" s="128" t="s">
        <v>48</v>
      </c>
      <c r="F32" s="129"/>
    </row>
    <row r="33" spans="2:6" ht="15" customHeight="1" x14ac:dyDescent="0.25">
      <c r="B33" s="7">
        <v>2</v>
      </c>
      <c r="C33" s="30" t="s">
        <v>49</v>
      </c>
      <c r="D33" s="31"/>
      <c r="E33" s="128" t="s">
        <v>50</v>
      </c>
      <c r="F33" s="129"/>
    </row>
    <row r="34" spans="2:6" ht="15" customHeight="1" x14ac:dyDescent="0.25">
      <c r="B34" s="7">
        <v>3</v>
      </c>
      <c r="C34" s="113" t="s">
        <v>51</v>
      </c>
      <c r="D34" s="130"/>
      <c r="E34" s="131">
        <v>1532</v>
      </c>
      <c r="F34" s="132"/>
    </row>
    <row r="35" spans="2:6" ht="29.25" customHeight="1" x14ac:dyDescent="0.25">
      <c r="B35" s="7">
        <v>4</v>
      </c>
      <c r="C35" s="113" t="s">
        <v>52</v>
      </c>
      <c r="D35" s="130"/>
      <c r="E35" s="128" t="str">
        <f>$E$32</f>
        <v>TRABALHADOR RURAL</v>
      </c>
      <c r="F35" s="129"/>
    </row>
    <row r="36" spans="2:6" ht="15" customHeight="1" x14ac:dyDescent="0.25">
      <c r="B36" s="7">
        <v>5</v>
      </c>
      <c r="C36" s="126" t="s">
        <v>53</v>
      </c>
      <c r="D36" s="127"/>
      <c r="E36" s="133">
        <v>45536</v>
      </c>
      <c r="F36" s="134"/>
    </row>
    <row r="37" spans="2:6" ht="30" customHeight="1" x14ac:dyDescent="0.25">
      <c r="B37" s="27" t="s">
        <v>54</v>
      </c>
      <c r="C37" s="135" t="s">
        <v>55</v>
      </c>
      <c r="D37" s="136"/>
      <c r="E37" s="136"/>
      <c r="F37" s="136"/>
    </row>
    <row r="39" spans="2:6" ht="15" customHeight="1" x14ac:dyDescent="0.25">
      <c r="B39" s="103" t="s">
        <v>56</v>
      </c>
      <c r="C39" s="103"/>
      <c r="D39" s="103" t="s">
        <v>57</v>
      </c>
      <c r="E39" s="103"/>
      <c r="F39" s="103"/>
    </row>
    <row r="40" spans="2:6" ht="15" customHeight="1" x14ac:dyDescent="0.25">
      <c r="B40" s="29">
        <v>1</v>
      </c>
      <c r="C40" s="103" t="s">
        <v>58</v>
      </c>
      <c r="D40" s="103"/>
      <c r="E40" s="103"/>
      <c r="F40" s="11" t="s">
        <v>59</v>
      </c>
    </row>
    <row r="41" spans="2:6" ht="15" customHeight="1" x14ac:dyDescent="0.25">
      <c r="B41" s="7" t="s">
        <v>30</v>
      </c>
      <c r="C41" s="120" t="s">
        <v>60</v>
      </c>
      <c r="D41" s="121"/>
      <c r="E41" s="122"/>
      <c r="F41" s="18">
        <f>E34</f>
        <v>1532</v>
      </c>
    </row>
    <row r="42" spans="2:6" ht="15" customHeight="1" x14ac:dyDescent="0.25">
      <c r="B42" s="7" t="s">
        <v>32</v>
      </c>
      <c r="C42" s="120" t="s">
        <v>61</v>
      </c>
      <c r="D42" s="121"/>
      <c r="E42" s="122"/>
      <c r="F42" s="6">
        <v>0</v>
      </c>
    </row>
    <row r="43" spans="2:6" s="16" customFormat="1" ht="15" customHeight="1" x14ac:dyDescent="0.25">
      <c r="B43" s="7" t="s">
        <v>34</v>
      </c>
      <c r="C43" s="120" t="s">
        <v>62</v>
      </c>
      <c r="D43" s="121"/>
      <c r="E43" s="122"/>
      <c r="F43" s="6">
        <f>0.2*F41</f>
        <v>306.40000000000003</v>
      </c>
    </row>
    <row r="44" spans="2:6" s="16" customFormat="1" ht="15" customHeight="1" x14ac:dyDescent="0.25">
      <c r="B44" s="7" t="s">
        <v>36</v>
      </c>
      <c r="C44" s="120" t="s">
        <v>63</v>
      </c>
      <c r="D44" s="121"/>
      <c r="E44" s="122"/>
      <c r="F44" s="6">
        <v>0</v>
      </c>
    </row>
    <row r="45" spans="2:6" s="16" customFormat="1" ht="15" customHeight="1" x14ac:dyDescent="0.25">
      <c r="B45" s="7" t="s">
        <v>64</v>
      </c>
      <c r="C45" s="120" t="s">
        <v>65</v>
      </c>
      <c r="D45" s="121"/>
      <c r="E45" s="122"/>
      <c r="F45" s="6">
        <v>0</v>
      </c>
    </row>
    <row r="46" spans="2:6" s="16" customFormat="1" ht="15" customHeight="1" x14ac:dyDescent="0.25">
      <c r="B46" s="7" t="s">
        <v>66</v>
      </c>
      <c r="C46" s="120" t="s">
        <v>67</v>
      </c>
      <c r="D46" s="121"/>
      <c r="E46" s="122"/>
      <c r="F46" s="6">
        <f>(F41+F43)/220*2*22</f>
        <v>367.68000000000006</v>
      </c>
    </row>
    <row r="47" spans="2:6" ht="15" customHeight="1" x14ac:dyDescent="0.25">
      <c r="B47" s="7" t="s">
        <v>68</v>
      </c>
      <c r="C47" s="120" t="s">
        <v>69</v>
      </c>
      <c r="D47" s="121"/>
      <c r="E47" s="122"/>
      <c r="F47" s="18">
        <v>0</v>
      </c>
    </row>
    <row r="48" spans="2:6" ht="15" customHeight="1" x14ac:dyDescent="0.25">
      <c r="B48" s="100" t="s">
        <v>70</v>
      </c>
      <c r="C48" s="101"/>
      <c r="D48" s="101"/>
      <c r="E48" s="102"/>
      <c r="F48" s="11">
        <f>SUM(F41:F47)</f>
        <v>2206.08</v>
      </c>
    </row>
    <row r="49" spans="2:6" ht="6.75" customHeight="1" x14ac:dyDescent="0.25"/>
    <row r="50" spans="2:6" ht="15" customHeight="1" x14ac:dyDescent="0.25">
      <c r="B50" s="100" t="s">
        <v>71</v>
      </c>
      <c r="C50" s="102"/>
      <c r="D50" s="100" t="s">
        <v>72</v>
      </c>
      <c r="E50" s="101"/>
      <c r="F50" s="102"/>
    </row>
    <row r="51" spans="2:6" ht="15" customHeight="1" x14ac:dyDescent="0.25">
      <c r="B51" s="100" t="s">
        <v>73</v>
      </c>
      <c r="C51" s="102"/>
      <c r="D51" s="100" t="s">
        <v>74</v>
      </c>
      <c r="E51" s="101"/>
      <c r="F51" s="102"/>
    </row>
    <row r="52" spans="2:6" ht="15" customHeight="1" x14ac:dyDescent="0.25">
      <c r="B52" s="29" t="s">
        <v>75</v>
      </c>
      <c r="C52" s="100" t="s">
        <v>76</v>
      </c>
      <c r="D52" s="101"/>
      <c r="E52" s="29" t="s">
        <v>77</v>
      </c>
      <c r="F52" s="11" t="s">
        <v>59</v>
      </c>
    </row>
    <row r="53" spans="2:6" ht="15" customHeight="1" x14ac:dyDescent="0.25">
      <c r="B53" s="15" t="s">
        <v>30</v>
      </c>
      <c r="C53" s="20" t="s">
        <v>78</v>
      </c>
      <c r="D53" s="19"/>
      <c r="E53" s="35">
        <v>8.3299999999999999E-2</v>
      </c>
      <c r="F53" s="6">
        <f>$F$48*E53</f>
        <v>183.76646399999998</v>
      </c>
    </row>
    <row r="54" spans="2:6" ht="15" customHeight="1" x14ac:dyDescent="0.25">
      <c r="B54" s="15" t="s">
        <v>32</v>
      </c>
      <c r="C54" s="137" t="s">
        <v>79</v>
      </c>
      <c r="D54" s="138"/>
      <c r="E54" s="36">
        <v>2.7799999999999998E-2</v>
      </c>
      <c r="F54" s="18">
        <f>F48*E54</f>
        <v>61.329023999999997</v>
      </c>
    </row>
    <row r="55" spans="2:6" ht="15" customHeight="1" x14ac:dyDescent="0.25">
      <c r="B55" s="100" t="s">
        <v>70</v>
      </c>
      <c r="C55" s="101"/>
      <c r="D55" s="101"/>
      <c r="E55" s="102"/>
      <c r="F55" s="11">
        <f>SUM(F53:F54)</f>
        <v>245.09548799999999</v>
      </c>
    </row>
    <row r="56" spans="2:6" ht="9" customHeight="1" x14ac:dyDescent="0.25"/>
    <row r="57" spans="2:6" ht="15" customHeight="1" x14ac:dyDescent="0.25">
      <c r="B57" s="100" t="s">
        <v>71</v>
      </c>
      <c r="C57" s="102"/>
      <c r="D57" s="100" t="s">
        <v>72</v>
      </c>
      <c r="E57" s="101"/>
      <c r="F57" s="102"/>
    </row>
    <row r="58" spans="2:6" ht="15" customHeight="1" x14ac:dyDescent="0.25">
      <c r="B58" s="100" t="s">
        <v>80</v>
      </c>
      <c r="C58" s="102"/>
      <c r="D58" s="139" t="s">
        <v>81</v>
      </c>
      <c r="E58" s="101"/>
      <c r="F58" s="102"/>
    </row>
    <row r="59" spans="2:6" ht="15" customHeight="1" x14ac:dyDescent="0.25">
      <c r="B59" s="29" t="s">
        <v>82</v>
      </c>
      <c r="C59" s="100" t="s">
        <v>81</v>
      </c>
      <c r="D59" s="101"/>
      <c r="E59" s="29" t="s">
        <v>77</v>
      </c>
      <c r="F59" s="11" t="s">
        <v>59</v>
      </c>
    </row>
    <row r="60" spans="2:6" ht="15" customHeight="1" x14ac:dyDescent="0.25">
      <c r="B60" s="7" t="s">
        <v>30</v>
      </c>
      <c r="C60" s="113" t="s">
        <v>83</v>
      </c>
      <c r="D60" s="130"/>
      <c r="E60" s="17">
        <v>0.2</v>
      </c>
      <c r="F60" s="6">
        <f>($F$48+$F$55)*E60</f>
        <v>490.23509760000002</v>
      </c>
    </row>
    <row r="61" spans="2:6" ht="15" customHeight="1" x14ac:dyDescent="0.25">
      <c r="B61" s="7" t="s">
        <v>32</v>
      </c>
      <c r="C61" s="113" t="s">
        <v>84</v>
      </c>
      <c r="D61" s="130"/>
      <c r="E61" s="17">
        <v>2.5000000000000001E-2</v>
      </c>
      <c r="F61" s="6">
        <f>($F$48+$F$55)*E61</f>
        <v>61.279387200000002</v>
      </c>
    </row>
    <row r="62" spans="2:6" ht="15" customHeight="1" x14ac:dyDescent="0.25">
      <c r="B62" s="7" t="s">
        <v>34</v>
      </c>
      <c r="C62" s="113" t="s">
        <v>85</v>
      </c>
      <c r="D62" s="130"/>
      <c r="E62" s="25">
        <v>0.03</v>
      </c>
      <c r="F62" s="6">
        <f t="shared" ref="F62:F67" si="0">($F$48+$F$55)*E62</f>
        <v>73.535264639999994</v>
      </c>
    </row>
    <row r="63" spans="2:6" ht="15" customHeight="1" x14ac:dyDescent="0.25">
      <c r="B63" s="7" t="s">
        <v>36</v>
      </c>
      <c r="C63" s="113" t="s">
        <v>86</v>
      </c>
      <c r="D63" s="130"/>
      <c r="E63" s="17">
        <v>1.4999999999999999E-2</v>
      </c>
      <c r="F63" s="6">
        <f t="shared" si="0"/>
        <v>36.767632319999997</v>
      </c>
    </row>
    <row r="64" spans="2:6" ht="15" customHeight="1" x14ac:dyDescent="0.25">
      <c r="B64" s="7" t="s">
        <v>64</v>
      </c>
      <c r="C64" s="113" t="s">
        <v>87</v>
      </c>
      <c r="D64" s="130"/>
      <c r="E64" s="17">
        <v>0.01</v>
      </c>
      <c r="F64" s="6">
        <f t="shared" si="0"/>
        <v>24.511754879999998</v>
      </c>
    </row>
    <row r="65" spans="2:9" ht="15" customHeight="1" x14ac:dyDescent="0.25">
      <c r="B65" s="7" t="s">
        <v>66</v>
      </c>
      <c r="C65" s="113" t="s">
        <v>88</v>
      </c>
      <c r="D65" s="130"/>
      <c r="E65" s="17">
        <v>6.0000000000000001E-3</v>
      </c>
      <c r="F65" s="6">
        <f t="shared" si="0"/>
        <v>14.707052928</v>
      </c>
    </row>
    <row r="66" spans="2:9" ht="15" customHeight="1" x14ac:dyDescent="0.25">
      <c r="B66" s="7" t="s">
        <v>68</v>
      </c>
      <c r="C66" s="113" t="s">
        <v>89</v>
      </c>
      <c r="D66" s="130"/>
      <c r="E66" s="17">
        <v>2E-3</v>
      </c>
      <c r="F66" s="6">
        <f t="shared" si="0"/>
        <v>4.9023509760000001</v>
      </c>
    </row>
    <row r="67" spans="2:9" ht="15" customHeight="1" x14ac:dyDescent="0.25">
      <c r="B67" s="7" t="s">
        <v>90</v>
      </c>
      <c r="C67" s="113" t="s">
        <v>91</v>
      </c>
      <c r="D67" s="130"/>
      <c r="E67" s="17">
        <v>0.08</v>
      </c>
      <c r="F67" s="6">
        <f t="shared" si="0"/>
        <v>196.09403903999998</v>
      </c>
    </row>
    <row r="68" spans="2:9" ht="15" customHeight="1" x14ac:dyDescent="0.25">
      <c r="B68" s="100" t="s">
        <v>70</v>
      </c>
      <c r="C68" s="101"/>
      <c r="D68" s="101"/>
      <c r="E68" s="40">
        <f>SUM(E60:E67)</f>
        <v>0.36800000000000005</v>
      </c>
      <c r="F68" s="11">
        <f>SUM(F60:F67)</f>
        <v>902.03257958400002</v>
      </c>
    </row>
    <row r="69" spans="2:9" ht="7.5" customHeight="1" x14ac:dyDescent="0.25"/>
    <row r="70" spans="2:9" ht="15" customHeight="1" x14ac:dyDescent="0.25">
      <c r="B70" s="100" t="s">
        <v>71</v>
      </c>
      <c r="C70" s="102"/>
      <c r="D70" s="100" t="s">
        <v>72</v>
      </c>
      <c r="E70" s="101"/>
      <c r="F70" s="102"/>
    </row>
    <row r="71" spans="2:9" ht="15" customHeight="1" x14ac:dyDescent="0.25">
      <c r="B71" s="100" t="s">
        <v>92</v>
      </c>
      <c r="C71" s="102"/>
      <c r="D71" s="139" t="s">
        <v>93</v>
      </c>
      <c r="E71" s="101"/>
      <c r="F71" s="102"/>
      <c r="I71"/>
    </row>
    <row r="72" spans="2:9" ht="15" customHeight="1" x14ac:dyDescent="0.25">
      <c r="B72" s="29" t="s">
        <v>94</v>
      </c>
      <c r="C72" s="103" t="s">
        <v>93</v>
      </c>
      <c r="D72" s="103"/>
      <c r="E72" s="103"/>
      <c r="F72" s="11" t="s">
        <v>59</v>
      </c>
      <c r="G72" s="52" t="s">
        <v>177</v>
      </c>
      <c r="H72" s="52" t="s">
        <v>175</v>
      </c>
      <c r="I72"/>
    </row>
    <row r="73" spans="2:9" ht="15" customHeight="1" x14ac:dyDescent="0.25">
      <c r="B73" s="7" t="s">
        <v>30</v>
      </c>
      <c r="C73" s="120" t="s">
        <v>176</v>
      </c>
      <c r="D73" s="121"/>
      <c r="E73" s="122"/>
      <c r="F73" s="24">
        <f>(G73*2*H73)-(F41*6%)</f>
        <v>79.679999999999993</v>
      </c>
      <c r="G73" s="52">
        <v>26</v>
      </c>
      <c r="H73" s="53">
        <v>3.3</v>
      </c>
      <c r="I73"/>
    </row>
    <row r="74" spans="2:9" ht="15" customHeight="1" x14ac:dyDescent="0.25">
      <c r="B74" s="7" t="s">
        <v>32</v>
      </c>
      <c r="C74" s="120" t="s">
        <v>95</v>
      </c>
      <c r="D74" s="121"/>
      <c r="E74" s="122"/>
      <c r="F74" s="24">
        <v>0</v>
      </c>
    </row>
    <row r="75" spans="2:9" s="16" customFormat="1" ht="15" customHeight="1" x14ac:dyDescent="0.25">
      <c r="B75" s="7" t="s">
        <v>34</v>
      </c>
      <c r="C75" s="120" t="s">
        <v>96</v>
      </c>
      <c r="D75" s="121"/>
      <c r="E75" s="122"/>
      <c r="F75" s="24">
        <v>0</v>
      </c>
    </row>
    <row r="76" spans="2:9" s="16" customFormat="1" ht="15" customHeight="1" x14ac:dyDescent="0.25">
      <c r="B76" s="7" t="s">
        <v>36</v>
      </c>
      <c r="C76" s="137" t="s">
        <v>97</v>
      </c>
      <c r="D76" s="121"/>
      <c r="E76" s="122"/>
      <c r="F76" s="24">
        <v>0</v>
      </c>
    </row>
    <row r="77" spans="2:9" s="16" customFormat="1" x14ac:dyDescent="0.25">
      <c r="B77" s="27" t="s">
        <v>64</v>
      </c>
      <c r="C77" s="137" t="s">
        <v>98</v>
      </c>
      <c r="D77" s="121"/>
      <c r="E77" s="122"/>
      <c r="F77" s="24">
        <v>0</v>
      </c>
    </row>
    <row r="78" spans="2:9" ht="15" customHeight="1" x14ac:dyDescent="0.25">
      <c r="B78" s="100" t="s">
        <v>70</v>
      </c>
      <c r="C78" s="101"/>
      <c r="D78" s="101"/>
      <c r="E78" s="102"/>
      <c r="F78" s="11">
        <f>SUM(F73:F77)</f>
        <v>79.679999999999993</v>
      </c>
    </row>
    <row r="79" spans="2:9" ht="9" customHeight="1" x14ac:dyDescent="0.25"/>
    <row r="80" spans="2:9" ht="15" customHeight="1" x14ac:dyDescent="0.25">
      <c r="B80" s="100" t="s">
        <v>99</v>
      </c>
      <c r="C80" s="102"/>
      <c r="D80" s="100" t="s">
        <v>100</v>
      </c>
      <c r="E80" s="101"/>
      <c r="F80" s="102"/>
    </row>
    <row r="81" spans="2:6" ht="15" customHeight="1" x14ac:dyDescent="0.25">
      <c r="B81" s="29">
        <v>2</v>
      </c>
      <c r="C81" s="103" t="s">
        <v>101</v>
      </c>
      <c r="D81" s="103"/>
      <c r="E81" s="103"/>
      <c r="F81" s="11" t="s">
        <v>59</v>
      </c>
    </row>
    <row r="82" spans="2:6" ht="15" customHeight="1" x14ac:dyDescent="0.25">
      <c r="B82" s="7" t="s">
        <v>75</v>
      </c>
      <c r="C82" s="120" t="str">
        <f>C52</f>
        <v>13º (décimo terceiro) Salário, Férias e Adicional de Férias</v>
      </c>
      <c r="D82" s="121"/>
      <c r="E82" s="122"/>
      <c r="F82" s="6">
        <f>F55</f>
        <v>245.09548799999999</v>
      </c>
    </row>
    <row r="83" spans="2:6" ht="15" customHeight="1" x14ac:dyDescent="0.25">
      <c r="B83" s="7" t="s">
        <v>82</v>
      </c>
      <c r="C83" s="120" t="str">
        <f>C59</f>
        <v>GPS, FGTS e outras contribuições</v>
      </c>
      <c r="D83" s="121"/>
      <c r="E83" s="122"/>
      <c r="F83" s="6">
        <f>F68</f>
        <v>902.03257958400002</v>
      </c>
    </row>
    <row r="84" spans="2:6" ht="15" customHeight="1" x14ac:dyDescent="0.25">
      <c r="B84" s="7" t="s">
        <v>94</v>
      </c>
      <c r="C84" s="120" t="str">
        <f>C72</f>
        <v>Benefícios Mensais e Diários</v>
      </c>
      <c r="D84" s="121"/>
      <c r="E84" s="122"/>
      <c r="F84" s="6">
        <f>F78</f>
        <v>79.679999999999993</v>
      </c>
    </row>
    <row r="85" spans="2:6" ht="15" customHeight="1" x14ac:dyDescent="0.25">
      <c r="B85" s="100" t="s">
        <v>70</v>
      </c>
      <c r="C85" s="101"/>
      <c r="D85" s="101"/>
      <c r="E85" s="102"/>
      <c r="F85" s="11">
        <f>SUM(F82:F84)</f>
        <v>1226.8080675840001</v>
      </c>
    </row>
    <row r="86" spans="2:6" ht="6.75" customHeight="1" x14ac:dyDescent="0.25"/>
    <row r="87" spans="2:6" ht="15" customHeight="1" x14ac:dyDescent="0.25">
      <c r="B87" s="103" t="s">
        <v>102</v>
      </c>
      <c r="C87" s="103"/>
      <c r="D87" s="103" t="s">
        <v>103</v>
      </c>
      <c r="E87" s="103"/>
      <c r="F87" s="103"/>
    </row>
    <row r="88" spans="2:6" ht="15" customHeight="1" x14ac:dyDescent="0.25">
      <c r="B88" s="29">
        <v>3</v>
      </c>
      <c r="C88" s="100" t="s">
        <v>104</v>
      </c>
      <c r="D88" s="102"/>
      <c r="E88" s="29" t="s">
        <v>77</v>
      </c>
      <c r="F88" s="11" t="s">
        <v>59</v>
      </c>
    </row>
    <row r="89" spans="2:6" ht="15" customHeight="1" x14ac:dyDescent="0.25">
      <c r="B89" s="7" t="s">
        <v>30</v>
      </c>
      <c r="C89" s="120" t="s">
        <v>105</v>
      </c>
      <c r="D89" s="121"/>
      <c r="E89" s="37">
        <v>4.1999999999999997E-3</v>
      </c>
      <c r="F89" s="6">
        <f>E89*F48</f>
        <v>9.2655359999999991</v>
      </c>
    </row>
    <row r="90" spans="2:6" ht="15" customHeight="1" x14ac:dyDescent="0.25">
      <c r="B90" s="7" t="s">
        <v>32</v>
      </c>
      <c r="C90" s="120" t="s">
        <v>106</v>
      </c>
      <c r="D90" s="121"/>
      <c r="E90" s="39">
        <f>0.08*E89</f>
        <v>3.3599999999999998E-4</v>
      </c>
      <c r="F90" s="6">
        <f>E90*F48</f>
        <v>0.74124287999999994</v>
      </c>
    </row>
    <row r="91" spans="2:6" ht="15" customHeight="1" x14ac:dyDescent="0.25">
      <c r="B91" s="7" t="s">
        <v>34</v>
      </c>
      <c r="C91" s="120" t="s">
        <v>107</v>
      </c>
      <c r="D91" s="121"/>
      <c r="E91" s="39">
        <f>0.4*E90</f>
        <v>1.3439999999999999E-4</v>
      </c>
      <c r="F91" s="6">
        <f>0.017%*F48</f>
        <v>0.37503360000000002</v>
      </c>
    </row>
    <row r="92" spans="2:6" ht="15" customHeight="1" x14ac:dyDescent="0.25">
      <c r="B92" s="7" t="s">
        <v>36</v>
      </c>
      <c r="C92" s="120" t="s">
        <v>108</v>
      </c>
      <c r="D92" s="121"/>
      <c r="E92" s="38">
        <v>1.9400000000000001E-2</v>
      </c>
      <c r="F92" s="6">
        <f>E92*F48</f>
        <v>42.797952000000002</v>
      </c>
    </row>
    <row r="93" spans="2:6" ht="15" customHeight="1" x14ac:dyDescent="0.25">
      <c r="B93" s="7" t="s">
        <v>64</v>
      </c>
      <c r="C93" s="120" t="s">
        <v>109</v>
      </c>
      <c r="D93" s="121"/>
      <c r="E93" s="37">
        <f>E92*E68</f>
        <v>7.1392000000000009E-3</v>
      </c>
      <c r="F93" s="6">
        <f>E93*F48</f>
        <v>15.749646336000001</v>
      </c>
    </row>
    <row r="94" spans="2:6" ht="15" customHeight="1" x14ac:dyDescent="0.25">
      <c r="B94" s="15" t="s">
        <v>66</v>
      </c>
      <c r="C94" s="120" t="s">
        <v>110</v>
      </c>
      <c r="D94" s="121"/>
      <c r="E94" s="38">
        <f>0.4*0.08*E92</f>
        <v>6.2080000000000002E-4</v>
      </c>
      <c r="F94" s="6">
        <f>E94*F48</f>
        <v>1.369534464</v>
      </c>
    </row>
    <row r="95" spans="2:6" ht="15" customHeight="1" x14ac:dyDescent="0.25">
      <c r="B95" s="100" t="s">
        <v>70</v>
      </c>
      <c r="C95" s="101"/>
      <c r="D95" s="101"/>
      <c r="E95" s="102"/>
      <c r="F95" s="11">
        <f>SUM(F89:F94)</f>
        <v>70.298945279999998</v>
      </c>
    </row>
    <row r="96" spans="2:6" ht="6" customHeight="1" x14ac:dyDescent="0.25"/>
    <row r="97" spans="2:9" ht="15" customHeight="1" x14ac:dyDescent="0.25">
      <c r="B97" s="100" t="s">
        <v>111</v>
      </c>
      <c r="C97" s="102"/>
      <c r="D97" s="100" t="s">
        <v>112</v>
      </c>
      <c r="E97" s="101"/>
      <c r="F97" s="102"/>
    </row>
    <row r="98" spans="2:9" ht="15" customHeight="1" x14ac:dyDescent="0.25">
      <c r="B98" s="100" t="s">
        <v>113</v>
      </c>
      <c r="C98" s="102"/>
      <c r="D98" s="139" t="s">
        <v>114</v>
      </c>
      <c r="E98" s="101"/>
      <c r="F98" s="102"/>
    </row>
    <row r="99" spans="2:9" ht="15" customHeight="1" x14ac:dyDescent="0.25">
      <c r="B99" s="29" t="s">
        <v>115</v>
      </c>
      <c r="C99" s="146" t="s">
        <v>114</v>
      </c>
      <c r="D99" s="147"/>
      <c r="E99" s="29" t="s">
        <v>77</v>
      </c>
      <c r="F99" s="11" t="s">
        <v>59</v>
      </c>
    </row>
    <row r="100" spans="2:9" ht="15" customHeight="1" x14ac:dyDescent="0.25">
      <c r="B100" s="7" t="s">
        <v>30</v>
      </c>
      <c r="C100" s="120" t="s">
        <v>116</v>
      </c>
      <c r="D100" s="121"/>
      <c r="E100" s="38">
        <f>1/12</f>
        <v>8.3333333333333329E-2</v>
      </c>
      <c r="F100" s="6">
        <f>E100*(F48+F55)</f>
        <v>204.26462399999997</v>
      </c>
      <c r="I100" s="34"/>
    </row>
    <row r="101" spans="2:9" ht="15" customHeight="1" x14ac:dyDescent="0.25">
      <c r="B101" s="7" t="s">
        <v>32</v>
      </c>
      <c r="C101" s="120" t="s">
        <v>114</v>
      </c>
      <c r="D101" s="121"/>
      <c r="E101" s="38">
        <v>8.2000000000000007E-3</v>
      </c>
      <c r="F101" s="14">
        <f>E101*(F48+F55)</f>
        <v>20.0996390016</v>
      </c>
    </row>
    <row r="102" spans="2:9" ht="15" customHeight="1" x14ac:dyDescent="0.25">
      <c r="B102" s="7" t="s">
        <v>34</v>
      </c>
      <c r="C102" s="120" t="s">
        <v>117</v>
      </c>
      <c r="D102" s="121"/>
      <c r="E102" s="38">
        <v>2.0000000000000001E-4</v>
      </c>
      <c r="F102" s="6">
        <f>E102*(F48+F55)</f>
        <v>0.4902350976</v>
      </c>
    </row>
    <row r="103" spans="2:9" ht="15" customHeight="1" x14ac:dyDescent="0.25">
      <c r="B103" s="7" t="s">
        <v>36</v>
      </c>
      <c r="C103" s="120" t="s">
        <v>118</v>
      </c>
      <c r="D103" s="121"/>
      <c r="E103" s="38">
        <v>2.9999999999999997E-4</v>
      </c>
      <c r="F103" s="6">
        <f>E103*(F48+F55)</f>
        <v>0.73535264639999987</v>
      </c>
    </row>
    <row r="104" spans="2:9" ht="15" customHeight="1" x14ac:dyDescent="0.25">
      <c r="B104" s="7" t="s">
        <v>64</v>
      </c>
      <c r="C104" s="120" t="s">
        <v>119</v>
      </c>
      <c r="D104" s="121"/>
      <c r="E104" s="38">
        <v>6.1000000000000004E-3</v>
      </c>
      <c r="F104" s="6">
        <f>E104*(F48+F55)</f>
        <v>14.952170476799999</v>
      </c>
    </row>
    <row r="105" spans="2:9" ht="15" customHeight="1" x14ac:dyDescent="0.25">
      <c r="B105" s="7" t="s">
        <v>66</v>
      </c>
      <c r="C105" s="120" t="s">
        <v>98</v>
      </c>
      <c r="D105" s="121"/>
      <c r="E105" s="38">
        <v>0</v>
      </c>
      <c r="F105" s="6">
        <f>E105*(F48+F55)</f>
        <v>0</v>
      </c>
    </row>
    <row r="106" spans="2:9" ht="15" customHeight="1" x14ac:dyDescent="0.25">
      <c r="B106" s="100" t="s">
        <v>70</v>
      </c>
      <c r="C106" s="101"/>
      <c r="D106" s="101"/>
      <c r="E106" s="102"/>
      <c r="F106" s="11">
        <f>SUM(F100:F105)</f>
        <v>240.54202122239997</v>
      </c>
    </row>
    <row r="107" spans="2:9" ht="7.5" customHeight="1" x14ac:dyDescent="0.25"/>
    <row r="108" spans="2:9" ht="15" customHeight="1" x14ac:dyDescent="0.25">
      <c r="B108" s="100" t="s">
        <v>111</v>
      </c>
      <c r="C108" s="102"/>
      <c r="D108" s="100" t="s">
        <v>112</v>
      </c>
      <c r="E108" s="101"/>
      <c r="F108" s="102"/>
    </row>
    <row r="109" spans="2:9" ht="15" customHeight="1" x14ac:dyDescent="0.25">
      <c r="B109" s="100" t="s">
        <v>120</v>
      </c>
      <c r="C109" s="102"/>
      <c r="D109" s="139" t="s">
        <v>121</v>
      </c>
      <c r="E109" s="101"/>
      <c r="F109" s="102"/>
    </row>
    <row r="110" spans="2:9" ht="15" customHeight="1" x14ac:dyDescent="0.25">
      <c r="B110" s="29" t="s">
        <v>122</v>
      </c>
      <c r="C110" s="103" t="s">
        <v>121</v>
      </c>
      <c r="D110" s="103"/>
      <c r="E110" s="103"/>
      <c r="F110" s="11" t="s">
        <v>59</v>
      </c>
    </row>
    <row r="111" spans="2:9" ht="15" customHeight="1" x14ac:dyDescent="0.25">
      <c r="B111" s="7" t="s">
        <v>30</v>
      </c>
      <c r="C111" s="120" t="s">
        <v>123</v>
      </c>
      <c r="D111" s="121"/>
      <c r="E111" s="122"/>
      <c r="F111" s="14">
        <v>0</v>
      </c>
    </row>
    <row r="112" spans="2:9" ht="15" customHeight="1" x14ac:dyDescent="0.25">
      <c r="B112" s="100" t="s">
        <v>70</v>
      </c>
      <c r="C112" s="101"/>
      <c r="D112" s="101"/>
      <c r="E112" s="102"/>
      <c r="F112" s="11">
        <f>SUM(F111:F111)</f>
        <v>0</v>
      </c>
    </row>
    <row r="113" spans="2:6" ht="7.5" customHeight="1" x14ac:dyDescent="0.25"/>
    <row r="114" spans="2:6" ht="15" customHeight="1" x14ac:dyDescent="0.25">
      <c r="B114" s="100" t="s">
        <v>124</v>
      </c>
      <c r="C114" s="102"/>
      <c r="D114" s="100" t="s">
        <v>112</v>
      </c>
      <c r="E114" s="101"/>
      <c r="F114" s="102"/>
    </row>
    <row r="115" spans="2:6" ht="15" customHeight="1" x14ac:dyDescent="0.25">
      <c r="B115" s="29">
        <v>4</v>
      </c>
      <c r="C115" s="103" t="s">
        <v>125</v>
      </c>
      <c r="D115" s="103"/>
      <c r="E115" s="103"/>
      <c r="F115" s="11" t="s">
        <v>59</v>
      </c>
    </row>
    <row r="116" spans="2:6" ht="15" customHeight="1" x14ac:dyDescent="0.25">
      <c r="B116" s="7" t="s">
        <v>115</v>
      </c>
      <c r="C116" s="120" t="str">
        <f>C99</f>
        <v>Ausências Legais</v>
      </c>
      <c r="D116" s="121"/>
      <c r="E116" s="122"/>
      <c r="F116" s="6">
        <f>F106</f>
        <v>240.54202122239997</v>
      </c>
    </row>
    <row r="117" spans="2:6" ht="15" customHeight="1" x14ac:dyDescent="0.25">
      <c r="B117" s="7" t="s">
        <v>122</v>
      </c>
      <c r="C117" s="120" t="str">
        <f>C110</f>
        <v>Intrajornada</v>
      </c>
      <c r="D117" s="121"/>
      <c r="E117" s="122"/>
      <c r="F117" s="14">
        <f>F112</f>
        <v>0</v>
      </c>
    </row>
    <row r="118" spans="2:6" ht="15" customHeight="1" x14ac:dyDescent="0.25">
      <c r="B118" s="100" t="s">
        <v>70</v>
      </c>
      <c r="C118" s="101"/>
      <c r="D118" s="101"/>
      <c r="E118" s="102"/>
      <c r="F118" s="11">
        <f>SUM(F116:F117)</f>
        <v>240.54202122239997</v>
      </c>
    </row>
    <row r="119" spans="2:6" ht="6.75" customHeight="1" x14ac:dyDescent="0.25"/>
    <row r="120" spans="2:6" ht="15" customHeight="1" x14ac:dyDescent="0.25">
      <c r="B120" s="100" t="s">
        <v>126</v>
      </c>
      <c r="C120" s="102"/>
      <c r="D120" s="100" t="s">
        <v>127</v>
      </c>
      <c r="E120" s="101"/>
      <c r="F120" s="102"/>
    </row>
    <row r="121" spans="2:6" ht="15" customHeight="1" x14ac:dyDescent="0.25">
      <c r="B121" s="29">
        <v>3</v>
      </c>
      <c r="C121" s="100" t="s">
        <v>128</v>
      </c>
      <c r="D121" s="101"/>
      <c r="E121" s="102"/>
      <c r="F121" s="11" t="s">
        <v>59</v>
      </c>
    </row>
    <row r="122" spans="2:6" ht="15" customHeight="1" x14ac:dyDescent="0.25">
      <c r="B122" s="7" t="s">
        <v>30</v>
      </c>
      <c r="C122" s="113" t="s">
        <v>129</v>
      </c>
      <c r="D122" s="114"/>
      <c r="E122" s="130"/>
      <c r="F122" s="24">
        <f>uniformes.epis!H18</f>
        <v>99.304375000000007</v>
      </c>
    </row>
    <row r="123" spans="2:6" ht="15" customHeight="1" x14ac:dyDescent="0.25">
      <c r="B123" s="7" t="s">
        <v>32</v>
      </c>
      <c r="C123" s="113" t="s">
        <v>130</v>
      </c>
      <c r="D123" s="114"/>
      <c r="E123" s="130"/>
      <c r="F123" s="24">
        <f>mat.trab.rural!J41</f>
        <v>127.01760416666666</v>
      </c>
    </row>
    <row r="124" spans="2:6" ht="15" customHeight="1" x14ac:dyDescent="0.25">
      <c r="B124" s="7" t="s">
        <v>34</v>
      </c>
      <c r="C124" s="113" t="s">
        <v>131</v>
      </c>
      <c r="D124" s="114"/>
      <c r="E124" s="130"/>
      <c r="F124" s="24">
        <f>mat.trab.rural!J44</f>
        <v>45.934833333333337</v>
      </c>
    </row>
    <row r="125" spans="2:6" ht="15" customHeight="1" x14ac:dyDescent="0.25">
      <c r="B125" s="15" t="s">
        <v>36</v>
      </c>
      <c r="C125" s="118" t="s">
        <v>98</v>
      </c>
      <c r="D125" s="119"/>
      <c r="E125" s="142"/>
      <c r="F125" s="14">
        <v>0</v>
      </c>
    </row>
    <row r="126" spans="2:6" ht="15" customHeight="1" x14ac:dyDescent="0.25">
      <c r="B126" s="100" t="s">
        <v>70</v>
      </c>
      <c r="C126" s="101"/>
      <c r="D126" s="101"/>
      <c r="E126" s="102"/>
      <c r="F126" s="11">
        <f>SUM(F122:F125)</f>
        <v>272.25681250000002</v>
      </c>
    </row>
    <row r="127" spans="2:6" ht="15" customHeight="1" x14ac:dyDescent="0.25">
      <c r="B127" s="27" t="s">
        <v>54</v>
      </c>
      <c r="C127" s="143" t="s">
        <v>132</v>
      </c>
      <c r="D127" s="144"/>
      <c r="E127" s="144"/>
      <c r="F127" s="145"/>
    </row>
    <row r="128" spans="2:6" ht="6.75" customHeight="1" x14ac:dyDescent="0.25"/>
    <row r="129" spans="2:6" ht="15" customHeight="1" x14ac:dyDescent="0.25">
      <c r="B129" s="100" t="s">
        <v>133</v>
      </c>
      <c r="C129" s="102"/>
      <c r="D129" s="100" t="s">
        <v>134</v>
      </c>
      <c r="E129" s="101"/>
      <c r="F129" s="102"/>
    </row>
    <row r="130" spans="2:6" ht="15" customHeight="1" x14ac:dyDescent="0.25">
      <c r="B130" s="29">
        <v>5</v>
      </c>
      <c r="C130" s="100" t="s">
        <v>135</v>
      </c>
      <c r="D130" s="102"/>
      <c r="E130" s="13" t="s">
        <v>77</v>
      </c>
      <c r="F130" s="11" t="s">
        <v>59</v>
      </c>
    </row>
    <row r="131" spans="2:6" ht="15" customHeight="1" x14ac:dyDescent="0.25">
      <c r="B131" s="7" t="s">
        <v>30</v>
      </c>
      <c r="C131" s="113" t="s">
        <v>136</v>
      </c>
      <c r="D131" s="130"/>
      <c r="E131" s="28">
        <v>0.06</v>
      </c>
      <c r="F131" s="18">
        <f>(F145+F146+F147+F148)*E131</f>
        <v>224.623742045184</v>
      </c>
    </row>
    <row r="132" spans="2:6" ht="15" customHeight="1" x14ac:dyDescent="0.25">
      <c r="B132" s="7" t="s">
        <v>32</v>
      </c>
      <c r="C132" s="113" t="s">
        <v>137</v>
      </c>
      <c r="D132" s="130"/>
      <c r="E132" s="28">
        <v>6.7900000000000002E-2</v>
      </c>
      <c r="F132" s="18">
        <f>(F145+F146+F147+F148+F131)*E132</f>
        <v>269.45115349933457</v>
      </c>
    </row>
    <row r="133" spans="2:6" ht="15" customHeight="1" x14ac:dyDescent="0.25">
      <c r="B133" s="7" t="s">
        <v>34</v>
      </c>
      <c r="C133" s="113" t="s">
        <v>138</v>
      </c>
      <c r="D133" s="114"/>
      <c r="E133" s="114"/>
      <c r="F133" s="130"/>
    </row>
    <row r="134" spans="2:6" ht="15" customHeight="1" x14ac:dyDescent="0.25">
      <c r="B134" s="12"/>
      <c r="C134" s="140" t="s">
        <v>139</v>
      </c>
      <c r="D134" s="141"/>
      <c r="E134" s="28">
        <v>7.5999999999999998E-2</v>
      </c>
      <c r="F134" s="18">
        <f>(F145+F146+F147+F148+F131+F132)/(1-E137)*E134</f>
        <v>375.59545032297359</v>
      </c>
    </row>
    <row r="135" spans="2:6" ht="15" customHeight="1" x14ac:dyDescent="0.25">
      <c r="B135" s="12"/>
      <c r="C135" s="140" t="s">
        <v>140</v>
      </c>
      <c r="D135" s="141"/>
      <c r="E135" s="28">
        <v>1.6500000000000001E-2</v>
      </c>
      <c r="F135" s="18">
        <f>((F145+F146+F147+F148+F132+F131)/(1-E137))*E135</f>
        <v>81.543749083277163</v>
      </c>
    </row>
    <row r="136" spans="2:6" ht="15" customHeight="1" x14ac:dyDescent="0.25">
      <c r="B136" s="12"/>
      <c r="C136" s="140" t="s">
        <v>141</v>
      </c>
      <c r="D136" s="141"/>
      <c r="E136" s="28">
        <v>0.05</v>
      </c>
      <c r="F136" s="18">
        <f>((F145+F146+F147+F148+F131+F132)/(1-E137))*E136</f>
        <v>247.10226994932475</v>
      </c>
    </row>
    <row r="137" spans="2:6" ht="15" customHeight="1" x14ac:dyDescent="0.25">
      <c r="B137" s="105" t="s">
        <v>142</v>
      </c>
      <c r="C137" s="154"/>
      <c r="D137" s="106"/>
      <c r="E137" s="10">
        <f>SUM(E134:E136)</f>
        <v>0.14250000000000002</v>
      </c>
      <c r="F137" s="11">
        <f>SUM(F134:F136)</f>
        <v>704.24146935557553</v>
      </c>
    </row>
    <row r="138" spans="2:6" ht="15" customHeight="1" x14ac:dyDescent="0.25">
      <c r="B138" s="100" t="s">
        <v>70</v>
      </c>
      <c r="C138" s="101"/>
      <c r="D138" s="102"/>
      <c r="E138" s="10">
        <f>SUM(E131+E132)+E137</f>
        <v>0.27040000000000003</v>
      </c>
      <c r="F138" s="9">
        <f>SUM(F131:F132)+SUM(F134:F136)</f>
        <v>1198.316364900094</v>
      </c>
    </row>
    <row r="139" spans="2:6" ht="15" customHeight="1" x14ac:dyDescent="0.25">
      <c r="B139" s="7" t="s">
        <v>143</v>
      </c>
      <c r="C139" s="143" t="s">
        <v>144</v>
      </c>
      <c r="D139" s="144"/>
      <c r="E139" s="144"/>
      <c r="F139" s="145"/>
    </row>
    <row r="140" spans="2:6" ht="15" customHeight="1" x14ac:dyDescent="0.25">
      <c r="B140" s="7" t="s">
        <v>145</v>
      </c>
      <c r="C140" s="143" t="s">
        <v>146</v>
      </c>
      <c r="D140" s="144"/>
      <c r="E140" s="144"/>
      <c r="F140" s="145"/>
    </row>
    <row r="141" spans="2:6" ht="25.5" customHeight="1" x14ac:dyDescent="0.25">
      <c r="B141" s="7" t="s">
        <v>147</v>
      </c>
      <c r="C141" s="148" t="s">
        <v>148</v>
      </c>
      <c r="D141" s="149"/>
      <c r="E141" s="149"/>
      <c r="F141" s="150"/>
    </row>
    <row r="142" spans="2:6" ht="7.5" customHeight="1" x14ac:dyDescent="0.25"/>
    <row r="143" spans="2:6" ht="15" customHeight="1" x14ac:dyDescent="0.25">
      <c r="B143" s="100" t="s">
        <v>149</v>
      </c>
      <c r="C143" s="101"/>
      <c r="D143" s="101"/>
      <c r="E143" s="101"/>
      <c r="F143" s="102"/>
    </row>
    <row r="144" spans="2:6" ht="15" customHeight="1" x14ac:dyDescent="0.25">
      <c r="B144" s="116" t="s">
        <v>150</v>
      </c>
      <c r="C144" s="151"/>
      <c r="D144" s="151"/>
      <c r="E144" s="117"/>
      <c r="F144" s="8" t="s">
        <v>151</v>
      </c>
    </row>
    <row r="145" spans="2:6" ht="15" customHeight="1" x14ac:dyDescent="0.25">
      <c r="B145" s="7" t="s">
        <v>30</v>
      </c>
      <c r="C145" s="113" t="s">
        <v>152</v>
      </c>
      <c r="D145" s="114"/>
      <c r="E145" s="130"/>
      <c r="F145" s="6">
        <f>F48</f>
        <v>2206.08</v>
      </c>
    </row>
    <row r="146" spans="2:6" ht="15" customHeight="1" x14ac:dyDescent="0.25">
      <c r="B146" s="7" t="s">
        <v>32</v>
      </c>
      <c r="C146" s="113" t="s">
        <v>153</v>
      </c>
      <c r="D146" s="114"/>
      <c r="E146" s="130"/>
      <c r="F146" s="6">
        <f>F85</f>
        <v>1226.8080675840001</v>
      </c>
    </row>
    <row r="147" spans="2:6" ht="15" customHeight="1" x14ac:dyDescent="0.25">
      <c r="B147" s="7" t="s">
        <v>34</v>
      </c>
      <c r="C147" s="113" t="s">
        <v>154</v>
      </c>
      <c r="D147" s="114"/>
      <c r="E147" s="130"/>
      <c r="F147" s="6">
        <f>F95</f>
        <v>70.298945279999998</v>
      </c>
    </row>
    <row r="148" spans="2:6" ht="15" customHeight="1" x14ac:dyDescent="0.25">
      <c r="B148" s="7" t="s">
        <v>36</v>
      </c>
      <c r="C148" s="113" t="s">
        <v>155</v>
      </c>
      <c r="D148" s="114"/>
      <c r="E148" s="130"/>
      <c r="F148" s="6">
        <f>F118</f>
        <v>240.54202122239997</v>
      </c>
    </row>
    <row r="149" spans="2:6" ht="15" customHeight="1" x14ac:dyDescent="0.25">
      <c r="B149" s="7" t="s">
        <v>64</v>
      </c>
      <c r="C149" s="118" t="s">
        <v>156</v>
      </c>
      <c r="D149" s="114"/>
      <c r="E149" s="130"/>
      <c r="F149" s="6">
        <f>F126</f>
        <v>272.25681250000002</v>
      </c>
    </row>
    <row r="150" spans="2:6" ht="15" customHeight="1" x14ac:dyDescent="0.25">
      <c r="B150" s="100" t="s">
        <v>157</v>
      </c>
      <c r="C150" s="101"/>
      <c r="D150" s="101"/>
      <c r="E150" s="102"/>
      <c r="F150" s="5">
        <f>SUM(F145:F149)</f>
        <v>4015.9858465863999</v>
      </c>
    </row>
    <row r="151" spans="2:6" ht="15" customHeight="1" x14ac:dyDescent="0.25">
      <c r="B151" s="7" t="s">
        <v>66</v>
      </c>
      <c r="C151" s="113" t="s">
        <v>158</v>
      </c>
      <c r="D151" s="114"/>
      <c r="E151" s="130"/>
      <c r="F151" s="6">
        <f>F138</f>
        <v>1198.316364900094</v>
      </c>
    </row>
    <row r="152" spans="2:6" ht="15" customHeight="1" x14ac:dyDescent="0.25">
      <c r="B152" s="100" t="s">
        <v>159</v>
      </c>
      <c r="C152" s="101"/>
      <c r="D152" s="101"/>
      <c r="E152" s="102"/>
      <c r="F152" s="5">
        <f>SUM(F150:F151)</f>
        <v>5214.3022114864943</v>
      </c>
    </row>
    <row r="153" spans="2:6" ht="15" customHeight="1" x14ac:dyDescent="0.25">
      <c r="B153" s="153" t="s">
        <v>160</v>
      </c>
      <c r="C153" s="101"/>
      <c r="D153" s="101"/>
      <c r="E153" s="102"/>
      <c r="F153" s="5">
        <f>F152*8</f>
        <v>41714.417691891955</v>
      </c>
    </row>
    <row r="154" spans="2:6" ht="15" customHeight="1" x14ac:dyDescent="0.25">
      <c r="B154" s="152"/>
      <c r="C154" s="152"/>
      <c r="D154" s="152"/>
      <c r="E154" s="152"/>
      <c r="F154" s="152"/>
    </row>
    <row r="155" spans="2:6" ht="15" customHeight="1" x14ac:dyDescent="0.25">
      <c r="B155" s="180" t="s">
        <v>287</v>
      </c>
      <c r="C155" s="179"/>
      <c r="D155" s="179"/>
      <c r="E155" s="179"/>
      <c r="F155" s="179"/>
    </row>
    <row r="156" spans="2:6" ht="15" customHeight="1" x14ac:dyDescent="0.25">
      <c r="B156" s="179"/>
      <c r="C156" s="179"/>
      <c r="D156" s="179"/>
      <c r="E156" s="179"/>
      <c r="F156" s="179"/>
    </row>
    <row r="157" spans="2:6" ht="15" customHeight="1" x14ac:dyDescent="0.25">
      <c r="B157" s="179"/>
      <c r="C157" s="179"/>
      <c r="D157" s="179"/>
      <c r="E157" s="179"/>
      <c r="F157" s="179"/>
    </row>
    <row r="158" spans="2:6" ht="15" customHeight="1" x14ac:dyDescent="0.25">
      <c r="B158" s="179"/>
      <c r="C158" s="179"/>
      <c r="D158" s="179"/>
      <c r="E158" s="179"/>
      <c r="F158" s="179"/>
    </row>
    <row r="159" spans="2:6" ht="15" customHeight="1" x14ac:dyDescent="0.25">
      <c r="B159" s="179"/>
      <c r="C159" s="179"/>
      <c r="D159" s="179"/>
      <c r="E159" s="179"/>
      <c r="F159" s="179"/>
    </row>
    <row r="160" spans="2:6" ht="15" customHeight="1" x14ac:dyDescent="0.25">
      <c r="B160" s="179"/>
      <c r="C160" s="179"/>
      <c r="D160" s="179"/>
      <c r="E160" s="179"/>
      <c r="F160" s="179"/>
    </row>
  </sheetData>
  <mergeCells count="159">
    <mergeCell ref="B155:F160"/>
    <mergeCell ref="C136:D136"/>
    <mergeCell ref="C140:F140"/>
    <mergeCell ref="C141:F141"/>
    <mergeCell ref="B143:F143"/>
    <mergeCell ref="B144:E144"/>
    <mergeCell ref="C145:E145"/>
    <mergeCell ref="C146:E146"/>
    <mergeCell ref="B154:F154"/>
    <mergeCell ref="C147:E147"/>
    <mergeCell ref="C148:E148"/>
    <mergeCell ref="C149:E149"/>
    <mergeCell ref="B150:E150"/>
    <mergeCell ref="C151:E151"/>
    <mergeCell ref="B153:E153"/>
    <mergeCell ref="B137:D137"/>
    <mergeCell ref="B138:D138"/>
    <mergeCell ref="C139:F139"/>
    <mergeCell ref="B152:E152"/>
    <mergeCell ref="B112:E112"/>
    <mergeCell ref="C116:E116"/>
    <mergeCell ref="C117:E117"/>
    <mergeCell ref="B118:E118"/>
    <mergeCell ref="B120:C120"/>
    <mergeCell ref="D120:F120"/>
    <mergeCell ref="C99:D99"/>
    <mergeCell ref="B108:C108"/>
    <mergeCell ref="D108:F108"/>
    <mergeCell ref="B109:C109"/>
    <mergeCell ref="D109:F109"/>
    <mergeCell ref="C110:E110"/>
    <mergeCell ref="C111:E111"/>
    <mergeCell ref="C100:D100"/>
    <mergeCell ref="C101:D101"/>
    <mergeCell ref="B106:E106"/>
    <mergeCell ref="C102:D102"/>
    <mergeCell ref="C103:D103"/>
    <mergeCell ref="C104:D104"/>
    <mergeCell ref="C105:D105"/>
    <mergeCell ref="C130:D130"/>
    <mergeCell ref="C131:D131"/>
    <mergeCell ref="C132:D132"/>
    <mergeCell ref="C133:F133"/>
    <mergeCell ref="C134:D134"/>
    <mergeCell ref="C135:D135"/>
    <mergeCell ref="B114:C114"/>
    <mergeCell ref="D114:F114"/>
    <mergeCell ref="C115:E115"/>
    <mergeCell ref="C124:E124"/>
    <mergeCell ref="C125:E125"/>
    <mergeCell ref="B126:E126"/>
    <mergeCell ref="C127:F127"/>
    <mergeCell ref="B129:C129"/>
    <mergeCell ref="D129:F129"/>
    <mergeCell ref="C121:E121"/>
    <mergeCell ref="C122:E122"/>
    <mergeCell ref="C123:E123"/>
    <mergeCell ref="B98:C98"/>
    <mergeCell ref="D98:F98"/>
    <mergeCell ref="D80:F80"/>
    <mergeCell ref="C81:E81"/>
    <mergeCell ref="C82:E82"/>
    <mergeCell ref="C83:E83"/>
    <mergeCell ref="C84:E84"/>
    <mergeCell ref="B85:E85"/>
    <mergeCell ref="B87:C87"/>
    <mergeCell ref="D87:F87"/>
    <mergeCell ref="C89:D89"/>
    <mergeCell ref="C88:D88"/>
    <mergeCell ref="C76:E76"/>
    <mergeCell ref="C94:D94"/>
    <mergeCell ref="C93:D93"/>
    <mergeCell ref="C92:D92"/>
    <mergeCell ref="C91:D91"/>
    <mergeCell ref="C90:D90"/>
    <mergeCell ref="B95:E95"/>
    <mergeCell ref="B97:C97"/>
    <mergeCell ref="D97:F97"/>
    <mergeCell ref="C64:D64"/>
    <mergeCell ref="B70:C70"/>
    <mergeCell ref="D70:F70"/>
    <mergeCell ref="B71:C71"/>
    <mergeCell ref="D71:F71"/>
    <mergeCell ref="C72:E72"/>
    <mergeCell ref="C73:E73"/>
    <mergeCell ref="C74:E74"/>
    <mergeCell ref="C75:E75"/>
    <mergeCell ref="C43:E43"/>
    <mergeCell ref="C77:E77"/>
    <mergeCell ref="C47:E47"/>
    <mergeCell ref="B48:E48"/>
    <mergeCell ref="B50:C50"/>
    <mergeCell ref="D50:F50"/>
    <mergeCell ref="B51:C51"/>
    <mergeCell ref="D51:F51"/>
    <mergeCell ref="B55:E55"/>
    <mergeCell ref="B57:C57"/>
    <mergeCell ref="D57:F57"/>
    <mergeCell ref="C52:D52"/>
    <mergeCell ref="C54:D54"/>
    <mergeCell ref="B68:D68"/>
    <mergeCell ref="C65:D65"/>
    <mergeCell ref="C66:D66"/>
    <mergeCell ref="C67:D67"/>
    <mergeCell ref="B58:C58"/>
    <mergeCell ref="D58:F58"/>
    <mergeCell ref="C59:D59"/>
    <mergeCell ref="C60:D60"/>
    <mergeCell ref="C61:D61"/>
    <mergeCell ref="C62:D62"/>
    <mergeCell ref="C63:D63"/>
    <mergeCell ref="E24:F24"/>
    <mergeCell ref="C44:E44"/>
    <mergeCell ref="C45:E45"/>
    <mergeCell ref="C46:E46"/>
    <mergeCell ref="B27:C27"/>
    <mergeCell ref="E27:F27"/>
    <mergeCell ref="B29:F29"/>
    <mergeCell ref="B30:F30"/>
    <mergeCell ref="B31:F31"/>
    <mergeCell ref="C32:D32"/>
    <mergeCell ref="E32:F32"/>
    <mergeCell ref="E33:F33"/>
    <mergeCell ref="C34:D34"/>
    <mergeCell ref="E34:F34"/>
    <mergeCell ref="C35:D35"/>
    <mergeCell ref="E35:F35"/>
    <mergeCell ref="C36:D36"/>
    <mergeCell ref="E36:F36"/>
    <mergeCell ref="C37:F37"/>
    <mergeCell ref="B39:C39"/>
    <mergeCell ref="D39:F39"/>
    <mergeCell ref="C40:E40"/>
    <mergeCell ref="C41:E41"/>
    <mergeCell ref="C42:E42"/>
    <mergeCell ref="C8:F10"/>
    <mergeCell ref="C11:E13"/>
    <mergeCell ref="B3:E3"/>
    <mergeCell ref="B1:F1"/>
    <mergeCell ref="B2:F2"/>
    <mergeCell ref="B78:E78"/>
    <mergeCell ref="B80:C80"/>
    <mergeCell ref="B25:F25"/>
    <mergeCell ref="B26:C26"/>
    <mergeCell ref="E26:F26"/>
    <mergeCell ref="E14:F14"/>
    <mergeCell ref="B15:F15"/>
    <mergeCell ref="E16:F16"/>
    <mergeCell ref="E17:F17"/>
    <mergeCell ref="B18:F18"/>
    <mergeCell ref="B19:C19"/>
    <mergeCell ref="E19:F19"/>
    <mergeCell ref="B20:F20"/>
    <mergeCell ref="C21:D21"/>
    <mergeCell ref="E21:F21"/>
    <mergeCell ref="C22:D22"/>
    <mergeCell ref="E22:F22"/>
    <mergeCell ref="E23:F23"/>
    <mergeCell ref="C24:D24"/>
  </mergeCells>
  <pageMargins left="0.23622047244094491" right="0.23622047244094491" top="1.28" bottom="0.74803149606299213" header="0.15748031496062992" footer="0.15748031496062992"/>
  <pageSetup paperSize="9" scale="97" fitToHeight="0" orientation="portrait" r:id="rId1"/>
  <rowBreaks count="3" manualBreakCount="3">
    <brk id="37" max="5" man="1"/>
    <brk id="86" max="5" man="1"/>
    <brk id="127" max="5"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'\Users\amauricosta\Library\Containers\com.microsoft.Excel\Data\Documents\C:\Users\Sergio\Desktop\Aglomerar\[04 - Planilha de Postos - AUXILIAR DE MANUTENÇÃO PREDIAL.xlsx]#listas#'!#REF!</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C206-EE0A-45FD-9BE0-7EFF26CDF51F}">
  <sheetPr>
    <pageSetUpPr fitToPage="1"/>
  </sheetPr>
  <dimension ref="B1:I162"/>
  <sheetViews>
    <sheetView showGridLines="0" view="pageBreakPreview" topLeftCell="A141" zoomScaleNormal="130" zoomScaleSheetLayoutView="100" zoomScalePageLayoutView="115" workbookViewId="0">
      <selection activeCell="E168" sqref="E168"/>
    </sheetView>
  </sheetViews>
  <sheetFormatPr defaultColWidth="9.140625" defaultRowHeight="15" customHeight="1" x14ac:dyDescent="0.25"/>
  <cols>
    <col min="1" max="1" width="2.140625" style="1" customWidth="1"/>
    <col min="2" max="2" width="12.85546875" style="4" customWidth="1"/>
    <col min="3" max="3" width="43.42578125" style="4" customWidth="1"/>
    <col min="4" max="4" width="18.85546875" style="4" bestFit="1" customWidth="1"/>
    <col min="5" max="5" width="11.7109375" style="3" customWidth="1"/>
    <col min="6" max="6" width="13.28515625" style="2" customWidth="1"/>
    <col min="7" max="7" width="16.140625" style="1" customWidth="1"/>
    <col min="8" max="8" width="16.7109375" style="1" customWidth="1"/>
    <col min="9" max="9" width="15.7109375" style="1" customWidth="1"/>
    <col min="10" max="16384" width="9.140625" style="1"/>
  </cols>
  <sheetData>
    <row r="1" spans="2:6" ht="23.25" customHeight="1" x14ac:dyDescent="0.3">
      <c r="B1" s="99" t="s">
        <v>6</v>
      </c>
      <c r="C1" s="99"/>
      <c r="D1" s="99"/>
      <c r="E1" s="99"/>
      <c r="F1" s="99"/>
    </row>
    <row r="2" spans="2:6" ht="15" customHeight="1" x14ac:dyDescent="0.3">
      <c r="B2" s="99" t="s">
        <v>7</v>
      </c>
      <c r="C2" s="99"/>
      <c r="D2" s="99"/>
      <c r="E2" s="99"/>
      <c r="F2" s="99"/>
    </row>
    <row r="3" spans="2:6" ht="15" customHeight="1" x14ac:dyDescent="0.25">
      <c r="B3" s="98"/>
      <c r="C3" s="98"/>
      <c r="D3" s="98"/>
      <c r="E3" s="98"/>
    </row>
    <row r="4" spans="2:6" ht="15" customHeight="1" x14ac:dyDescent="0.25">
      <c r="B4" s="46" t="s">
        <v>8</v>
      </c>
      <c r="C4" s="46" t="s">
        <v>8</v>
      </c>
      <c r="D4" s="46" t="s">
        <v>8</v>
      </c>
      <c r="E4" s="46" t="s">
        <v>8</v>
      </c>
      <c r="F4" s="48"/>
    </row>
    <row r="5" spans="2:6" ht="15" customHeight="1" x14ac:dyDescent="0.25">
      <c r="B5" s="46" t="s">
        <v>8</v>
      </c>
      <c r="C5" s="46" t="s">
        <v>161</v>
      </c>
      <c r="D5" s="46" t="s">
        <v>162</v>
      </c>
      <c r="E5" s="46" t="s">
        <v>8</v>
      </c>
      <c r="F5" s="48"/>
    </row>
    <row r="6" spans="2:6" ht="15" customHeight="1" x14ac:dyDescent="0.25">
      <c r="B6" s="46"/>
      <c r="C6" s="46" t="s">
        <v>9</v>
      </c>
      <c r="D6" s="46" t="s">
        <v>162</v>
      </c>
      <c r="E6" s="46"/>
      <c r="F6" s="48"/>
    </row>
    <row r="7" spans="2:6" ht="15" customHeight="1" x14ac:dyDescent="0.25">
      <c r="B7" s="46" t="s">
        <v>8</v>
      </c>
      <c r="C7" s="46" t="s">
        <v>11</v>
      </c>
      <c r="D7" s="49">
        <v>45658</v>
      </c>
      <c r="E7" s="46" t="s">
        <v>8</v>
      </c>
      <c r="F7" s="48"/>
    </row>
    <row r="8" spans="2:6" ht="15" customHeight="1" x14ac:dyDescent="0.25">
      <c r="B8" s="46"/>
      <c r="C8" s="46" t="s">
        <v>12</v>
      </c>
      <c r="D8" s="47"/>
      <c r="E8" s="46"/>
      <c r="F8" s="48"/>
    </row>
    <row r="9" spans="2:6" ht="15" customHeight="1" x14ac:dyDescent="0.25">
      <c r="B9" s="46"/>
      <c r="C9" s="96" t="s">
        <v>163</v>
      </c>
      <c r="D9" s="96"/>
      <c r="E9" s="96"/>
      <c r="F9" s="96"/>
    </row>
    <row r="10" spans="2:6" ht="15" customHeight="1" x14ac:dyDescent="0.25">
      <c r="B10" s="46"/>
      <c r="C10" s="96"/>
      <c r="D10" s="96"/>
      <c r="E10" s="96"/>
      <c r="F10" s="96"/>
    </row>
    <row r="11" spans="2:6" ht="15" customHeight="1" x14ac:dyDescent="0.25">
      <c r="B11" s="46"/>
      <c r="C11" s="96"/>
      <c r="D11" s="96"/>
      <c r="E11" s="96"/>
      <c r="F11" s="96"/>
    </row>
    <row r="12" spans="2:6" ht="15" customHeight="1" x14ac:dyDescent="0.25">
      <c r="B12" s="46"/>
      <c r="C12" s="96" t="s">
        <v>164</v>
      </c>
      <c r="D12" s="96"/>
      <c r="E12" s="96"/>
      <c r="F12" s="96"/>
    </row>
    <row r="13" spans="2:6" ht="15" customHeight="1" x14ac:dyDescent="0.25">
      <c r="B13" s="46"/>
      <c r="C13" s="96"/>
      <c r="D13" s="96"/>
      <c r="E13" s="96"/>
      <c r="F13" s="96"/>
    </row>
    <row r="14" spans="2:6" ht="15" customHeight="1" x14ac:dyDescent="0.25">
      <c r="B14" s="46"/>
      <c r="C14" s="96"/>
      <c r="D14" s="96"/>
      <c r="E14" s="96"/>
      <c r="F14" s="96"/>
    </row>
    <row r="15" spans="2:6" ht="15" customHeight="1" x14ac:dyDescent="0.25">
      <c r="B15" s="46"/>
      <c r="C15" s="96"/>
      <c r="D15" s="96"/>
      <c r="E15" s="96"/>
      <c r="F15" s="96"/>
    </row>
    <row r="16" spans="2:6" ht="15" customHeight="1" x14ac:dyDescent="0.25">
      <c r="B16" s="46"/>
      <c r="C16" s="46"/>
      <c r="D16" s="47"/>
      <c r="E16" s="46"/>
      <c r="F16" s="48"/>
    </row>
    <row r="17" spans="2:6" s="21" customFormat="1" ht="15" customHeight="1" x14ac:dyDescent="0.25">
      <c r="B17" s="32" t="s">
        <v>15</v>
      </c>
      <c r="C17" s="23" t="s">
        <v>16</v>
      </c>
      <c r="D17" s="32" t="s">
        <v>17</v>
      </c>
      <c r="E17" s="161" t="s">
        <v>18</v>
      </c>
      <c r="F17" s="161"/>
    </row>
    <row r="18" spans="2:6" ht="15" customHeight="1" x14ac:dyDescent="0.25">
      <c r="B18" s="103" t="s">
        <v>19</v>
      </c>
      <c r="C18" s="103"/>
      <c r="D18" s="103"/>
      <c r="E18" s="103"/>
      <c r="F18" s="103"/>
    </row>
    <row r="19" spans="2:6" ht="15" customHeight="1" x14ac:dyDescent="0.25">
      <c r="B19" s="7" t="s">
        <v>20</v>
      </c>
      <c r="C19" s="43" t="s">
        <v>21</v>
      </c>
      <c r="D19" s="33" t="s">
        <v>22</v>
      </c>
      <c r="E19" s="162" t="s">
        <v>24</v>
      </c>
      <c r="F19" s="162"/>
    </row>
    <row r="20" spans="2:6" ht="15" customHeight="1" x14ac:dyDescent="0.25">
      <c r="B20" s="7" t="s">
        <v>23</v>
      </c>
      <c r="C20" s="26" t="s">
        <v>24</v>
      </c>
      <c r="D20" s="7" t="s">
        <v>25</v>
      </c>
      <c r="E20" s="110" t="s">
        <v>24</v>
      </c>
      <c r="F20" s="110"/>
    </row>
    <row r="21" spans="2:6" ht="15" customHeight="1" x14ac:dyDescent="0.25">
      <c r="B21" s="103" t="s">
        <v>26</v>
      </c>
      <c r="C21" s="103"/>
      <c r="D21" s="103"/>
      <c r="E21" s="103"/>
      <c r="F21" s="103"/>
    </row>
    <row r="22" spans="2:6" ht="15" customHeight="1" x14ac:dyDescent="0.25">
      <c r="B22" s="111" t="s">
        <v>27</v>
      </c>
      <c r="C22" s="112"/>
      <c r="D22" s="7" t="s">
        <v>28</v>
      </c>
      <c r="E22" s="111"/>
      <c r="F22" s="112"/>
    </row>
    <row r="23" spans="2:6" ht="15" customHeight="1" x14ac:dyDescent="0.25">
      <c r="B23" s="103" t="s">
        <v>29</v>
      </c>
      <c r="C23" s="103"/>
      <c r="D23" s="103"/>
      <c r="E23" s="103"/>
      <c r="F23" s="103"/>
    </row>
    <row r="24" spans="2:6" ht="15" customHeight="1" x14ac:dyDescent="0.25">
      <c r="B24" s="7" t="s">
        <v>30</v>
      </c>
      <c r="C24" s="113" t="s">
        <v>31</v>
      </c>
      <c r="D24" s="114"/>
      <c r="E24" s="115"/>
      <c r="F24" s="115"/>
    </row>
    <row r="25" spans="2:6" ht="15" customHeight="1" x14ac:dyDescent="0.25">
      <c r="B25" s="7" t="s">
        <v>32</v>
      </c>
      <c r="C25" s="113" t="s">
        <v>33</v>
      </c>
      <c r="D25" s="114"/>
      <c r="E25" s="116" t="str">
        <f>C17</f>
        <v>APODI</v>
      </c>
      <c r="F25" s="117"/>
    </row>
    <row r="26" spans="2:6" ht="15" customHeight="1" x14ac:dyDescent="0.25">
      <c r="B26" s="7" t="s">
        <v>34</v>
      </c>
      <c r="C26" s="20" t="s">
        <v>35</v>
      </c>
      <c r="D26" s="19"/>
      <c r="E26" s="116" t="s">
        <v>162</v>
      </c>
      <c r="F26" s="117"/>
    </row>
    <row r="27" spans="2:6" ht="15" customHeight="1" x14ac:dyDescent="0.25">
      <c r="B27" s="7" t="s">
        <v>36</v>
      </c>
      <c r="C27" s="118" t="s">
        <v>37</v>
      </c>
      <c r="D27" s="119"/>
      <c r="E27" s="116">
        <v>60</v>
      </c>
      <c r="F27" s="117"/>
    </row>
    <row r="28" spans="2:6" ht="15" customHeight="1" x14ac:dyDescent="0.25">
      <c r="B28" s="103" t="s">
        <v>38</v>
      </c>
      <c r="C28" s="103"/>
      <c r="D28" s="103"/>
      <c r="E28" s="103"/>
      <c r="F28" s="103"/>
    </row>
    <row r="29" spans="2:6" ht="15" customHeight="1" x14ac:dyDescent="0.25">
      <c r="B29" s="104" t="s">
        <v>39</v>
      </c>
      <c r="C29" s="104"/>
      <c r="D29" s="22" t="s">
        <v>40</v>
      </c>
      <c r="E29" s="105" t="s">
        <v>41</v>
      </c>
      <c r="F29" s="106"/>
    </row>
    <row r="30" spans="2:6" ht="15" customHeight="1" x14ac:dyDescent="0.25">
      <c r="B30" s="123" t="s">
        <v>165</v>
      </c>
      <c r="C30" s="123"/>
      <c r="D30" s="23" t="s">
        <v>43</v>
      </c>
      <c r="E30" s="124">
        <v>1</v>
      </c>
      <c r="F30" s="124"/>
    </row>
    <row r="31" spans="2:6" ht="6.75" customHeight="1" x14ac:dyDescent="0.25"/>
    <row r="32" spans="2:6" ht="15" customHeight="1" x14ac:dyDescent="0.25">
      <c r="B32" s="103" t="s">
        <v>44</v>
      </c>
      <c r="C32" s="103"/>
      <c r="D32" s="103"/>
      <c r="E32" s="103"/>
      <c r="F32" s="103"/>
    </row>
    <row r="33" spans="2:6" ht="15" customHeight="1" x14ac:dyDescent="0.25">
      <c r="B33" s="103" t="s">
        <v>45</v>
      </c>
      <c r="C33" s="103"/>
      <c r="D33" s="103"/>
      <c r="E33" s="103"/>
      <c r="F33" s="103"/>
    </row>
    <row r="34" spans="2:6" ht="15" customHeight="1" x14ac:dyDescent="0.25">
      <c r="B34" s="125" t="s">
        <v>46</v>
      </c>
      <c r="C34" s="125"/>
      <c r="D34" s="125"/>
      <c r="E34" s="125"/>
      <c r="F34" s="125"/>
    </row>
    <row r="35" spans="2:6" ht="30.75" customHeight="1" x14ac:dyDescent="0.25">
      <c r="B35" s="7">
        <v>1</v>
      </c>
      <c r="C35" s="126" t="s">
        <v>47</v>
      </c>
      <c r="D35" s="127"/>
      <c r="E35" s="128" t="s">
        <v>166</v>
      </c>
      <c r="F35" s="129"/>
    </row>
    <row r="36" spans="2:6" ht="15" customHeight="1" x14ac:dyDescent="0.25">
      <c r="B36" s="7">
        <v>2</v>
      </c>
      <c r="C36" s="30" t="s">
        <v>49</v>
      </c>
      <c r="D36" s="31"/>
      <c r="E36" s="128" t="s">
        <v>167</v>
      </c>
      <c r="F36" s="129"/>
    </row>
    <row r="37" spans="2:6" ht="15" customHeight="1" x14ac:dyDescent="0.25">
      <c r="B37" s="7">
        <v>3</v>
      </c>
      <c r="C37" s="113" t="s">
        <v>51</v>
      </c>
      <c r="D37" s="130"/>
      <c r="E37" s="159">
        <v>2276.0100000000002</v>
      </c>
      <c r="F37" s="160"/>
    </row>
    <row r="38" spans="2:6" ht="29.25" customHeight="1" x14ac:dyDescent="0.25">
      <c r="B38" s="7">
        <v>4</v>
      </c>
      <c r="C38" s="113" t="s">
        <v>52</v>
      </c>
      <c r="D38" s="130"/>
      <c r="E38" s="128" t="str">
        <f>$E$35</f>
        <v>TRATORISTA</v>
      </c>
      <c r="F38" s="129"/>
    </row>
    <row r="39" spans="2:6" ht="15" customHeight="1" x14ac:dyDescent="0.25">
      <c r="B39" s="7">
        <v>5</v>
      </c>
      <c r="C39" s="126" t="s">
        <v>53</v>
      </c>
      <c r="D39" s="127"/>
      <c r="E39" s="133">
        <v>45658</v>
      </c>
      <c r="F39" s="134"/>
    </row>
    <row r="40" spans="2:6" ht="15" customHeight="1" x14ac:dyDescent="0.25">
      <c r="B40" s="27" t="s">
        <v>54</v>
      </c>
      <c r="C40" s="136" t="s">
        <v>168</v>
      </c>
      <c r="D40" s="136"/>
      <c r="E40" s="136"/>
      <c r="F40" s="136"/>
    </row>
    <row r="41" spans="2:6" ht="7.5" customHeight="1" x14ac:dyDescent="0.25"/>
    <row r="42" spans="2:6" ht="15" customHeight="1" x14ac:dyDescent="0.25">
      <c r="B42" s="103" t="s">
        <v>56</v>
      </c>
      <c r="C42" s="103"/>
      <c r="D42" s="103" t="s">
        <v>57</v>
      </c>
      <c r="E42" s="103"/>
      <c r="F42" s="103"/>
    </row>
    <row r="43" spans="2:6" ht="15" customHeight="1" x14ac:dyDescent="0.25">
      <c r="B43" s="29">
        <v>1</v>
      </c>
      <c r="C43" s="103" t="s">
        <v>58</v>
      </c>
      <c r="D43" s="103"/>
      <c r="E43" s="103"/>
      <c r="F43" s="11" t="s">
        <v>59</v>
      </c>
    </row>
    <row r="44" spans="2:6" ht="15" customHeight="1" x14ac:dyDescent="0.25">
      <c r="B44" s="7" t="s">
        <v>30</v>
      </c>
      <c r="C44" s="120" t="s">
        <v>60</v>
      </c>
      <c r="D44" s="121"/>
      <c r="E44" s="122"/>
      <c r="F44" s="18">
        <f>E37</f>
        <v>2276.0100000000002</v>
      </c>
    </row>
    <row r="45" spans="2:6" ht="15" customHeight="1" x14ac:dyDescent="0.25">
      <c r="B45" s="7" t="s">
        <v>32</v>
      </c>
      <c r="C45" s="120" t="s">
        <v>61</v>
      </c>
      <c r="D45" s="121"/>
      <c r="E45" s="122"/>
      <c r="F45" s="6">
        <v>0</v>
      </c>
    </row>
    <row r="46" spans="2:6" s="16" customFormat="1" ht="15" customHeight="1" x14ac:dyDescent="0.25">
      <c r="B46" s="7" t="s">
        <v>34</v>
      </c>
      <c r="C46" s="120" t="s">
        <v>169</v>
      </c>
      <c r="D46" s="121"/>
      <c r="E46" s="122"/>
      <c r="F46" s="6">
        <v>0</v>
      </c>
    </row>
    <row r="47" spans="2:6" s="16" customFormat="1" ht="15" customHeight="1" x14ac:dyDescent="0.25">
      <c r="B47" s="7" t="s">
        <v>36</v>
      </c>
      <c r="C47" s="120" t="s">
        <v>63</v>
      </c>
      <c r="D47" s="121"/>
      <c r="E47" s="122"/>
      <c r="F47" s="6">
        <v>0</v>
      </c>
    </row>
    <row r="48" spans="2:6" s="16" customFormat="1" ht="15" customHeight="1" x14ac:dyDescent="0.25">
      <c r="B48" s="7" t="s">
        <v>64</v>
      </c>
      <c r="C48" s="120" t="s">
        <v>65</v>
      </c>
      <c r="D48" s="121"/>
      <c r="E48" s="122"/>
      <c r="F48" s="6">
        <v>0</v>
      </c>
    </row>
    <row r="49" spans="2:6" s="16" customFormat="1" ht="15" customHeight="1" x14ac:dyDescent="0.25">
      <c r="B49" s="7" t="s">
        <v>66</v>
      </c>
      <c r="C49" s="120" t="s">
        <v>170</v>
      </c>
      <c r="D49" s="121"/>
      <c r="E49" s="122"/>
      <c r="F49" s="6">
        <v>0</v>
      </c>
    </row>
    <row r="50" spans="2:6" ht="15" customHeight="1" x14ac:dyDescent="0.25">
      <c r="B50" s="7" t="s">
        <v>68</v>
      </c>
      <c r="C50" s="120" t="s">
        <v>69</v>
      </c>
      <c r="D50" s="121"/>
      <c r="E50" s="122"/>
      <c r="F50" s="18">
        <v>0</v>
      </c>
    </row>
    <row r="51" spans="2:6" ht="15" customHeight="1" x14ac:dyDescent="0.25">
      <c r="B51" s="100" t="s">
        <v>70</v>
      </c>
      <c r="C51" s="101"/>
      <c r="D51" s="101"/>
      <c r="E51" s="102"/>
      <c r="F51" s="11">
        <f>SUM(F44:F50)</f>
        <v>2276.0100000000002</v>
      </c>
    </row>
    <row r="52" spans="2:6" ht="6.75" customHeight="1" x14ac:dyDescent="0.25"/>
    <row r="53" spans="2:6" ht="15" customHeight="1" x14ac:dyDescent="0.25">
      <c r="B53" s="100" t="s">
        <v>71</v>
      </c>
      <c r="C53" s="102"/>
      <c r="D53" s="100" t="s">
        <v>72</v>
      </c>
      <c r="E53" s="101"/>
      <c r="F53" s="102"/>
    </row>
    <row r="54" spans="2:6" ht="15" customHeight="1" x14ac:dyDescent="0.25">
      <c r="B54" s="100" t="s">
        <v>73</v>
      </c>
      <c r="C54" s="102"/>
      <c r="D54" s="100" t="s">
        <v>74</v>
      </c>
      <c r="E54" s="101"/>
      <c r="F54" s="102"/>
    </row>
    <row r="55" spans="2:6" ht="15" customHeight="1" x14ac:dyDescent="0.25">
      <c r="B55" s="29" t="s">
        <v>75</v>
      </c>
      <c r="C55" s="100" t="s">
        <v>76</v>
      </c>
      <c r="D55" s="101"/>
      <c r="E55" s="29" t="s">
        <v>77</v>
      </c>
      <c r="F55" s="11" t="s">
        <v>59</v>
      </c>
    </row>
    <row r="56" spans="2:6" ht="15" customHeight="1" x14ac:dyDescent="0.25">
      <c r="B56" s="15" t="s">
        <v>30</v>
      </c>
      <c r="C56" s="20" t="s">
        <v>78</v>
      </c>
      <c r="D56" s="19"/>
      <c r="E56" s="35">
        <v>8.3299999999999999E-2</v>
      </c>
      <c r="F56" s="6">
        <f>$F$51*E56</f>
        <v>189.59163300000003</v>
      </c>
    </row>
    <row r="57" spans="2:6" ht="15" customHeight="1" x14ac:dyDescent="0.25">
      <c r="B57" s="15" t="s">
        <v>32</v>
      </c>
      <c r="C57" s="137" t="s">
        <v>79</v>
      </c>
      <c r="D57" s="138"/>
      <c r="E57" s="36">
        <v>2.7799999999999998E-2</v>
      </c>
      <c r="F57" s="18">
        <f>F51*E57</f>
        <v>63.273078000000005</v>
      </c>
    </row>
    <row r="58" spans="2:6" ht="15" customHeight="1" x14ac:dyDescent="0.25">
      <c r="B58" s="100" t="s">
        <v>70</v>
      </c>
      <c r="C58" s="101"/>
      <c r="D58" s="101"/>
      <c r="E58" s="102"/>
      <c r="F58" s="11">
        <f>SUM(F56:F57)</f>
        <v>252.86471100000003</v>
      </c>
    </row>
    <row r="59" spans="2:6" ht="9" customHeight="1" x14ac:dyDescent="0.25"/>
    <row r="60" spans="2:6" ht="15" customHeight="1" x14ac:dyDescent="0.25">
      <c r="B60" s="100" t="s">
        <v>71</v>
      </c>
      <c r="C60" s="102"/>
      <c r="D60" s="100" t="s">
        <v>72</v>
      </c>
      <c r="E60" s="101"/>
      <c r="F60" s="102"/>
    </row>
    <row r="61" spans="2:6" ht="15" customHeight="1" x14ac:dyDescent="0.25">
      <c r="B61" s="100" t="s">
        <v>80</v>
      </c>
      <c r="C61" s="102"/>
      <c r="D61" s="139" t="s">
        <v>81</v>
      </c>
      <c r="E61" s="101"/>
      <c r="F61" s="102"/>
    </row>
    <row r="62" spans="2:6" ht="15" customHeight="1" x14ac:dyDescent="0.25">
      <c r="B62" s="29" t="s">
        <v>82</v>
      </c>
      <c r="C62" s="100" t="s">
        <v>81</v>
      </c>
      <c r="D62" s="101"/>
      <c r="E62" s="29" t="s">
        <v>77</v>
      </c>
      <c r="F62" s="11" t="s">
        <v>59</v>
      </c>
    </row>
    <row r="63" spans="2:6" ht="15" customHeight="1" x14ac:dyDescent="0.25">
      <c r="B63" s="7" t="s">
        <v>30</v>
      </c>
      <c r="C63" s="113" t="s">
        <v>83</v>
      </c>
      <c r="D63" s="130"/>
      <c r="E63" s="17">
        <v>0.2</v>
      </c>
      <c r="F63" s="6">
        <f t="shared" ref="F63:F70" si="0">($F$51+$F$58)*E63</f>
        <v>505.77494220000011</v>
      </c>
    </row>
    <row r="64" spans="2:6" ht="15" customHeight="1" x14ac:dyDescent="0.25">
      <c r="B64" s="7" t="s">
        <v>32</v>
      </c>
      <c r="C64" s="113" t="s">
        <v>84</v>
      </c>
      <c r="D64" s="130"/>
      <c r="E64" s="17">
        <v>2.5000000000000001E-2</v>
      </c>
      <c r="F64" s="6">
        <f t="shared" si="0"/>
        <v>63.221867775000014</v>
      </c>
    </row>
    <row r="65" spans="2:8" ht="15" customHeight="1" x14ac:dyDescent="0.25">
      <c r="B65" s="7" t="s">
        <v>34</v>
      </c>
      <c r="C65" s="113" t="s">
        <v>85</v>
      </c>
      <c r="D65" s="130"/>
      <c r="E65" s="25">
        <v>0.03</v>
      </c>
      <c r="F65" s="6">
        <f t="shared" si="0"/>
        <v>75.866241330000008</v>
      </c>
    </row>
    <row r="66" spans="2:8" ht="15" customHeight="1" x14ac:dyDescent="0.25">
      <c r="B66" s="7" t="s">
        <v>36</v>
      </c>
      <c r="C66" s="113" t="s">
        <v>86</v>
      </c>
      <c r="D66" s="130"/>
      <c r="E66" s="17">
        <v>1.4999999999999999E-2</v>
      </c>
      <c r="F66" s="6">
        <f t="shared" si="0"/>
        <v>37.933120665000004</v>
      </c>
    </row>
    <row r="67" spans="2:8" ht="15" customHeight="1" x14ac:dyDescent="0.25">
      <c r="B67" s="7" t="s">
        <v>64</v>
      </c>
      <c r="C67" s="113" t="s">
        <v>87</v>
      </c>
      <c r="D67" s="130"/>
      <c r="E67" s="17">
        <v>0.01</v>
      </c>
      <c r="F67" s="6">
        <f t="shared" si="0"/>
        <v>25.288747110000003</v>
      </c>
    </row>
    <row r="68" spans="2:8" ht="15" customHeight="1" x14ac:dyDescent="0.25">
      <c r="B68" s="7" t="s">
        <v>66</v>
      </c>
      <c r="C68" s="113" t="s">
        <v>88</v>
      </c>
      <c r="D68" s="130"/>
      <c r="E68" s="17">
        <v>6.0000000000000001E-3</v>
      </c>
      <c r="F68" s="6">
        <f t="shared" si="0"/>
        <v>15.173248266000003</v>
      </c>
    </row>
    <row r="69" spans="2:8" ht="15" customHeight="1" x14ac:dyDescent="0.25">
      <c r="B69" s="7" t="s">
        <v>68</v>
      </c>
      <c r="C69" s="113" t="s">
        <v>89</v>
      </c>
      <c r="D69" s="130"/>
      <c r="E69" s="17">
        <v>2E-3</v>
      </c>
      <c r="F69" s="6">
        <f t="shared" si="0"/>
        <v>5.0577494220000005</v>
      </c>
    </row>
    <row r="70" spans="2:8" ht="15" customHeight="1" x14ac:dyDescent="0.25">
      <c r="B70" s="7" t="s">
        <v>90</v>
      </c>
      <c r="C70" s="113" t="s">
        <v>91</v>
      </c>
      <c r="D70" s="130"/>
      <c r="E70" s="17">
        <v>0.08</v>
      </c>
      <c r="F70" s="6">
        <f t="shared" si="0"/>
        <v>202.30997688000002</v>
      </c>
    </row>
    <row r="71" spans="2:8" ht="15" customHeight="1" x14ac:dyDescent="0.25">
      <c r="B71" s="100" t="s">
        <v>70</v>
      </c>
      <c r="C71" s="101"/>
      <c r="D71" s="101"/>
      <c r="E71" s="40">
        <f>SUM(E63:E70)</f>
        <v>0.36800000000000005</v>
      </c>
      <c r="F71" s="11">
        <f>SUM(F63:F70)</f>
        <v>930.62589364800021</v>
      </c>
    </row>
    <row r="72" spans="2:8" ht="7.5" customHeight="1" x14ac:dyDescent="0.25"/>
    <row r="73" spans="2:8" ht="15" customHeight="1" x14ac:dyDescent="0.25">
      <c r="B73" s="100" t="s">
        <v>71</v>
      </c>
      <c r="C73" s="102"/>
      <c r="D73" s="100" t="s">
        <v>72</v>
      </c>
      <c r="E73" s="101"/>
      <c r="F73" s="102"/>
    </row>
    <row r="74" spans="2:8" ht="15" customHeight="1" x14ac:dyDescent="0.25">
      <c r="B74" s="100" t="s">
        <v>92</v>
      </c>
      <c r="C74" s="102"/>
      <c r="D74" s="139" t="s">
        <v>93</v>
      </c>
      <c r="E74" s="101"/>
      <c r="F74" s="102"/>
    </row>
    <row r="75" spans="2:8" ht="15" customHeight="1" x14ac:dyDescent="0.25">
      <c r="B75" s="29" t="s">
        <v>94</v>
      </c>
      <c r="C75" s="103" t="s">
        <v>93</v>
      </c>
      <c r="D75" s="103"/>
      <c r="E75" s="103"/>
      <c r="F75" s="11" t="s">
        <v>59</v>
      </c>
      <c r="G75" s="52" t="s">
        <v>177</v>
      </c>
      <c r="H75" s="52" t="s">
        <v>175</v>
      </c>
    </row>
    <row r="76" spans="2:8" ht="15" customHeight="1" x14ac:dyDescent="0.25">
      <c r="B76" s="7" t="s">
        <v>30</v>
      </c>
      <c r="C76" s="120" t="s">
        <v>176</v>
      </c>
      <c r="D76" s="121"/>
      <c r="E76" s="122"/>
      <c r="F76" s="24">
        <f>(G76*2*H76)-(F44*6%)</f>
        <v>35.039399999999972</v>
      </c>
      <c r="G76" s="52">
        <v>26</v>
      </c>
      <c r="H76" s="53">
        <v>3.3</v>
      </c>
    </row>
    <row r="77" spans="2:8" ht="15" customHeight="1" x14ac:dyDescent="0.25">
      <c r="B77" s="7" t="s">
        <v>32</v>
      </c>
      <c r="C77" s="120" t="s">
        <v>171</v>
      </c>
      <c r="D77" s="121"/>
      <c r="E77" s="122"/>
      <c r="F77" s="24">
        <f>250-(250*0.2)</f>
        <v>200</v>
      </c>
    </row>
    <row r="78" spans="2:8" s="16" customFormat="1" ht="15" customHeight="1" x14ac:dyDescent="0.25">
      <c r="B78" s="50" t="s">
        <v>34</v>
      </c>
      <c r="C78" s="155" t="s">
        <v>172</v>
      </c>
      <c r="D78" s="156"/>
      <c r="E78" s="157"/>
      <c r="F78" s="24">
        <v>16.13</v>
      </c>
    </row>
    <row r="79" spans="2:8" s="16" customFormat="1" ht="15" customHeight="1" x14ac:dyDescent="0.25">
      <c r="B79" s="50" t="s">
        <v>36</v>
      </c>
      <c r="C79" s="158" t="s">
        <v>173</v>
      </c>
      <c r="D79" s="156"/>
      <c r="E79" s="157"/>
      <c r="F79" s="24">
        <v>137.97999999999999</v>
      </c>
    </row>
    <row r="80" spans="2:8" s="16" customFormat="1" x14ac:dyDescent="0.25">
      <c r="B80" s="51" t="s">
        <v>64</v>
      </c>
      <c r="C80" s="158" t="s">
        <v>174</v>
      </c>
      <c r="D80" s="156"/>
      <c r="E80" s="157"/>
      <c r="F80" s="24">
        <v>5.6</v>
      </c>
    </row>
    <row r="81" spans="2:6" ht="15" customHeight="1" x14ac:dyDescent="0.25">
      <c r="B81" s="100" t="s">
        <v>70</v>
      </c>
      <c r="C81" s="101"/>
      <c r="D81" s="101"/>
      <c r="E81" s="102"/>
      <c r="F81" s="11">
        <f>SUM(F76:F80)</f>
        <v>394.74939999999998</v>
      </c>
    </row>
    <row r="82" spans="2:6" ht="9" customHeight="1" x14ac:dyDescent="0.25"/>
    <row r="83" spans="2:6" ht="15" customHeight="1" x14ac:dyDescent="0.25">
      <c r="B83" s="100" t="s">
        <v>99</v>
      </c>
      <c r="C83" s="102"/>
      <c r="D83" s="100" t="s">
        <v>100</v>
      </c>
      <c r="E83" s="101"/>
      <c r="F83" s="102"/>
    </row>
    <row r="84" spans="2:6" ht="15" customHeight="1" x14ac:dyDescent="0.25">
      <c r="B84" s="29">
        <v>2</v>
      </c>
      <c r="C84" s="103" t="s">
        <v>101</v>
      </c>
      <c r="D84" s="103"/>
      <c r="E84" s="103"/>
      <c r="F84" s="11" t="s">
        <v>59</v>
      </c>
    </row>
    <row r="85" spans="2:6" ht="15" customHeight="1" x14ac:dyDescent="0.25">
      <c r="B85" s="7" t="s">
        <v>75</v>
      </c>
      <c r="C85" s="120" t="str">
        <f>C55</f>
        <v>13º (décimo terceiro) Salário, Férias e Adicional de Férias</v>
      </c>
      <c r="D85" s="121"/>
      <c r="E85" s="122"/>
      <c r="F85" s="6">
        <f>F58</f>
        <v>252.86471100000003</v>
      </c>
    </row>
    <row r="86" spans="2:6" ht="15" customHeight="1" x14ac:dyDescent="0.25">
      <c r="B86" s="7" t="s">
        <v>82</v>
      </c>
      <c r="C86" s="120" t="str">
        <f>C62</f>
        <v>GPS, FGTS e outras contribuições</v>
      </c>
      <c r="D86" s="121"/>
      <c r="E86" s="122"/>
      <c r="F86" s="6">
        <f>F71</f>
        <v>930.62589364800021</v>
      </c>
    </row>
    <row r="87" spans="2:6" ht="15" customHeight="1" x14ac:dyDescent="0.25">
      <c r="B87" s="7" t="s">
        <v>94</v>
      </c>
      <c r="C87" s="120" t="str">
        <f>C75</f>
        <v>Benefícios Mensais e Diários</v>
      </c>
      <c r="D87" s="121"/>
      <c r="E87" s="122"/>
      <c r="F87" s="6">
        <f>F81</f>
        <v>394.74939999999998</v>
      </c>
    </row>
    <row r="88" spans="2:6" ht="15" customHeight="1" x14ac:dyDescent="0.25">
      <c r="B88" s="100" t="s">
        <v>70</v>
      </c>
      <c r="C88" s="101"/>
      <c r="D88" s="101"/>
      <c r="E88" s="102"/>
      <c r="F88" s="11">
        <f>SUM(F85:F87)</f>
        <v>1578.2400046480002</v>
      </c>
    </row>
    <row r="89" spans="2:6" ht="6.75" customHeight="1" x14ac:dyDescent="0.25"/>
    <row r="90" spans="2:6" ht="15" customHeight="1" x14ac:dyDescent="0.25">
      <c r="B90" s="103" t="s">
        <v>102</v>
      </c>
      <c r="C90" s="103"/>
      <c r="D90" s="103" t="s">
        <v>103</v>
      </c>
      <c r="E90" s="103"/>
      <c r="F90" s="103"/>
    </row>
    <row r="91" spans="2:6" ht="15" customHeight="1" x14ac:dyDescent="0.25">
      <c r="B91" s="29">
        <v>3</v>
      </c>
      <c r="C91" s="100" t="s">
        <v>104</v>
      </c>
      <c r="D91" s="102"/>
      <c r="E91" s="29" t="s">
        <v>77</v>
      </c>
      <c r="F91" s="11" t="s">
        <v>59</v>
      </c>
    </row>
    <row r="92" spans="2:6" ht="15" customHeight="1" x14ac:dyDescent="0.25">
      <c r="B92" s="7" t="s">
        <v>30</v>
      </c>
      <c r="C92" s="120" t="s">
        <v>105</v>
      </c>
      <c r="D92" s="121"/>
      <c r="E92" s="37">
        <v>4.1999999999999997E-3</v>
      </c>
      <c r="F92" s="6">
        <f>E92*F51</f>
        <v>9.5592420000000011</v>
      </c>
    </row>
    <row r="93" spans="2:6" ht="15" customHeight="1" x14ac:dyDescent="0.25">
      <c r="B93" s="7" t="s">
        <v>32</v>
      </c>
      <c r="C93" s="120" t="s">
        <v>106</v>
      </c>
      <c r="D93" s="121"/>
      <c r="E93" s="39">
        <f>0.08*E92</f>
        <v>3.3599999999999998E-4</v>
      </c>
      <c r="F93" s="6">
        <f>E93*F51</f>
        <v>0.76473935999999998</v>
      </c>
    </row>
    <row r="94" spans="2:6" ht="15" customHeight="1" x14ac:dyDescent="0.25">
      <c r="B94" s="7" t="s">
        <v>34</v>
      </c>
      <c r="C94" s="120" t="s">
        <v>107</v>
      </c>
      <c r="D94" s="121"/>
      <c r="E94" s="39">
        <f>0.4*E93</f>
        <v>1.3439999999999999E-4</v>
      </c>
      <c r="F94" s="6">
        <f>0.017%*F51</f>
        <v>0.38692170000000009</v>
      </c>
    </row>
    <row r="95" spans="2:6" ht="15" customHeight="1" x14ac:dyDescent="0.25">
      <c r="B95" s="7" t="s">
        <v>36</v>
      </c>
      <c r="C95" s="120" t="s">
        <v>108</v>
      </c>
      <c r="D95" s="121"/>
      <c r="E95" s="38">
        <v>1.9400000000000001E-2</v>
      </c>
      <c r="F95" s="6">
        <f>E95*F51</f>
        <v>44.154594000000003</v>
      </c>
    </row>
    <row r="96" spans="2:6" ht="15" customHeight="1" x14ac:dyDescent="0.25">
      <c r="B96" s="7" t="s">
        <v>64</v>
      </c>
      <c r="C96" s="120" t="s">
        <v>109</v>
      </c>
      <c r="D96" s="121"/>
      <c r="E96" s="37">
        <f>E95*E71</f>
        <v>7.1392000000000009E-3</v>
      </c>
      <c r="F96" s="6">
        <f>E96*F51</f>
        <v>16.248890592000002</v>
      </c>
    </row>
    <row r="97" spans="2:9" ht="15" customHeight="1" x14ac:dyDescent="0.25">
      <c r="B97" s="15" t="s">
        <v>66</v>
      </c>
      <c r="C97" s="120" t="s">
        <v>110</v>
      </c>
      <c r="D97" s="121"/>
      <c r="E97" s="38">
        <f>0.4*0.08*E95</f>
        <v>6.2080000000000002E-4</v>
      </c>
      <c r="F97" s="6">
        <f>E97*F51</f>
        <v>1.4129470080000002</v>
      </c>
      <c r="G97" s="41"/>
    </row>
    <row r="98" spans="2:9" ht="15" customHeight="1" x14ac:dyDescent="0.25">
      <c r="B98" s="100" t="s">
        <v>70</v>
      </c>
      <c r="C98" s="101"/>
      <c r="D98" s="101"/>
      <c r="E98" s="102"/>
      <c r="F98" s="11">
        <f>SUM(F92:F97)</f>
        <v>72.527334660000008</v>
      </c>
      <c r="G98" s="42"/>
    </row>
    <row r="99" spans="2:9" ht="6" customHeight="1" x14ac:dyDescent="0.25"/>
    <row r="100" spans="2:9" ht="15" customHeight="1" x14ac:dyDescent="0.25">
      <c r="B100" s="100" t="s">
        <v>111</v>
      </c>
      <c r="C100" s="102"/>
      <c r="D100" s="100" t="s">
        <v>112</v>
      </c>
      <c r="E100" s="101"/>
      <c r="F100" s="102"/>
    </row>
    <row r="101" spans="2:9" ht="15" customHeight="1" x14ac:dyDescent="0.25">
      <c r="B101" s="100" t="s">
        <v>113</v>
      </c>
      <c r="C101" s="102"/>
      <c r="D101" s="139" t="s">
        <v>114</v>
      </c>
      <c r="E101" s="101"/>
      <c r="F101" s="102"/>
    </row>
    <row r="102" spans="2:9" ht="15" customHeight="1" x14ac:dyDescent="0.25">
      <c r="B102" s="29" t="s">
        <v>115</v>
      </c>
      <c r="C102" s="146" t="s">
        <v>114</v>
      </c>
      <c r="D102" s="147"/>
      <c r="E102" s="29" t="s">
        <v>77</v>
      </c>
      <c r="F102" s="11" t="s">
        <v>59</v>
      </c>
    </row>
    <row r="103" spans="2:9" ht="15" customHeight="1" x14ac:dyDescent="0.25">
      <c r="B103" s="7" t="s">
        <v>30</v>
      </c>
      <c r="C103" s="120" t="s">
        <v>116</v>
      </c>
      <c r="D103" s="121"/>
      <c r="E103" s="38">
        <f>1/12</f>
        <v>8.3333333333333329E-2</v>
      </c>
      <c r="F103" s="6">
        <f>E103*(F51+F58)</f>
        <v>210.73955925000001</v>
      </c>
      <c r="I103" s="34"/>
    </row>
    <row r="104" spans="2:9" ht="15" customHeight="1" x14ac:dyDescent="0.25">
      <c r="B104" s="7" t="s">
        <v>32</v>
      </c>
      <c r="C104" s="120" t="s">
        <v>114</v>
      </c>
      <c r="D104" s="121"/>
      <c r="E104" s="38">
        <v>8.2000000000000007E-3</v>
      </c>
      <c r="F104" s="14">
        <f>E104*(F51+F58)</f>
        <v>20.736772630200004</v>
      </c>
    </row>
    <row r="105" spans="2:9" ht="15" customHeight="1" x14ac:dyDescent="0.25">
      <c r="B105" s="7" t="s">
        <v>34</v>
      </c>
      <c r="C105" s="120" t="s">
        <v>117</v>
      </c>
      <c r="D105" s="121"/>
      <c r="E105" s="38">
        <v>2.0000000000000001E-4</v>
      </c>
      <c r="F105" s="6">
        <f>E105*(F51+F58)</f>
        <v>0.50577494220000008</v>
      </c>
    </row>
    <row r="106" spans="2:9" ht="15" customHeight="1" x14ac:dyDescent="0.25">
      <c r="B106" s="7" t="s">
        <v>36</v>
      </c>
      <c r="C106" s="120" t="s">
        <v>118</v>
      </c>
      <c r="D106" s="121"/>
      <c r="E106" s="38">
        <v>2.9999999999999997E-4</v>
      </c>
      <c r="F106" s="6">
        <f>E106*(F51+F58)</f>
        <v>0.75866241330000006</v>
      </c>
    </row>
    <row r="107" spans="2:9" ht="15" customHeight="1" x14ac:dyDescent="0.25">
      <c r="B107" s="7" t="s">
        <v>64</v>
      </c>
      <c r="C107" s="120" t="s">
        <v>119</v>
      </c>
      <c r="D107" s="121"/>
      <c r="E107" s="38">
        <v>6.1000000000000004E-3</v>
      </c>
      <c r="F107" s="6">
        <f>E107*(F51+F58)</f>
        <v>15.426135737100003</v>
      </c>
    </row>
    <row r="108" spans="2:9" ht="15" customHeight="1" x14ac:dyDescent="0.25">
      <c r="B108" s="7" t="s">
        <v>66</v>
      </c>
      <c r="C108" s="120" t="s">
        <v>98</v>
      </c>
      <c r="D108" s="121"/>
      <c r="E108" s="38">
        <v>0</v>
      </c>
      <c r="F108" s="6">
        <f>E108*(F51+F58)</f>
        <v>0</v>
      </c>
    </row>
    <row r="109" spans="2:9" ht="15" customHeight="1" x14ac:dyDescent="0.25">
      <c r="B109" s="100" t="s">
        <v>70</v>
      </c>
      <c r="C109" s="101"/>
      <c r="D109" s="101"/>
      <c r="E109" s="102"/>
      <c r="F109" s="11">
        <f>SUM(F103:F108)</f>
        <v>248.16690497279998</v>
      </c>
    </row>
    <row r="110" spans="2:9" ht="7.5" customHeight="1" x14ac:dyDescent="0.25"/>
    <row r="111" spans="2:9" ht="15" customHeight="1" x14ac:dyDescent="0.25">
      <c r="B111" s="100" t="s">
        <v>111</v>
      </c>
      <c r="C111" s="102"/>
      <c r="D111" s="100" t="s">
        <v>112</v>
      </c>
      <c r="E111" s="101"/>
      <c r="F111" s="102"/>
    </row>
    <row r="112" spans="2:9" ht="15" customHeight="1" x14ac:dyDescent="0.25">
      <c r="B112" s="100" t="s">
        <v>120</v>
      </c>
      <c r="C112" s="102"/>
      <c r="D112" s="139" t="s">
        <v>121</v>
      </c>
      <c r="E112" s="101"/>
      <c r="F112" s="102"/>
    </row>
    <row r="113" spans="2:6" ht="15" customHeight="1" x14ac:dyDescent="0.25">
      <c r="B113" s="29" t="s">
        <v>122</v>
      </c>
      <c r="C113" s="103" t="s">
        <v>121</v>
      </c>
      <c r="D113" s="103"/>
      <c r="E113" s="103"/>
      <c r="F113" s="11" t="s">
        <v>59</v>
      </c>
    </row>
    <row r="114" spans="2:6" ht="15" customHeight="1" x14ac:dyDescent="0.25">
      <c r="B114" s="7" t="s">
        <v>30</v>
      </c>
      <c r="C114" s="120" t="s">
        <v>123</v>
      </c>
      <c r="D114" s="121"/>
      <c r="E114" s="122"/>
      <c r="F114" s="14">
        <v>0</v>
      </c>
    </row>
    <row r="115" spans="2:6" ht="15" customHeight="1" x14ac:dyDescent="0.25">
      <c r="B115" s="100" t="s">
        <v>70</v>
      </c>
      <c r="C115" s="101"/>
      <c r="D115" s="101"/>
      <c r="E115" s="102"/>
      <c r="F115" s="11">
        <f>SUM(F114:F114)</f>
        <v>0</v>
      </c>
    </row>
    <row r="116" spans="2:6" ht="7.5" customHeight="1" x14ac:dyDescent="0.25"/>
    <row r="117" spans="2:6" ht="15" customHeight="1" x14ac:dyDescent="0.25">
      <c r="B117" s="100" t="s">
        <v>124</v>
      </c>
      <c r="C117" s="102"/>
      <c r="D117" s="100" t="s">
        <v>112</v>
      </c>
      <c r="E117" s="101"/>
      <c r="F117" s="102"/>
    </row>
    <row r="118" spans="2:6" ht="15" customHeight="1" x14ac:dyDescent="0.25">
      <c r="B118" s="29">
        <v>4</v>
      </c>
      <c r="C118" s="103" t="s">
        <v>125</v>
      </c>
      <c r="D118" s="103"/>
      <c r="E118" s="103"/>
      <c r="F118" s="11" t="s">
        <v>59</v>
      </c>
    </row>
    <row r="119" spans="2:6" ht="15" customHeight="1" x14ac:dyDescent="0.25">
      <c r="B119" s="7" t="s">
        <v>115</v>
      </c>
      <c r="C119" s="120" t="str">
        <f>C102</f>
        <v>Ausências Legais</v>
      </c>
      <c r="D119" s="121"/>
      <c r="E119" s="122"/>
      <c r="F119" s="6">
        <f>F109</f>
        <v>248.16690497279998</v>
      </c>
    </row>
    <row r="120" spans="2:6" ht="15" customHeight="1" x14ac:dyDescent="0.25">
      <c r="B120" s="7" t="s">
        <v>122</v>
      </c>
      <c r="C120" s="120" t="str">
        <f>C113</f>
        <v>Intrajornada</v>
      </c>
      <c r="D120" s="121"/>
      <c r="E120" s="122"/>
      <c r="F120" s="14">
        <f>F115</f>
        <v>0</v>
      </c>
    </row>
    <row r="121" spans="2:6" ht="15" customHeight="1" x14ac:dyDescent="0.25">
      <c r="B121" s="100" t="s">
        <v>70</v>
      </c>
      <c r="C121" s="101"/>
      <c r="D121" s="101"/>
      <c r="E121" s="102"/>
      <c r="F121" s="11">
        <f>SUM(F119:F120)</f>
        <v>248.16690497279998</v>
      </c>
    </row>
    <row r="122" spans="2:6" ht="6.75" customHeight="1" x14ac:dyDescent="0.25"/>
    <row r="123" spans="2:6" ht="15" customHeight="1" x14ac:dyDescent="0.25">
      <c r="B123" s="100" t="s">
        <v>126</v>
      </c>
      <c r="C123" s="102"/>
      <c r="D123" s="100" t="s">
        <v>127</v>
      </c>
      <c r="E123" s="101"/>
      <c r="F123" s="102"/>
    </row>
    <row r="124" spans="2:6" ht="15" customHeight="1" x14ac:dyDescent="0.25">
      <c r="B124" s="29">
        <v>3</v>
      </c>
      <c r="C124" s="100" t="s">
        <v>128</v>
      </c>
      <c r="D124" s="101"/>
      <c r="E124" s="102"/>
      <c r="F124" s="11" t="s">
        <v>59</v>
      </c>
    </row>
    <row r="125" spans="2:6" ht="15" customHeight="1" x14ac:dyDescent="0.25">
      <c r="B125" s="7" t="s">
        <v>30</v>
      </c>
      <c r="C125" s="113" t="s">
        <v>129</v>
      </c>
      <c r="D125" s="114"/>
      <c r="E125" s="130"/>
      <c r="F125" s="24">
        <f>uniformes.epis!H30</f>
        <v>77.089166666666657</v>
      </c>
    </row>
    <row r="126" spans="2:6" ht="15" customHeight="1" x14ac:dyDescent="0.25">
      <c r="B126" s="7" t="s">
        <v>32</v>
      </c>
      <c r="C126" s="113" t="s">
        <v>130</v>
      </c>
      <c r="D126" s="114"/>
      <c r="E126" s="130"/>
      <c r="F126" s="24">
        <f>mat.tratorista!I15</f>
        <v>156.45833333333334</v>
      </c>
    </row>
    <row r="127" spans="2:6" ht="15" customHeight="1" x14ac:dyDescent="0.25">
      <c r="B127" s="7" t="s">
        <v>34</v>
      </c>
      <c r="C127" s="113" t="s">
        <v>131</v>
      </c>
      <c r="D127" s="114"/>
      <c r="E127" s="130"/>
      <c r="F127" s="24">
        <f>mat.tratorista!I18</f>
        <v>19.727000000000004</v>
      </c>
    </row>
    <row r="128" spans="2:6" ht="15" customHeight="1" x14ac:dyDescent="0.25">
      <c r="B128" s="15" t="s">
        <v>36</v>
      </c>
      <c r="C128" s="118" t="s">
        <v>98</v>
      </c>
      <c r="D128" s="119"/>
      <c r="E128" s="142"/>
      <c r="F128" s="14">
        <v>0</v>
      </c>
    </row>
    <row r="129" spans="2:6" ht="15" customHeight="1" x14ac:dyDescent="0.25">
      <c r="B129" s="100" t="s">
        <v>70</v>
      </c>
      <c r="C129" s="101"/>
      <c r="D129" s="101"/>
      <c r="E129" s="102"/>
      <c r="F129" s="11">
        <f>SUM(F125:F128)</f>
        <v>253.27450000000002</v>
      </c>
    </row>
    <row r="130" spans="2:6" ht="15" customHeight="1" x14ac:dyDescent="0.25">
      <c r="B130" s="27" t="s">
        <v>54</v>
      </c>
      <c r="C130" s="143" t="s">
        <v>132</v>
      </c>
      <c r="D130" s="144"/>
      <c r="E130" s="144"/>
      <c r="F130" s="145"/>
    </row>
    <row r="131" spans="2:6" ht="6.75" customHeight="1" x14ac:dyDescent="0.25"/>
    <row r="132" spans="2:6" ht="15" customHeight="1" x14ac:dyDescent="0.25">
      <c r="B132" s="100" t="s">
        <v>133</v>
      </c>
      <c r="C132" s="102"/>
      <c r="D132" s="100" t="s">
        <v>134</v>
      </c>
      <c r="E132" s="101"/>
      <c r="F132" s="102"/>
    </row>
    <row r="133" spans="2:6" ht="15" customHeight="1" x14ac:dyDescent="0.25">
      <c r="B133" s="29">
        <v>5</v>
      </c>
      <c r="C133" s="100" t="s">
        <v>135</v>
      </c>
      <c r="D133" s="102"/>
      <c r="E133" s="13" t="s">
        <v>77</v>
      </c>
      <c r="F133" s="11" t="s">
        <v>59</v>
      </c>
    </row>
    <row r="134" spans="2:6" ht="15" customHeight="1" x14ac:dyDescent="0.25">
      <c r="B134" s="7" t="s">
        <v>30</v>
      </c>
      <c r="C134" s="113" t="s">
        <v>136</v>
      </c>
      <c r="D134" s="130"/>
      <c r="E134" s="28">
        <v>0.06</v>
      </c>
      <c r="F134" s="18">
        <f>(F148+F149+F150+F151)*E134</f>
        <v>250.49665465684802</v>
      </c>
    </row>
    <row r="135" spans="2:6" ht="15" customHeight="1" x14ac:dyDescent="0.25">
      <c r="B135" s="7" t="s">
        <v>32</v>
      </c>
      <c r="C135" s="113" t="s">
        <v>137</v>
      </c>
      <c r="D135" s="130"/>
      <c r="E135" s="28">
        <v>6.7900000000000002E-2</v>
      </c>
      <c r="F135" s="18">
        <f>(F148+F149+F150+F151+F134)*E135</f>
        <v>300.4874370378663</v>
      </c>
    </row>
    <row r="136" spans="2:6" ht="15" customHeight="1" x14ac:dyDescent="0.25">
      <c r="B136" s="7" t="s">
        <v>34</v>
      </c>
      <c r="C136" s="113" t="s">
        <v>138</v>
      </c>
      <c r="D136" s="114"/>
      <c r="E136" s="114"/>
      <c r="F136" s="130"/>
    </row>
    <row r="137" spans="2:6" ht="15" customHeight="1" x14ac:dyDescent="0.25">
      <c r="B137" s="12"/>
      <c r="C137" s="140" t="s">
        <v>139</v>
      </c>
      <c r="D137" s="141"/>
      <c r="E137" s="28">
        <v>7.5999999999999998E-2</v>
      </c>
      <c r="F137" s="18">
        <f>(F148+F149+F150+F151+F134+F135)/(1-E140)*E137</f>
        <v>418.85778837800484</v>
      </c>
    </row>
    <row r="138" spans="2:6" ht="15" customHeight="1" x14ac:dyDescent="0.25">
      <c r="B138" s="12"/>
      <c r="C138" s="140" t="s">
        <v>140</v>
      </c>
      <c r="D138" s="141"/>
      <c r="E138" s="28">
        <v>1.6500000000000001E-2</v>
      </c>
      <c r="F138" s="18">
        <f>((F148+F149+F150+F151+F135+F134)/(1-E140))*E138</f>
        <v>90.936230371540546</v>
      </c>
    </row>
    <row r="139" spans="2:6" ht="15" customHeight="1" x14ac:dyDescent="0.25">
      <c r="B139" s="12"/>
      <c r="C139" s="140" t="s">
        <v>141</v>
      </c>
      <c r="D139" s="141"/>
      <c r="E139" s="28">
        <v>0.05</v>
      </c>
      <c r="F139" s="18">
        <f>((F148+F149+F150+F151+F134+F135)/(1-E140))*E139</f>
        <v>275.56433445921374</v>
      </c>
    </row>
    <row r="140" spans="2:6" ht="15" customHeight="1" x14ac:dyDescent="0.25">
      <c r="B140" s="105" t="s">
        <v>142</v>
      </c>
      <c r="C140" s="154"/>
      <c r="D140" s="106"/>
      <c r="E140" s="10">
        <f>SUM(E137:E139)</f>
        <v>0.14250000000000002</v>
      </c>
      <c r="F140" s="11">
        <f>SUM(F137:F139)</f>
        <v>785.35835320875913</v>
      </c>
    </row>
    <row r="141" spans="2:6" ht="15" customHeight="1" x14ac:dyDescent="0.25">
      <c r="B141" s="100" t="s">
        <v>70</v>
      </c>
      <c r="C141" s="101"/>
      <c r="D141" s="102"/>
      <c r="E141" s="10">
        <f>SUM(E134+E135)+E140</f>
        <v>0.27040000000000003</v>
      </c>
      <c r="F141" s="9">
        <f>SUM(F134:F135)+SUM(F137:F139)</f>
        <v>1336.3424449034735</v>
      </c>
    </row>
    <row r="142" spans="2:6" ht="15" customHeight="1" x14ac:dyDescent="0.25">
      <c r="B142" s="7" t="s">
        <v>143</v>
      </c>
      <c r="C142" s="143" t="s">
        <v>144</v>
      </c>
      <c r="D142" s="144"/>
      <c r="E142" s="144"/>
      <c r="F142" s="145"/>
    </row>
    <row r="143" spans="2:6" ht="15" customHeight="1" x14ac:dyDescent="0.25">
      <c r="B143" s="7" t="s">
        <v>145</v>
      </c>
      <c r="C143" s="143" t="s">
        <v>146</v>
      </c>
      <c r="D143" s="144"/>
      <c r="E143" s="144"/>
      <c r="F143" s="145"/>
    </row>
    <row r="144" spans="2:6" ht="25.5" customHeight="1" x14ac:dyDescent="0.25">
      <c r="B144" s="7" t="s">
        <v>147</v>
      </c>
      <c r="C144" s="148" t="s">
        <v>148</v>
      </c>
      <c r="D144" s="149"/>
      <c r="E144" s="149"/>
      <c r="F144" s="150"/>
    </row>
    <row r="145" spans="2:6" ht="7.5" customHeight="1" x14ac:dyDescent="0.25"/>
    <row r="146" spans="2:6" ht="15" customHeight="1" x14ac:dyDescent="0.25">
      <c r="B146" s="100" t="s">
        <v>149</v>
      </c>
      <c r="C146" s="101"/>
      <c r="D146" s="101"/>
      <c r="E146" s="101"/>
      <c r="F146" s="102"/>
    </row>
    <row r="147" spans="2:6" ht="15" customHeight="1" x14ac:dyDescent="0.25">
      <c r="B147" s="116" t="s">
        <v>150</v>
      </c>
      <c r="C147" s="151"/>
      <c r="D147" s="151"/>
      <c r="E147" s="117"/>
      <c r="F147" s="8" t="s">
        <v>151</v>
      </c>
    </row>
    <row r="148" spans="2:6" ht="15" customHeight="1" x14ac:dyDescent="0.25">
      <c r="B148" s="7" t="s">
        <v>30</v>
      </c>
      <c r="C148" s="113" t="s">
        <v>152</v>
      </c>
      <c r="D148" s="114"/>
      <c r="E148" s="130"/>
      <c r="F148" s="6">
        <f>F51</f>
        <v>2276.0100000000002</v>
      </c>
    </row>
    <row r="149" spans="2:6" ht="15" customHeight="1" x14ac:dyDescent="0.25">
      <c r="B149" s="7" t="s">
        <v>32</v>
      </c>
      <c r="C149" s="113" t="s">
        <v>153</v>
      </c>
      <c r="D149" s="114"/>
      <c r="E149" s="130"/>
      <c r="F149" s="6">
        <f>F88</f>
        <v>1578.2400046480002</v>
      </c>
    </row>
    <row r="150" spans="2:6" ht="15" customHeight="1" x14ac:dyDescent="0.25">
      <c r="B150" s="7" t="s">
        <v>34</v>
      </c>
      <c r="C150" s="113" t="s">
        <v>154</v>
      </c>
      <c r="D150" s="114"/>
      <c r="E150" s="130"/>
      <c r="F150" s="6">
        <f>F98</f>
        <v>72.527334660000008</v>
      </c>
    </row>
    <row r="151" spans="2:6" ht="15" customHeight="1" x14ac:dyDescent="0.25">
      <c r="B151" s="7" t="s">
        <v>36</v>
      </c>
      <c r="C151" s="113" t="s">
        <v>155</v>
      </c>
      <c r="D151" s="114"/>
      <c r="E151" s="130"/>
      <c r="F151" s="6">
        <f>F121</f>
        <v>248.16690497279998</v>
      </c>
    </row>
    <row r="152" spans="2:6" ht="15" customHeight="1" x14ac:dyDescent="0.25">
      <c r="B152" s="7" t="s">
        <v>64</v>
      </c>
      <c r="C152" s="118" t="s">
        <v>156</v>
      </c>
      <c r="D152" s="114"/>
      <c r="E152" s="130"/>
      <c r="F152" s="6">
        <f>F129</f>
        <v>253.27450000000002</v>
      </c>
    </row>
    <row r="153" spans="2:6" ht="15" customHeight="1" x14ac:dyDescent="0.25">
      <c r="B153" s="100" t="s">
        <v>157</v>
      </c>
      <c r="C153" s="101"/>
      <c r="D153" s="101"/>
      <c r="E153" s="102"/>
      <c r="F153" s="5">
        <f>SUM(F148:F152)</f>
        <v>4428.2187442808008</v>
      </c>
    </row>
    <row r="154" spans="2:6" ht="15" customHeight="1" x14ac:dyDescent="0.25">
      <c r="B154" s="7" t="s">
        <v>66</v>
      </c>
      <c r="C154" s="113" t="s">
        <v>158</v>
      </c>
      <c r="D154" s="114"/>
      <c r="E154" s="130"/>
      <c r="F154" s="6">
        <f>F141</f>
        <v>1336.3424449034735</v>
      </c>
    </row>
    <row r="155" spans="2:6" ht="15" customHeight="1" x14ac:dyDescent="0.25">
      <c r="B155" s="100" t="s">
        <v>159</v>
      </c>
      <c r="C155" s="101"/>
      <c r="D155" s="101"/>
      <c r="E155" s="102"/>
      <c r="F155" s="5">
        <f>SUM(F153:F154)</f>
        <v>5764.5611891842746</v>
      </c>
    </row>
    <row r="157" spans="2:6" ht="15" customHeight="1" x14ac:dyDescent="0.25">
      <c r="B157" s="180" t="s">
        <v>287</v>
      </c>
      <c r="C157" s="179"/>
      <c r="D157" s="179"/>
      <c r="E157" s="179"/>
      <c r="F157" s="179"/>
    </row>
    <row r="158" spans="2:6" ht="15" customHeight="1" x14ac:dyDescent="0.25">
      <c r="B158" s="179"/>
      <c r="C158" s="179"/>
      <c r="D158" s="179"/>
      <c r="E158" s="179"/>
      <c r="F158" s="179"/>
    </row>
    <row r="159" spans="2:6" ht="15" customHeight="1" x14ac:dyDescent="0.25">
      <c r="B159" s="179"/>
      <c r="C159" s="179"/>
      <c r="D159" s="179"/>
      <c r="E159" s="179"/>
      <c r="F159" s="179"/>
    </row>
    <row r="160" spans="2:6" ht="15" customHeight="1" x14ac:dyDescent="0.25">
      <c r="B160" s="179"/>
      <c r="C160" s="179"/>
      <c r="D160" s="179"/>
      <c r="E160" s="179"/>
      <c r="F160" s="179"/>
    </row>
    <row r="161" spans="2:6" ht="15" customHeight="1" x14ac:dyDescent="0.25">
      <c r="B161" s="179"/>
      <c r="C161" s="179"/>
      <c r="D161" s="179"/>
      <c r="E161" s="179"/>
      <c r="F161" s="179"/>
    </row>
    <row r="162" spans="2:6" ht="15" customHeight="1" x14ac:dyDescent="0.25">
      <c r="B162" s="179"/>
      <c r="C162" s="179"/>
      <c r="D162" s="179"/>
      <c r="E162" s="179"/>
      <c r="F162" s="179"/>
    </row>
  </sheetData>
  <mergeCells count="157">
    <mergeCell ref="E17:F17"/>
    <mergeCell ref="B18:F18"/>
    <mergeCell ref="E19:F19"/>
    <mergeCell ref="E20:F20"/>
    <mergeCell ref="B21:F21"/>
    <mergeCell ref="B30:C30"/>
    <mergeCell ref="E30:F30"/>
    <mergeCell ref="B32:F32"/>
    <mergeCell ref="B33:F33"/>
    <mergeCell ref="E26:F26"/>
    <mergeCell ref="C27:D27"/>
    <mergeCell ref="E27:F27"/>
    <mergeCell ref="B28:F28"/>
    <mergeCell ref="B22:C22"/>
    <mergeCell ref="E22:F22"/>
    <mergeCell ref="B23:F23"/>
    <mergeCell ref="C24:D24"/>
    <mergeCell ref="E24:F24"/>
    <mergeCell ref="C25:D25"/>
    <mergeCell ref="E25:F25"/>
    <mergeCell ref="B34:F34"/>
    <mergeCell ref="C35:D35"/>
    <mergeCell ref="E35:F35"/>
    <mergeCell ref="B29:C29"/>
    <mergeCell ref="E29:F29"/>
    <mergeCell ref="C40:F40"/>
    <mergeCell ref="B42:C42"/>
    <mergeCell ref="D42:F42"/>
    <mergeCell ref="C43:E43"/>
    <mergeCell ref="C44:E44"/>
    <mergeCell ref="C45:E45"/>
    <mergeCell ref="E36:F36"/>
    <mergeCell ref="C37:D37"/>
    <mergeCell ref="E37:F37"/>
    <mergeCell ref="C38:D38"/>
    <mergeCell ref="E38:F38"/>
    <mergeCell ref="C39:D39"/>
    <mergeCell ref="E39:F39"/>
    <mergeCell ref="B53:C53"/>
    <mergeCell ref="D53:F53"/>
    <mergeCell ref="B54:C54"/>
    <mergeCell ref="D54:F54"/>
    <mergeCell ref="C55:D55"/>
    <mergeCell ref="C57:D57"/>
    <mergeCell ref="C46:E46"/>
    <mergeCell ref="C47:E47"/>
    <mergeCell ref="C48:E48"/>
    <mergeCell ref="C49:E49"/>
    <mergeCell ref="C50:E50"/>
    <mergeCell ref="B51:E51"/>
    <mergeCell ref="C63:D63"/>
    <mergeCell ref="C64:D64"/>
    <mergeCell ref="C65:D65"/>
    <mergeCell ref="C66:D66"/>
    <mergeCell ref="C67:D67"/>
    <mergeCell ref="C68:D68"/>
    <mergeCell ref="B58:E58"/>
    <mergeCell ref="B60:C60"/>
    <mergeCell ref="D60:F60"/>
    <mergeCell ref="B61:C61"/>
    <mergeCell ref="D61:F61"/>
    <mergeCell ref="C62:D62"/>
    <mergeCell ref="C75:E75"/>
    <mergeCell ref="C76:E76"/>
    <mergeCell ref="C77:E77"/>
    <mergeCell ref="C78:E78"/>
    <mergeCell ref="C79:E79"/>
    <mergeCell ref="C80:E80"/>
    <mergeCell ref="C69:D69"/>
    <mergeCell ref="C70:D70"/>
    <mergeCell ref="B71:D71"/>
    <mergeCell ref="B73:C73"/>
    <mergeCell ref="D73:F73"/>
    <mergeCell ref="B74:C74"/>
    <mergeCell ref="D74:F74"/>
    <mergeCell ref="C87:E87"/>
    <mergeCell ref="B88:E88"/>
    <mergeCell ref="B90:C90"/>
    <mergeCell ref="D90:F90"/>
    <mergeCell ref="C91:D91"/>
    <mergeCell ref="C92:D92"/>
    <mergeCell ref="B81:E81"/>
    <mergeCell ref="B83:C83"/>
    <mergeCell ref="D83:F83"/>
    <mergeCell ref="C84:E84"/>
    <mergeCell ref="C85:E85"/>
    <mergeCell ref="C86:E86"/>
    <mergeCell ref="B100:C100"/>
    <mergeCell ref="D100:F100"/>
    <mergeCell ref="B101:C101"/>
    <mergeCell ref="D101:F101"/>
    <mergeCell ref="C102:D102"/>
    <mergeCell ref="C103:D103"/>
    <mergeCell ref="C93:D93"/>
    <mergeCell ref="C94:D94"/>
    <mergeCell ref="C95:D95"/>
    <mergeCell ref="C96:D96"/>
    <mergeCell ref="C97:D97"/>
    <mergeCell ref="B98:E98"/>
    <mergeCell ref="B111:C111"/>
    <mergeCell ref="D111:F111"/>
    <mergeCell ref="B112:C112"/>
    <mergeCell ref="D112:F112"/>
    <mergeCell ref="C113:E113"/>
    <mergeCell ref="C114:E114"/>
    <mergeCell ref="C104:D104"/>
    <mergeCell ref="C105:D105"/>
    <mergeCell ref="C106:D106"/>
    <mergeCell ref="C107:D107"/>
    <mergeCell ref="C108:D108"/>
    <mergeCell ref="B109:E109"/>
    <mergeCell ref="C124:E124"/>
    <mergeCell ref="C125:E125"/>
    <mergeCell ref="C126:E126"/>
    <mergeCell ref="B115:E115"/>
    <mergeCell ref="B117:C117"/>
    <mergeCell ref="D117:F117"/>
    <mergeCell ref="C118:E118"/>
    <mergeCell ref="C119:E119"/>
    <mergeCell ref="C120:E120"/>
    <mergeCell ref="B146:F146"/>
    <mergeCell ref="B147:E147"/>
    <mergeCell ref="C148:E148"/>
    <mergeCell ref="C149:E149"/>
    <mergeCell ref="C150:E150"/>
    <mergeCell ref="C151:E151"/>
    <mergeCell ref="C139:D139"/>
    <mergeCell ref="B140:D140"/>
    <mergeCell ref="B141:D141"/>
    <mergeCell ref="C142:F142"/>
    <mergeCell ref="C143:F143"/>
    <mergeCell ref="C144:F144"/>
    <mergeCell ref="B157:F162"/>
    <mergeCell ref="C9:F11"/>
    <mergeCell ref="C12:F15"/>
    <mergeCell ref="B1:F1"/>
    <mergeCell ref="B2:F2"/>
    <mergeCell ref="B3:E3"/>
    <mergeCell ref="C152:E152"/>
    <mergeCell ref="B153:E153"/>
    <mergeCell ref="C154:E154"/>
    <mergeCell ref="B155:E155"/>
    <mergeCell ref="C133:D133"/>
    <mergeCell ref="C134:D134"/>
    <mergeCell ref="C135:D135"/>
    <mergeCell ref="C136:F136"/>
    <mergeCell ref="C137:D137"/>
    <mergeCell ref="C138:D138"/>
    <mergeCell ref="C127:E127"/>
    <mergeCell ref="C128:E128"/>
    <mergeCell ref="B129:E129"/>
    <mergeCell ref="C130:F130"/>
    <mergeCell ref="B132:C132"/>
    <mergeCell ref="D132:F132"/>
    <mergeCell ref="B121:E121"/>
    <mergeCell ref="B123:C123"/>
    <mergeCell ref="D123:F123"/>
  </mergeCells>
  <pageMargins left="0.23622047244094491" right="0.23622047244094491" top="1.28" bottom="0.74803149606299213" header="0.15748031496062992" footer="0.15748031496062992"/>
  <pageSetup paperSize="9" scale="97" fitToHeight="0" orientation="portrait" r:id="rId1"/>
  <rowBreaks count="3" manualBreakCount="3">
    <brk id="40" max="5" man="1"/>
    <brk id="88" max="5" man="1"/>
    <brk id="130" max="5"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A4C400F-70C1-48B8-ADB7-4E52C9D650F3}">
          <x14:formula1>
            <xm:f>'\Users\amauricosta\Library\Containers\com.microsoft.Excel\Data\Documents\C:\Users\Sergio\Desktop\Aglomerar\[04 - Planilha de Postos - AUXILIAR DE MANUTENÇÃO PREDIAL.xlsx]#listas#'!#REF!</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C967E-36F4-4300-A955-B0C1BF0D1CC8}">
  <dimension ref="A1:K45"/>
  <sheetViews>
    <sheetView view="pageBreakPreview" zoomScale="40" zoomScaleNormal="85" zoomScaleSheetLayoutView="40" workbookViewId="0">
      <selection activeCell="D4" sqref="D4"/>
    </sheetView>
  </sheetViews>
  <sheetFormatPr defaultColWidth="8.85546875" defaultRowHeight="15" x14ac:dyDescent="0.25"/>
  <cols>
    <col min="1" max="1" width="4.7109375" customWidth="1"/>
    <col min="2" max="2" width="20" customWidth="1"/>
    <col min="3" max="3" width="8.7109375" customWidth="1"/>
    <col min="4" max="4" width="50.140625" bestFit="1" customWidth="1"/>
    <col min="5" max="5" width="14" bestFit="1" customWidth="1"/>
    <col min="6" max="6" width="13.28515625" bestFit="1" customWidth="1"/>
    <col min="7" max="7" width="15.7109375" bestFit="1" customWidth="1"/>
    <col min="8" max="8" width="14.7109375" bestFit="1" customWidth="1"/>
    <col min="9" max="9" width="14.42578125" bestFit="1" customWidth="1"/>
    <col min="10" max="10" width="23.28515625" bestFit="1" customWidth="1"/>
    <col min="11" max="11" width="14.140625" bestFit="1" customWidth="1"/>
  </cols>
  <sheetData>
    <row r="1" spans="1:11" ht="15.75" x14ac:dyDescent="0.25">
      <c r="A1" s="54"/>
      <c r="B1" s="163" t="s">
        <v>178</v>
      </c>
      <c r="C1" s="163"/>
      <c r="D1" s="163"/>
      <c r="E1" s="163"/>
      <c r="F1" s="163"/>
      <c r="G1" s="163"/>
      <c r="H1" s="163"/>
      <c r="I1" s="163"/>
      <c r="J1" s="163"/>
      <c r="K1" s="163"/>
    </row>
    <row r="2" spans="1:11" ht="15.75" x14ac:dyDescent="0.25">
      <c r="A2" s="54"/>
      <c r="B2" s="163" t="s">
        <v>179</v>
      </c>
      <c r="C2" s="163" t="s">
        <v>1</v>
      </c>
      <c r="D2" s="163" t="s">
        <v>180</v>
      </c>
      <c r="E2" s="163" t="s">
        <v>181</v>
      </c>
      <c r="F2" s="163" t="s">
        <v>182</v>
      </c>
      <c r="G2" s="163" t="s">
        <v>183</v>
      </c>
      <c r="H2" s="163" t="s">
        <v>184</v>
      </c>
      <c r="I2" s="163" t="s">
        <v>185</v>
      </c>
      <c r="J2" s="163" t="s">
        <v>186</v>
      </c>
      <c r="K2" s="163" t="s">
        <v>187</v>
      </c>
    </row>
    <row r="3" spans="1:11" x14ac:dyDescent="0.25">
      <c r="A3" s="55"/>
      <c r="B3" s="163"/>
      <c r="C3" s="163"/>
      <c r="D3" s="163"/>
      <c r="E3" s="163"/>
      <c r="F3" s="163"/>
      <c r="G3" s="163"/>
      <c r="H3" s="163"/>
      <c r="I3" s="163"/>
      <c r="J3" s="163"/>
      <c r="K3" s="163"/>
    </row>
    <row r="4" spans="1:11" ht="135" x14ac:dyDescent="0.25">
      <c r="A4" s="54"/>
      <c r="B4" s="56" t="s">
        <v>48</v>
      </c>
      <c r="C4" s="57">
        <v>1</v>
      </c>
      <c r="D4" s="58" t="s">
        <v>188</v>
      </c>
      <c r="E4" s="59" t="s">
        <v>3</v>
      </c>
      <c r="F4" s="60" t="s">
        <v>189</v>
      </c>
      <c r="G4" s="61">
        <v>1</v>
      </c>
      <c r="H4" s="62">
        <v>1</v>
      </c>
      <c r="I4" s="63">
        <v>772.09</v>
      </c>
      <c r="J4" s="64">
        <f t="shared" ref="J4:J38" si="0">I4*H4</f>
        <v>772.09</v>
      </c>
      <c r="K4" s="61"/>
    </row>
    <row r="5" spans="1:11" ht="75" x14ac:dyDescent="0.25">
      <c r="A5" s="54"/>
      <c r="B5" s="56" t="s">
        <v>48</v>
      </c>
      <c r="C5" s="57">
        <v>2</v>
      </c>
      <c r="D5" s="58" t="s">
        <v>190</v>
      </c>
      <c r="E5" s="59" t="s">
        <v>3</v>
      </c>
      <c r="F5" s="60" t="s">
        <v>189</v>
      </c>
      <c r="G5" s="61">
        <v>2</v>
      </c>
      <c r="H5" s="62">
        <v>2</v>
      </c>
      <c r="I5" s="63">
        <v>992</v>
      </c>
      <c r="J5" s="64">
        <f t="shared" si="0"/>
        <v>1984</v>
      </c>
      <c r="K5" s="61"/>
    </row>
    <row r="6" spans="1:11" ht="75" x14ac:dyDescent="0.25">
      <c r="A6" s="54"/>
      <c r="B6" s="56" t="s">
        <v>48</v>
      </c>
      <c r="C6" s="57">
        <v>3</v>
      </c>
      <c r="D6" s="58" t="s">
        <v>191</v>
      </c>
      <c r="E6" s="59" t="s">
        <v>192</v>
      </c>
      <c r="F6" s="60" t="s">
        <v>193</v>
      </c>
      <c r="G6" s="61">
        <v>8</v>
      </c>
      <c r="H6" s="62">
        <v>16</v>
      </c>
      <c r="I6" s="63">
        <v>13.46</v>
      </c>
      <c r="J6" s="65">
        <f t="shared" si="0"/>
        <v>215.36</v>
      </c>
      <c r="K6" s="61"/>
    </row>
    <row r="7" spans="1:11" ht="75" x14ac:dyDescent="0.25">
      <c r="A7" s="54"/>
      <c r="B7" s="56" t="s">
        <v>48</v>
      </c>
      <c r="C7" s="57">
        <v>4</v>
      </c>
      <c r="D7" s="58" t="s">
        <v>194</v>
      </c>
      <c r="E7" s="59" t="s">
        <v>3</v>
      </c>
      <c r="F7" s="60" t="s">
        <v>193</v>
      </c>
      <c r="G7" s="61">
        <v>2</v>
      </c>
      <c r="H7" s="62">
        <v>4</v>
      </c>
      <c r="I7" s="63">
        <v>13.31</v>
      </c>
      <c r="J7" s="65">
        <f t="shared" si="0"/>
        <v>53.24</v>
      </c>
      <c r="K7" s="61"/>
    </row>
    <row r="8" spans="1:11" ht="105" x14ac:dyDescent="0.25">
      <c r="A8" s="54"/>
      <c r="B8" s="56" t="s">
        <v>48</v>
      </c>
      <c r="C8" s="57">
        <v>5</v>
      </c>
      <c r="D8" s="58" t="s">
        <v>195</v>
      </c>
      <c r="E8" s="59" t="s">
        <v>3</v>
      </c>
      <c r="F8" s="60" t="s">
        <v>193</v>
      </c>
      <c r="G8" s="61">
        <v>8</v>
      </c>
      <c r="H8" s="62">
        <v>16</v>
      </c>
      <c r="I8" s="63">
        <v>2.74</v>
      </c>
      <c r="J8" s="65">
        <f t="shared" si="0"/>
        <v>43.84</v>
      </c>
      <c r="K8" s="61"/>
    </row>
    <row r="9" spans="1:11" ht="60" x14ac:dyDescent="0.25">
      <c r="A9" s="54"/>
      <c r="B9" s="56" t="s">
        <v>48</v>
      </c>
      <c r="C9" s="57">
        <v>6</v>
      </c>
      <c r="D9" s="58" t="s">
        <v>196</v>
      </c>
      <c r="E9" s="59" t="s">
        <v>197</v>
      </c>
      <c r="F9" s="60" t="s">
        <v>189</v>
      </c>
      <c r="G9" s="61">
        <v>16</v>
      </c>
      <c r="H9" s="62">
        <v>16</v>
      </c>
      <c r="I9" s="63">
        <v>20.22</v>
      </c>
      <c r="J9" s="65">
        <f t="shared" si="0"/>
        <v>323.52</v>
      </c>
      <c r="K9" s="61"/>
    </row>
    <row r="10" spans="1:11" ht="90" x14ac:dyDescent="0.25">
      <c r="A10" s="54"/>
      <c r="B10" s="56" t="s">
        <v>48</v>
      </c>
      <c r="C10" s="57">
        <v>7</v>
      </c>
      <c r="D10" s="66" t="s">
        <v>198</v>
      </c>
      <c r="E10" s="59" t="s">
        <v>3</v>
      </c>
      <c r="F10" s="59" t="s">
        <v>189</v>
      </c>
      <c r="G10" s="61">
        <v>5</v>
      </c>
      <c r="H10" s="62">
        <v>5</v>
      </c>
      <c r="I10" s="63">
        <v>7.77</v>
      </c>
      <c r="J10" s="65">
        <f t="shared" si="0"/>
        <v>38.849999999999994</v>
      </c>
      <c r="K10" s="61"/>
    </row>
    <row r="11" spans="1:11" ht="60" x14ac:dyDescent="0.25">
      <c r="A11" s="54"/>
      <c r="B11" s="56" t="s">
        <v>48</v>
      </c>
      <c r="C11" s="57">
        <v>8</v>
      </c>
      <c r="D11" s="66" t="s">
        <v>199</v>
      </c>
      <c r="E11" s="59" t="s">
        <v>3</v>
      </c>
      <c r="F11" s="59" t="s">
        <v>189</v>
      </c>
      <c r="G11" s="61">
        <v>8</v>
      </c>
      <c r="H11" s="62">
        <v>8</v>
      </c>
      <c r="I11" s="63">
        <v>16.84</v>
      </c>
      <c r="J11" s="65">
        <f t="shared" si="0"/>
        <v>134.72</v>
      </c>
      <c r="K11" s="61"/>
    </row>
    <row r="12" spans="1:11" ht="90" x14ac:dyDescent="0.25">
      <c r="A12" s="54"/>
      <c r="B12" s="56" t="s">
        <v>48</v>
      </c>
      <c r="C12" s="57">
        <v>9</v>
      </c>
      <c r="D12" s="58" t="s">
        <v>200</v>
      </c>
      <c r="E12" s="59" t="s">
        <v>181</v>
      </c>
      <c r="F12" s="59" t="s">
        <v>189</v>
      </c>
      <c r="G12" s="61">
        <v>1</v>
      </c>
      <c r="H12" s="62">
        <v>1</v>
      </c>
      <c r="I12" s="63">
        <v>241.57</v>
      </c>
      <c r="J12" s="65">
        <f t="shared" si="0"/>
        <v>241.57</v>
      </c>
      <c r="K12" s="61"/>
    </row>
    <row r="13" spans="1:11" ht="60" x14ac:dyDescent="0.25">
      <c r="A13" s="54"/>
      <c r="B13" s="56" t="s">
        <v>48</v>
      </c>
      <c r="C13" s="57">
        <v>10</v>
      </c>
      <c r="D13" s="66" t="s">
        <v>201</v>
      </c>
      <c r="E13" s="59" t="s">
        <v>202</v>
      </c>
      <c r="F13" s="59" t="s">
        <v>193</v>
      </c>
      <c r="G13" s="61">
        <v>30</v>
      </c>
      <c r="H13" s="62">
        <v>30</v>
      </c>
      <c r="I13" s="63">
        <v>18.72</v>
      </c>
      <c r="J13" s="65">
        <f t="shared" si="0"/>
        <v>561.59999999999991</v>
      </c>
      <c r="K13" s="61"/>
    </row>
    <row r="14" spans="1:11" ht="120" x14ac:dyDescent="0.25">
      <c r="A14" s="54"/>
      <c r="B14" s="56" t="s">
        <v>48</v>
      </c>
      <c r="C14" s="57">
        <v>11</v>
      </c>
      <c r="D14" s="67" t="s">
        <v>203</v>
      </c>
      <c r="E14" s="59" t="s">
        <v>202</v>
      </c>
      <c r="F14" s="68" t="s">
        <v>193</v>
      </c>
      <c r="G14" s="68">
        <v>5</v>
      </c>
      <c r="H14" s="62">
        <v>10</v>
      </c>
      <c r="I14" s="63">
        <v>17.09</v>
      </c>
      <c r="J14" s="65">
        <f t="shared" si="0"/>
        <v>170.9</v>
      </c>
      <c r="K14" s="61"/>
    </row>
    <row r="15" spans="1:11" ht="105" x14ac:dyDescent="0.25">
      <c r="A15" s="54"/>
      <c r="B15" s="56" t="s">
        <v>48</v>
      </c>
      <c r="C15" s="57">
        <v>12</v>
      </c>
      <c r="D15" s="58" t="s">
        <v>204</v>
      </c>
      <c r="E15" s="59" t="s">
        <v>181</v>
      </c>
      <c r="F15" s="59" t="s">
        <v>193</v>
      </c>
      <c r="G15" s="61">
        <v>6</v>
      </c>
      <c r="H15" s="62">
        <v>12</v>
      </c>
      <c r="I15" s="63">
        <v>9.9499999999999993</v>
      </c>
      <c r="J15" s="65">
        <f t="shared" si="0"/>
        <v>119.39999999999999</v>
      </c>
      <c r="K15" s="61"/>
    </row>
    <row r="16" spans="1:11" ht="75" x14ac:dyDescent="0.25">
      <c r="A16" s="54"/>
      <c r="B16" s="56" t="s">
        <v>48</v>
      </c>
      <c r="C16" s="57">
        <v>13</v>
      </c>
      <c r="D16" s="67" t="s">
        <v>205</v>
      </c>
      <c r="E16" s="59" t="s">
        <v>202</v>
      </c>
      <c r="F16" s="59" t="s">
        <v>193</v>
      </c>
      <c r="G16" s="68">
        <v>10</v>
      </c>
      <c r="H16" s="62">
        <v>20</v>
      </c>
      <c r="I16" s="63">
        <v>4.7300000000000004</v>
      </c>
      <c r="J16" s="65">
        <f t="shared" si="0"/>
        <v>94.600000000000009</v>
      </c>
      <c r="K16" s="61"/>
    </row>
    <row r="17" spans="1:11" ht="60" x14ac:dyDescent="0.25">
      <c r="A17" s="54"/>
      <c r="B17" s="56" t="s">
        <v>48</v>
      </c>
      <c r="C17" s="57">
        <v>14</v>
      </c>
      <c r="D17" s="58" t="s">
        <v>206</v>
      </c>
      <c r="E17" s="59" t="s">
        <v>181</v>
      </c>
      <c r="F17" s="59" t="s">
        <v>193</v>
      </c>
      <c r="G17" s="61">
        <v>10</v>
      </c>
      <c r="H17" s="62">
        <v>20</v>
      </c>
      <c r="I17" s="63">
        <v>7.74</v>
      </c>
      <c r="J17" s="65">
        <f t="shared" si="0"/>
        <v>154.80000000000001</v>
      </c>
      <c r="K17" s="61"/>
    </row>
    <row r="18" spans="1:11" ht="75" x14ac:dyDescent="0.25">
      <c r="A18" s="54"/>
      <c r="B18" s="56" t="s">
        <v>48</v>
      </c>
      <c r="C18" s="57">
        <v>15</v>
      </c>
      <c r="D18" s="69" t="s">
        <v>207</v>
      </c>
      <c r="E18" s="59" t="s">
        <v>208</v>
      </c>
      <c r="F18" s="59" t="s">
        <v>193</v>
      </c>
      <c r="G18" s="61">
        <v>5</v>
      </c>
      <c r="H18" s="62">
        <v>10</v>
      </c>
      <c r="I18" s="63">
        <v>6.71</v>
      </c>
      <c r="J18" s="65">
        <f t="shared" si="0"/>
        <v>67.099999999999994</v>
      </c>
      <c r="K18" s="61"/>
    </row>
    <row r="19" spans="1:11" ht="75" x14ac:dyDescent="0.25">
      <c r="A19" s="54"/>
      <c r="B19" s="56" t="s">
        <v>48</v>
      </c>
      <c r="C19" s="57">
        <v>16</v>
      </c>
      <c r="D19" s="69" t="s">
        <v>209</v>
      </c>
      <c r="E19" s="59" t="s">
        <v>210</v>
      </c>
      <c r="F19" s="59" t="s">
        <v>193</v>
      </c>
      <c r="G19" s="61">
        <v>2</v>
      </c>
      <c r="H19" s="62">
        <v>4</v>
      </c>
      <c r="I19" s="63">
        <v>38.17</v>
      </c>
      <c r="J19" s="65">
        <f t="shared" si="0"/>
        <v>152.68</v>
      </c>
      <c r="K19" s="61"/>
    </row>
    <row r="20" spans="1:11" ht="60" x14ac:dyDescent="0.25">
      <c r="A20" s="54"/>
      <c r="B20" s="56" t="s">
        <v>48</v>
      </c>
      <c r="C20" s="57">
        <v>17</v>
      </c>
      <c r="D20" s="58" t="s">
        <v>211</v>
      </c>
      <c r="E20" s="70" t="s">
        <v>212</v>
      </c>
      <c r="F20" s="59" t="s">
        <v>193</v>
      </c>
      <c r="G20" s="61">
        <v>6</v>
      </c>
      <c r="H20" s="62">
        <v>12</v>
      </c>
      <c r="I20" s="63">
        <v>65.33</v>
      </c>
      <c r="J20" s="65">
        <f t="shared" si="0"/>
        <v>783.96</v>
      </c>
      <c r="K20" s="61"/>
    </row>
    <row r="21" spans="1:11" ht="150" x14ac:dyDescent="0.25">
      <c r="A21" s="54"/>
      <c r="B21" s="56" t="s">
        <v>48</v>
      </c>
      <c r="C21" s="57">
        <v>18</v>
      </c>
      <c r="D21" s="71" t="s">
        <v>213</v>
      </c>
      <c r="E21" s="59" t="s">
        <v>212</v>
      </c>
      <c r="F21" s="59" t="s">
        <v>193</v>
      </c>
      <c r="G21" s="68">
        <v>6</v>
      </c>
      <c r="H21" s="62">
        <v>12</v>
      </c>
      <c r="I21" s="63">
        <v>77.05</v>
      </c>
      <c r="J21" s="65">
        <f t="shared" si="0"/>
        <v>924.59999999999991</v>
      </c>
      <c r="K21" s="61"/>
    </row>
    <row r="22" spans="1:11" ht="105" x14ac:dyDescent="0.25">
      <c r="A22" s="54"/>
      <c r="B22" s="56" t="s">
        <v>48</v>
      </c>
      <c r="C22" s="57">
        <v>19</v>
      </c>
      <c r="D22" s="69" t="s">
        <v>214</v>
      </c>
      <c r="E22" s="59" t="s">
        <v>215</v>
      </c>
      <c r="F22" s="59" t="s">
        <v>193</v>
      </c>
      <c r="G22" s="61">
        <v>15</v>
      </c>
      <c r="H22" s="62">
        <v>30</v>
      </c>
      <c r="I22" s="63">
        <v>11.94</v>
      </c>
      <c r="J22" s="65">
        <f t="shared" si="0"/>
        <v>358.2</v>
      </c>
      <c r="K22" s="68"/>
    </row>
    <row r="23" spans="1:11" ht="45" x14ac:dyDescent="0.25">
      <c r="A23" s="54"/>
      <c r="B23" s="56" t="s">
        <v>48</v>
      </c>
      <c r="C23" s="57">
        <v>20</v>
      </c>
      <c r="D23" s="69" t="s">
        <v>216</v>
      </c>
      <c r="E23" s="59" t="s">
        <v>202</v>
      </c>
      <c r="F23" s="59" t="s">
        <v>193</v>
      </c>
      <c r="G23" s="61">
        <v>6</v>
      </c>
      <c r="H23" s="62">
        <v>12</v>
      </c>
      <c r="I23" s="63">
        <v>3.57</v>
      </c>
      <c r="J23" s="65">
        <f t="shared" si="0"/>
        <v>42.839999999999996</v>
      </c>
      <c r="K23" s="68"/>
    </row>
    <row r="24" spans="1:11" ht="105" x14ac:dyDescent="0.25">
      <c r="A24" s="54"/>
      <c r="B24" s="56" t="s">
        <v>48</v>
      </c>
      <c r="C24" s="57">
        <v>21</v>
      </c>
      <c r="D24" s="71" t="s">
        <v>217</v>
      </c>
      <c r="E24" s="68" t="s">
        <v>202</v>
      </c>
      <c r="F24" s="59" t="s">
        <v>193</v>
      </c>
      <c r="G24" s="68">
        <v>48</v>
      </c>
      <c r="H24" s="62">
        <v>96</v>
      </c>
      <c r="I24" s="64">
        <v>0.77</v>
      </c>
      <c r="J24" s="65">
        <f t="shared" si="0"/>
        <v>73.92</v>
      </c>
      <c r="K24" s="68"/>
    </row>
    <row r="25" spans="1:11" ht="45" x14ac:dyDescent="0.25">
      <c r="A25" s="54"/>
      <c r="B25" s="56" t="s">
        <v>48</v>
      </c>
      <c r="C25" s="57">
        <v>22</v>
      </c>
      <c r="D25" s="69" t="s">
        <v>218</v>
      </c>
      <c r="E25" s="59" t="s">
        <v>202</v>
      </c>
      <c r="F25" s="59" t="s">
        <v>193</v>
      </c>
      <c r="G25" s="61">
        <v>16</v>
      </c>
      <c r="H25" s="62">
        <v>32</v>
      </c>
      <c r="I25" s="63">
        <v>1.99</v>
      </c>
      <c r="J25" s="65">
        <f t="shared" si="0"/>
        <v>63.68</v>
      </c>
      <c r="K25" s="61"/>
    </row>
    <row r="26" spans="1:11" ht="45" x14ac:dyDescent="0.25">
      <c r="A26" s="54"/>
      <c r="B26" s="56" t="s">
        <v>48</v>
      </c>
      <c r="C26" s="57">
        <v>23</v>
      </c>
      <c r="D26" s="69" t="s">
        <v>219</v>
      </c>
      <c r="E26" s="59" t="s">
        <v>202</v>
      </c>
      <c r="F26" s="59" t="s">
        <v>193</v>
      </c>
      <c r="G26" s="61">
        <v>100</v>
      </c>
      <c r="H26" s="62">
        <v>200</v>
      </c>
      <c r="I26" s="63">
        <v>5.0599999999999996</v>
      </c>
      <c r="J26" s="65">
        <f t="shared" si="0"/>
        <v>1011.9999999999999</v>
      </c>
      <c r="K26" s="61"/>
    </row>
    <row r="27" spans="1:11" ht="30" x14ac:dyDescent="0.25">
      <c r="A27" s="54"/>
      <c r="B27" s="56" t="s">
        <v>48</v>
      </c>
      <c r="C27" s="57">
        <v>24</v>
      </c>
      <c r="D27" s="58" t="s">
        <v>220</v>
      </c>
      <c r="E27" s="59" t="s">
        <v>212</v>
      </c>
      <c r="F27" s="59" t="s">
        <v>193</v>
      </c>
      <c r="G27" s="61">
        <v>2</v>
      </c>
      <c r="H27" s="62">
        <v>4</v>
      </c>
      <c r="I27" s="63">
        <v>162.09</v>
      </c>
      <c r="J27" s="65">
        <f t="shared" si="0"/>
        <v>648.36</v>
      </c>
      <c r="K27" s="61"/>
    </row>
    <row r="28" spans="1:11" ht="75" x14ac:dyDescent="0.25">
      <c r="A28" s="54"/>
      <c r="B28" s="56" t="s">
        <v>48</v>
      </c>
      <c r="C28" s="57">
        <v>25</v>
      </c>
      <c r="D28" s="69" t="s">
        <v>221</v>
      </c>
      <c r="E28" s="59" t="s">
        <v>222</v>
      </c>
      <c r="F28" s="59" t="s">
        <v>193</v>
      </c>
      <c r="G28" s="61">
        <v>24</v>
      </c>
      <c r="H28" s="62">
        <v>48</v>
      </c>
      <c r="I28" s="63">
        <v>25.68</v>
      </c>
      <c r="J28" s="65">
        <f t="shared" si="0"/>
        <v>1232.6399999999999</v>
      </c>
      <c r="K28" s="61"/>
    </row>
    <row r="29" spans="1:11" ht="45" x14ac:dyDescent="0.25">
      <c r="A29" s="54"/>
      <c r="B29" s="56" t="s">
        <v>48</v>
      </c>
      <c r="C29" s="57">
        <v>26</v>
      </c>
      <c r="D29" s="69" t="s">
        <v>223</v>
      </c>
      <c r="E29" s="59" t="s">
        <v>222</v>
      </c>
      <c r="F29" s="59" t="s">
        <v>193</v>
      </c>
      <c r="G29" s="61">
        <v>16</v>
      </c>
      <c r="H29" s="62">
        <v>32</v>
      </c>
      <c r="I29" s="63">
        <v>27.66</v>
      </c>
      <c r="J29" s="65">
        <f t="shared" si="0"/>
        <v>885.12</v>
      </c>
      <c r="K29" s="61"/>
    </row>
    <row r="30" spans="1:11" ht="105" x14ac:dyDescent="0.25">
      <c r="A30" s="54"/>
      <c r="B30" s="56" t="s">
        <v>48</v>
      </c>
      <c r="C30" s="57">
        <v>27</v>
      </c>
      <c r="D30" s="69" t="s">
        <v>224</v>
      </c>
      <c r="E30" s="59" t="s">
        <v>197</v>
      </c>
      <c r="F30" s="59" t="s">
        <v>193</v>
      </c>
      <c r="G30" s="61">
        <v>12</v>
      </c>
      <c r="H30" s="62">
        <v>24</v>
      </c>
      <c r="I30" s="63">
        <v>2.6</v>
      </c>
      <c r="J30" s="65">
        <f t="shared" si="0"/>
        <v>62.400000000000006</v>
      </c>
      <c r="K30" s="61"/>
    </row>
    <row r="31" spans="1:11" ht="105" x14ac:dyDescent="0.25">
      <c r="A31" s="72"/>
      <c r="B31" s="56" t="s">
        <v>48</v>
      </c>
      <c r="C31" s="57">
        <v>28</v>
      </c>
      <c r="D31" s="71" t="s">
        <v>225</v>
      </c>
      <c r="E31" s="68" t="s">
        <v>212</v>
      </c>
      <c r="F31" s="59" t="s">
        <v>193</v>
      </c>
      <c r="G31" s="68">
        <v>5</v>
      </c>
      <c r="H31" s="62">
        <v>10</v>
      </c>
      <c r="I31" s="64">
        <v>3.06</v>
      </c>
      <c r="J31" s="65">
        <f t="shared" si="0"/>
        <v>30.6</v>
      </c>
      <c r="K31" s="73"/>
    </row>
    <row r="32" spans="1:11" ht="90" x14ac:dyDescent="0.25">
      <c r="A32" s="72"/>
      <c r="B32" s="56" t="s">
        <v>48</v>
      </c>
      <c r="C32" s="57">
        <v>29</v>
      </c>
      <c r="D32" s="71" t="s">
        <v>226</v>
      </c>
      <c r="E32" s="68" t="s">
        <v>181</v>
      </c>
      <c r="F32" s="59" t="s">
        <v>193</v>
      </c>
      <c r="G32" s="68">
        <v>10</v>
      </c>
      <c r="H32" s="62">
        <v>20</v>
      </c>
      <c r="I32" s="64">
        <v>12.17</v>
      </c>
      <c r="J32" s="65">
        <f t="shared" si="0"/>
        <v>243.4</v>
      </c>
      <c r="K32" s="73"/>
    </row>
    <row r="33" spans="1:11" ht="75" x14ac:dyDescent="0.25">
      <c r="A33" s="54"/>
      <c r="B33" s="56" t="s">
        <v>48</v>
      </c>
      <c r="C33" s="57">
        <v>30</v>
      </c>
      <c r="D33" s="69" t="s">
        <v>227</v>
      </c>
      <c r="E33" s="59" t="s">
        <v>202</v>
      </c>
      <c r="F33" s="59" t="s">
        <v>193</v>
      </c>
      <c r="G33" s="61">
        <v>15</v>
      </c>
      <c r="H33" s="62">
        <v>30</v>
      </c>
      <c r="I33" s="63">
        <v>32.880000000000003</v>
      </c>
      <c r="J33" s="65">
        <f t="shared" si="0"/>
        <v>986.40000000000009</v>
      </c>
      <c r="K33" s="61"/>
    </row>
    <row r="34" spans="1:11" ht="60" x14ac:dyDescent="0.25">
      <c r="A34" s="54"/>
      <c r="B34" s="56" t="s">
        <v>48</v>
      </c>
      <c r="C34" s="57">
        <v>31</v>
      </c>
      <c r="D34" s="69" t="s">
        <v>228</v>
      </c>
      <c r="E34" s="59" t="s">
        <v>202</v>
      </c>
      <c r="F34" s="59" t="s">
        <v>193</v>
      </c>
      <c r="G34" s="61">
        <v>15</v>
      </c>
      <c r="H34" s="62">
        <v>15</v>
      </c>
      <c r="I34" s="63">
        <v>22.93</v>
      </c>
      <c r="J34" s="65">
        <f t="shared" si="0"/>
        <v>343.95</v>
      </c>
      <c r="K34" s="61"/>
    </row>
    <row r="35" spans="1:11" ht="90" x14ac:dyDescent="0.25">
      <c r="A35" s="54"/>
      <c r="B35" s="56" t="s">
        <v>48</v>
      </c>
      <c r="C35" s="57">
        <v>32</v>
      </c>
      <c r="D35" s="71" t="s">
        <v>229</v>
      </c>
      <c r="E35" s="68" t="s">
        <v>230</v>
      </c>
      <c r="F35" s="59" t="s">
        <v>193</v>
      </c>
      <c r="G35" s="68">
        <v>24</v>
      </c>
      <c r="H35" s="62">
        <v>48</v>
      </c>
      <c r="I35" s="64">
        <v>11.97</v>
      </c>
      <c r="J35" s="65">
        <f t="shared" si="0"/>
        <v>574.56000000000006</v>
      </c>
      <c r="K35" s="61"/>
    </row>
    <row r="36" spans="1:11" ht="105" x14ac:dyDescent="0.25">
      <c r="A36" s="54"/>
      <c r="B36" s="56" t="s">
        <v>48</v>
      </c>
      <c r="C36" s="57">
        <v>33</v>
      </c>
      <c r="D36" s="69" t="s">
        <v>231</v>
      </c>
      <c r="E36" s="59" t="s">
        <v>202</v>
      </c>
      <c r="F36" s="59" t="s">
        <v>193</v>
      </c>
      <c r="G36" s="61">
        <v>75</v>
      </c>
      <c r="H36" s="62">
        <v>150</v>
      </c>
      <c r="I36" s="63">
        <v>7.36</v>
      </c>
      <c r="J36" s="65">
        <f t="shared" si="0"/>
        <v>1104</v>
      </c>
      <c r="K36" s="61"/>
    </row>
    <row r="37" spans="1:11" ht="90" x14ac:dyDescent="0.25">
      <c r="A37" s="72"/>
      <c r="B37" s="56" t="s">
        <v>48</v>
      </c>
      <c r="C37" s="57">
        <v>34</v>
      </c>
      <c r="D37" s="69" t="s">
        <v>232</v>
      </c>
      <c r="E37" s="59" t="s">
        <v>202</v>
      </c>
      <c r="F37" s="59" t="s">
        <v>189</v>
      </c>
      <c r="G37" s="61">
        <v>1</v>
      </c>
      <c r="H37" s="62">
        <v>1</v>
      </c>
      <c r="I37" s="63">
        <v>18.16</v>
      </c>
      <c r="J37" s="65">
        <f t="shared" si="0"/>
        <v>18.16</v>
      </c>
      <c r="K37" s="68"/>
    </row>
    <row r="38" spans="1:11" ht="75" x14ac:dyDescent="0.25">
      <c r="A38" s="54"/>
      <c r="B38" s="56" t="s">
        <v>48</v>
      </c>
      <c r="C38" s="57">
        <v>35</v>
      </c>
      <c r="D38" s="74" t="s">
        <v>233</v>
      </c>
      <c r="E38" s="59" t="s">
        <v>181</v>
      </c>
      <c r="F38" s="59" t="s">
        <v>193</v>
      </c>
      <c r="G38" s="61">
        <v>6</v>
      </c>
      <c r="H38" s="62">
        <v>12</v>
      </c>
      <c r="I38" s="63">
        <v>36.06</v>
      </c>
      <c r="J38" s="65">
        <f t="shared" si="0"/>
        <v>432.72</v>
      </c>
      <c r="K38" s="61"/>
    </row>
    <row r="39" spans="1:11" ht="15.75" x14ac:dyDescent="0.25">
      <c r="A39" s="54"/>
      <c r="B39" s="166"/>
      <c r="C39" s="166"/>
      <c r="D39" s="166"/>
      <c r="E39" s="75"/>
      <c r="F39" s="55"/>
      <c r="G39" s="55"/>
      <c r="H39" s="167" t="s">
        <v>234</v>
      </c>
      <c r="I39" s="167"/>
      <c r="J39" s="76">
        <f>SUM(J6:J38)</f>
        <v>12193.689999999999</v>
      </c>
      <c r="K39" s="54"/>
    </row>
    <row r="40" spans="1:11" ht="15.75" x14ac:dyDescent="0.25">
      <c r="A40" s="54"/>
      <c r="B40" s="168"/>
      <c r="C40" s="168"/>
      <c r="D40" s="168"/>
      <c r="E40" s="75"/>
      <c r="F40" s="55"/>
      <c r="G40" s="55"/>
      <c r="H40" s="167" t="s">
        <v>235</v>
      </c>
      <c r="I40" s="167"/>
      <c r="J40" s="76">
        <f>J39/12</f>
        <v>1016.1408333333333</v>
      </c>
      <c r="K40" s="54"/>
    </row>
    <row r="41" spans="1:11" ht="32.1" customHeight="1" x14ac:dyDescent="0.25">
      <c r="A41" s="54"/>
      <c r="B41" s="168"/>
      <c r="C41" s="168"/>
      <c r="D41" s="168"/>
      <c r="E41" s="75"/>
      <c r="F41" s="55"/>
      <c r="G41" s="55"/>
      <c r="H41" s="167" t="s">
        <v>236</v>
      </c>
      <c r="I41" s="167"/>
      <c r="J41" s="77">
        <f>J40/8</f>
        <v>127.01760416666666</v>
      </c>
      <c r="K41" s="54"/>
    </row>
    <row r="42" spans="1:11" ht="15.75" x14ac:dyDescent="0.25">
      <c r="A42" s="54"/>
      <c r="B42" s="54"/>
      <c r="C42" s="54"/>
      <c r="D42" s="78"/>
      <c r="E42" s="75"/>
      <c r="F42" s="55"/>
      <c r="G42" s="55"/>
      <c r="H42" s="75"/>
      <c r="I42" s="54"/>
      <c r="J42" s="54"/>
      <c r="K42" s="54"/>
    </row>
    <row r="43" spans="1:11" ht="69" customHeight="1" x14ac:dyDescent="0.25">
      <c r="A43" s="54"/>
      <c r="B43" s="54"/>
      <c r="C43" s="54"/>
      <c r="D43" s="78"/>
      <c r="E43" s="75"/>
      <c r="F43" s="55"/>
      <c r="G43" s="55"/>
      <c r="H43" s="164" t="s">
        <v>237</v>
      </c>
      <c r="I43" s="164"/>
      <c r="J43" s="79">
        <f>(J4+J5)*0.2</f>
        <v>551.21800000000007</v>
      </c>
      <c r="K43" s="54"/>
    </row>
    <row r="44" spans="1:11" ht="32.1" customHeight="1" x14ac:dyDescent="0.25">
      <c r="A44" s="54"/>
      <c r="B44" s="165"/>
      <c r="C44" s="165"/>
      <c r="D44" s="165"/>
      <c r="E44" s="75"/>
      <c r="F44" s="55"/>
      <c r="G44" s="55"/>
      <c r="H44" s="164" t="s">
        <v>238</v>
      </c>
      <c r="I44" s="164"/>
      <c r="J44" s="79">
        <f>J43/12</f>
        <v>45.934833333333337</v>
      </c>
      <c r="K44" s="54"/>
    </row>
    <row r="45" spans="1:11" ht="15.75" x14ac:dyDescent="0.25">
      <c r="A45" s="54"/>
      <c r="B45" s="165"/>
      <c r="C45" s="165"/>
      <c r="D45" s="165"/>
      <c r="E45" s="75"/>
      <c r="F45" s="55"/>
      <c r="G45" s="55"/>
      <c r="H45" s="75"/>
      <c r="I45" s="54"/>
      <c r="J45" s="54"/>
      <c r="K45" s="54"/>
    </row>
  </sheetData>
  <mergeCells count="20">
    <mergeCell ref="H43:I43"/>
    <mergeCell ref="B44:D44"/>
    <mergeCell ref="H44:I44"/>
    <mergeCell ref="B45:D45"/>
    <mergeCell ref="K2:K3"/>
    <mergeCell ref="B39:D39"/>
    <mergeCell ref="H39:I39"/>
    <mergeCell ref="B40:D41"/>
    <mergeCell ref="H40:I40"/>
    <mergeCell ref="H41:I41"/>
    <mergeCell ref="B1:K1"/>
    <mergeCell ref="B2:B3"/>
    <mergeCell ref="C2:C3"/>
    <mergeCell ref="D2:D3"/>
    <mergeCell ref="E2:E3"/>
    <mergeCell ref="F2:F3"/>
    <mergeCell ref="G2:G3"/>
    <mergeCell ref="H2:H3"/>
    <mergeCell ref="I2:I3"/>
    <mergeCell ref="J2:J3"/>
  </mergeCells>
  <pageMargins left="0.511811024" right="0.511811024" top="0.78740157499999996" bottom="0.78740157499999996" header="0.31496062000000002" footer="0.31496062000000002"/>
  <pageSetup paperSize="9" scale="45" orientation="portrait" r:id="rId1"/>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F6B5-5350-1E4F-80B2-18718D78C559}">
  <dimension ref="A1:J18"/>
  <sheetViews>
    <sheetView view="pageBreakPreview" zoomScale="55" zoomScaleNormal="85" zoomScaleSheetLayoutView="55" workbookViewId="0">
      <selection activeCell="H10" sqref="H10"/>
    </sheetView>
  </sheetViews>
  <sheetFormatPr defaultColWidth="11.42578125" defaultRowHeight="15" x14ac:dyDescent="0.25"/>
  <cols>
    <col min="1" max="1" width="16.140625" bestFit="1" customWidth="1"/>
    <col min="2" max="2" width="9.5703125" customWidth="1"/>
    <col min="3" max="3" width="54" bestFit="1" customWidth="1"/>
    <col min="4" max="4" width="8.7109375" customWidth="1"/>
    <col min="5" max="5" width="19.28515625" customWidth="1"/>
    <col min="6" max="6" width="14.7109375" customWidth="1"/>
    <col min="7" max="7" width="14.7109375" bestFit="1" customWidth="1"/>
    <col min="8" max="8" width="17.28515625" bestFit="1" customWidth="1"/>
    <col min="9" max="9" width="17" bestFit="1" customWidth="1"/>
    <col min="10" max="10" width="14.140625" bestFit="1" customWidth="1"/>
  </cols>
  <sheetData>
    <row r="1" spans="1:10" ht="15.75" x14ac:dyDescent="0.25">
      <c r="A1" s="163" t="s">
        <v>239</v>
      </c>
      <c r="B1" s="163"/>
      <c r="C1" s="163"/>
      <c r="D1" s="163"/>
      <c r="E1" s="163"/>
      <c r="F1" s="163"/>
      <c r="G1" s="163"/>
      <c r="H1" s="163"/>
      <c r="I1" s="163"/>
      <c r="J1" s="163"/>
    </row>
    <row r="2" spans="1:10" x14ac:dyDescent="0.25">
      <c r="A2" s="163" t="s">
        <v>179</v>
      </c>
      <c r="B2" s="171" t="s">
        <v>1</v>
      </c>
      <c r="C2" s="172" t="s">
        <v>180</v>
      </c>
      <c r="D2" s="171" t="s">
        <v>181</v>
      </c>
      <c r="E2" s="171" t="s">
        <v>182</v>
      </c>
      <c r="F2" s="171" t="s">
        <v>240</v>
      </c>
      <c r="G2" s="171" t="s">
        <v>184</v>
      </c>
      <c r="H2" s="171" t="s">
        <v>185</v>
      </c>
      <c r="I2" s="171" t="s">
        <v>186</v>
      </c>
      <c r="J2" s="171" t="s">
        <v>187</v>
      </c>
    </row>
    <row r="3" spans="1:10" x14ac:dyDescent="0.25">
      <c r="A3" s="163"/>
      <c r="B3" s="171"/>
      <c r="C3" s="172"/>
      <c r="D3" s="171"/>
      <c r="E3" s="171"/>
      <c r="F3" s="171"/>
      <c r="G3" s="171"/>
      <c r="H3" s="171"/>
      <c r="I3" s="171"/>
      <c r="J3" s="171"/>
    </row>
    <row r="4" spans="1:10" ht="150" x14ac:dyDescent="0.25">
      <c r="A4" s="80" t="s">
        <v>166</v>
      </c>
      <c r="B4" s="57">
        <v>36</v>
      </c>
      <c r="C4" s="67" t="s">
        <v>241</v>
      </c>
      <c r="D4" s="61" t="s">
        <v>242</v>
      </c>
      <c r="E4" s="56" t="s">
        <v>189</v>
      </c>
      <c r="F4" s="61">
        <v>1</v>
      </c>
      <c r="G4" s="62">
        <f>F4</f>
        <v>1</v>
      </c>
      <c r="H4" s="63">
        <v>484.04</v>
      </c>
      <c r="I4" s="64">
        <f t="shared" ref="I4:I13" si="0">H4*G4</f>
        <v>484.04</v>
      </c>
      <c r="J4" s="59"/>
    </row>
    <row r="5" spans="1:10" ht="90" x14ac:dyDescent="0.25">
      <c r="A5" s="80" t="s">
        <v>166</v>
      </c>
      <c r="B5" s="57">
        <v>37</v>
      </c>
      <c r="C5" s="67" t="s">
        <v>243</v>
      </c>
      <c r="D5" s="61" t="s">
        <v>242</v>
      </c>
      <c r="E5" s="56" t="s">
        <v>189</v>
      </c>
      <c r="F5" s="61">
        <v>1</v>
      </c>
      <c r="G5" s="62">
        <f>F5</f>
        <v>1</v>
      </c>
      <c r="H5" s="63">
        <v>358.9</v>
      </c>
      <c r="I5" s="64">
        <f t="shared" si="0"/>
        <v>358.9</v>
      </c>
      <c r="J5" s="61"/>
    </row>
    <row r="6" spans="1:10" ht="90" x14ac:dyDescent="0.25">
      <c r="A6" s="80" t="s">
        <v>166</v>
      </c>
      <c r="B6" s="57">
        <v>38</v>
      </c>
      <c r="C6" s="67" t="s">
        <v>244</v>
      </c>
      <c r="D6" s="61" t="s">
        <v>242</v>
      </c>
      <c r="E6" s="56" t="s">
        <v>189</v>
      </c>
      <c r="F6" s="61">
        <v>1</v>
      </c>
      <c r="G6" s="62">
        <v>1</v>
      </c>
      <c r="H6" s="63">
        <v>340.68</v>
      </c>
      <c r="I6" s="64">
        <f t="shared" si="0"/>
        <v>340.68</v>
      </c>
      <c r="J6" s="61"/>
    </row>
    <row r="7" spans="1:10" ht="105" x14ac:dyDescent="0.25">
      <c r="A7" s="80" t="s">
        <v>166</v>
      </c>
      <c r="B7" s="57">
        <v>39</v>
      </c>
      <c r="C7" s="67" t="s">
        <v>245</v>
      </c>
      <c r="D7" s="61" t="s">
        <v>242</v>
      </c>
      <c r="E7" s="56" t="s">
        <v>193</v>
      </c>
      <c r="F7" s="61">
        <v>1</v>
      </c>
      <c r="G7" s="62">
        <v>2</v>
      </c>
      <c r="H7" s="63">
        <v>431.12</v>
      </c>
      <c r="I7" s="90">
        <f t="shared" si="0"/>
        <v>862.24</v>
      </c>
      <c r="J7" s="81"/>
    </row>
    <row r="8" spans="1:10" ht="30" x14ac:dyDescent="0.25">
      <c r="A8" s="80" t="s">
        <v>166</v>
      </c>
      <c r="B8" s="57">
        <v>40</v>
      </c>
      <c r="C8" s="71" t="s">
        <v>246</v>
      </c>
      <c r="D8" s="61" t="s">
        <v>242</v>
      </c>
      <c r="E8" s="56" t="s">
        <v>193</v>
      </c>
      <c r="F8" s="61">
        <v>4</v>
      </c>
      <c r="G8" s="62">
        <v>8</v>
      </c>
      <c r="H8" s="63">
        <v>4.84</v>
      </c>
      <c r="I8" s="65">
        <f t="shared" si="0"/>
        <v>38.72</v>
      </c>
      <c r="J8" s="81"/>
    </row>
    <row r="9" spans="1:10" ht="75" x14ac:dyDescent="0.25">
      <c r="A9" s="80" t="s">
        <v>166</v>
      </c>
      <c r="B9" s="57">
        <v>41</v>
      </c>
      <c r="C9" s="71" t="s">
        <v>247</v>
      </c>
      <c r="D9" s="61" t="s">
        <v>242</v>
      </c>
      <c r="E9" s="56" t="s">
        <v>193</v>
      </c>
      <c r="F9" s="61">
        <v>2</v>
      </c>
      <c r="G9" s="62">
        <v>4</v>
      </c>
      <c r="H9" s="63">
        <v>3.59</v>
      </c>
      <c r="I9" s="65">
        <f t="shared" si="0"/>
        <v>14.36</v>
      </c>
      <c r="J9" s="61"/>
    </row>
    <row r="10" spans="1:10" ht="75" x14ac:dyDescent="0.25">
      <c r="A10" s="80" t="s">
        <v>166</v>
      </c>
      <c r="B10" s="57">
        <v>42</v>
      </c>
      <c r="C10" s="71" t="s">
        <v>248</v>
      </c>
      <c r="D10" s="61" t="s">
        <v>242</v>
      </c>
      <c r="E10" s="56" t="s">
        <v>193</v>
      </c>
      <c r="F10" s="61">
        <v>4</v>
      </c>
      <c r="G10" s="62">
        <v>8</v>
      </c>
      <c r="H10" s="63">
        <v>9.27</v>
      </c>
      <c r="I10" s="65">
        <f t="shared" si="0"/>
        <v>74.16</v>
      </c>
      <c r="J10" s="61"/>
    </row>
    <row r="11" spans="1:10" ht="60" x14ac:dyDescent="0.25">
      <c r="A11" s="80" t="s">
        <v>166</v>
      </c>
      <c r="B11" s="57">
        <v>43</v>
      </c>
      <c r="C11" s="71" t="s">
        <v>249</v>
      </c>
      <c r="D11" s="61" t="s">
        <v>242</v>
      </c>
      <c r="E11" s="56" t="s">
        <v>189</v>
      </c>
      <c r="F11" s="61">
        <v>1</v>
      </c>
      <c r="G11" s="62">
        <v>1</v>
      </c>
      <c r="H11" s="63">
        <v>388.5</v>
      </c>
      <c r="I11" s="65">
        <f t="shared" si="0"/>
        <v>388.5</v>
      </c>
      <c r="J11" s="61"/>
    </row>
    <row r="12" spans="1:10" ht="60" x14ac:dyDescent="0.25">
      <c r="A12" s="80" t="s">
        <v>166</v>
      </c>
      <c r="B12" s="57">
        <v>44</v>
      </c>
      <c r="C12" s="71" t="s">
        <v>250</v>
      </c>
      <c r="D12" s="61" t="s">
        <v>242</v>
      </c>
      <c r="E12" s="56" t="s">
        <v>189</v>
      </c>
      <c r="F12" s="61">
        <v>1</v>
      </c>
      <c r="G12" s="62">
        <v>1</v>
      </c>
      <c r="H12" s="63">
        <v>375.63</v>
      </c>
      <c r="I12" s="65">
        <f t="shared" si="0"/>
        <v>375.63</v>
      </c>
      <c r="J12" s="61"/>
    </row>
    <row r="13" spans="1:10" ht="120" x14ac:dyDescent="0.25">
      <c r="A13" s="80" t="s">
        <v>166</v>
      </c>
      <c r="B13" s="57">
        <v>45</v>
      </c>
      <c r="C13" s="67" t="s">
        <v>251</v>
      </c>
      <c r="D13" s="61" t="s">
        <v>242</v>
      </c>
      <c r="E13" s="56" t="s">
        <v>189</v>
      </c>
      <c r="F13" s="61">
        <v>13</v>
      </c>
      <c r="G13" s="62">
        <v>13</v>
      </c>
      <c r="H13" s="63">
        <v>9.5299999999999994</v>
      </c>
      <c r="I13" s="65">
        <f t="shared" si="0"/>
        <v>123.88999999999999</v>
      </c>
      <c r="J13" s="61"/>
    </row>
    <row r="14" spans="1:10" ht="15.75" x14ac:dyDescent="0.25">
      <c r="A14" s="169"/>
      <c r="B14" s="169"/>
      <c r="C14" s="169"/>
      <c r="D14" s="82"/>
      <c r="E14" s="82"/>
      <c r="F14" s="82"/>
      <c r="G14" s="82"/>
      <c r="H14" s="83" t="s">
        <v>252</v>
      </c>
      <c r="I14" s="84">
        <f>SUM(I7:I13)</f>
        <v>1877.5</v>
      </c>
      <c r="J14" s="82"/>
    </row>
    <row r="15" spans="1:10" ht="15.75" x14ac:dyDescent="0.25">
      <c r="A15" s="169"/>
      <c r="B15" s="169"/>
      <c r="C15" s="169"/>
      <c r="D15" s="82"/>
      <c r="E15" s="82"/>
      <c r="F15" s="82"/>
      <c r="G15" s="82"/>
      <c r="H15" s="85" t="s">
        <v>253</v>
      </c>
      <c r="I15" s="84">
        <f>I14/12</f>
        <v>156.45833333333334</v>
      </c>
      <c r="J15" s="82"/>
    </row>
    <row r="16" spans="1:10" x14ac:dyDescent="0.25">
      <c r="A16" s="169"/>
      <c r="B16" s="169"/>
      <c r="C16" s="169"/>
      <c r="D16" s="82"/>
      <c r="E16" s="82"/>
      <c r="F16" s="82"/>
      <c r="G16" s="82"/>
      <c r="H16" s="82"/>
      <c r="I16" s="82"/>
      <c r="J16" s="82"/>
    </row>
    <row r="17" spans="1:10" ht="93" customHeight="1" x14ac:dyDescent="0.25">
      <c r="A17" s="70"/>
      <c r="B17" s="70"/>
      <c r="C17" s="70"/>
      <c r="D17" s="70"/>
      <c r="E17" s="70"/>
      <c r="F17" s="70"/>
      <c r="G17" s="170" t="s">
        <v>254</v>
      </c>
      <c r="H17" s="170"/>
      <c r="I17" s="79">
        <f>(I4+I5+I6)*0.2</f>
        <v>236.72400000000005</v>
      </c>
      <c r="J17" s="70"/>
    </row>
    <row r="18" spans="1:10" ht="47.1" customHeight="1" x14ac:dyDescent="0.25">
      <c r="A18" s="70"/>
      <c r="B18" s="70"/>
      <c r="C18" s="70"/>
      <c r="D18" s="70"/>
      <c r="E18" s="70"/>
      <c r="F18" s="70"/>
      <c r="G18" s="170" t="s">
        <v>238</v>
      </c>
      <c r="H18" s="170"/>
      <c r="I18" s="79">
        <f>I17/12</f>
        <v>19.727000000000004</v>
      </c>
      <c r="J18" s="70"/>
    </row>
  </sheetData>
  <mergeCells count="15">
    <mergeCell ref="A14:C14"/>
    <mergeCell ref="A15:C16"/>
    <mergeCell ref="G17:H17"/>
    <mergeCell ref="G18:H18"/>
    <mergeCell ref="A1:J1"/>
    <mergeCell ref="A2:A3"/>
    <mergeCell ref="B2:B3"/>
    <mergeCell ref="C2:C3"/>
    <mergeCell ref="D2:D3"/>
    <mergeCell ref="E2:E3"/>
    <mergeCell ref="F2:F3"/>
    <mergeCell ref="G2:G3"/>
    <mergeCell ref="H2:H3"/>
    <mergeCell ref="I2:I3"/>
    <mergeCell ref="J2:J3"/>
  </mergeCells>
  <pageMargins left="0.511811024" right="0.511811024" top="0.78740157499999996" bottom="0.78740157499999996" header="0.31496062000000002" footer="0.31496062000000002"/>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9F4A-8D0F-2746-8F5E-5EFCF8E36E5B}">
  <dimension ref="A1:H32"/>
  <sheetViews>
    <sheetView tabSelected="1" view="pageBreakPreview" topLeftCell="A15" zoomScale="40" zoomScaleNormal="85" zoomScaleSheetLayoutView="40" workbookViewId="0">
      <selection activeCell="K26" sqref="K26"/>
    </sheetView>
  </sheetViews>
  <sheetFormatPr defaultColWidth="11.42578125" defaultRowHeight="15" x14ac:dyDescent="0.25"/>
  <cols>
    <col min="1" max="1" width="9.7109375" customWidth="1"/>
    <col min="2" max="2" width="54.28515625" customWidth="1"/>
    <col min="3" max="3" width="9.28515625" customWidth="1"/>
    <col min="4" max="4" width="15.5703125" customWidth="1"/>
    <col min="5" max="5" width="15.28515625" bestFit="1" customWidth="1"/>
    <col min="6" max="6" width="14.7109375" bestFit="1" customWidth="1"/>
    <col min="7" max="7" width="19.140625" customWidth="1"/>
    <col min="8" max="8" width="16.5703125" bestFit="1" customWidth="1"/>
  </cols>
  <sheetData>
    <row r="1" spans="1:8" x14ac:dyDescent="0.25">
      <c r="A1" s="173" t="s">
        <v>255</v>
      </c>
      <c r="B1" s="173"/>
      <c r="C1" s="173"/>
      <c r="D1" s="173"/>
      <c r="E1" s="173"/>
      <c r="F1" s="173"/>
      <c r="G1" s="173"/>
      <c r="H1" s="173"/>
    </row>
    <row r="2" spans="1:8" x14ac:dyDescent="0.25">
      <c r="A2" s="173"/>
      <c r="B2" s="173"/>
      <c r="C2" s="173"/>
      <c r="D2" s="173"/>
      <c r="E2" s="173"/>
      <c r="F2" s="173"/>
      <c r="G2" s="173"/>
      <c r="H2" s="173"/>
    </row>
    <row r="3" spans="1:8" x14ac:dyDescent="0.25">
      <c r="A3" s="174" t="s">
        <v>1</v>
      </c>
      <c r="B3" s="175" t="s">
        <v>256</v>
      </c>
      <c r="C3" s="174" t="s">
        <v>181</v>
      </c>
      <c r="D3" s="174" t="s">
        <v>182</v>
      </c>
      <c r="E3" s="174" t="s">
        <v>257</v>
      </c>
      <c r="F3" s="174" t="s">
        <v>184</v>
      </c>
      <c r="G3" s="174" t="s">
        <v>185</v>
      </c>
      <c r="H3" s="174" t="s">
        <v>186</v>
      </c>
    </row>
    <row r="4" spans="1:8" x14ac:dyDescent="0.25">
      <c r="A4" s="174"/>
      <c r="B4" s="175"/>
      <c r="C4" s="174"/>
      <c r="D4" s="174"/>
      <c r="E4" s="174"/>
      <c r="F4" s="174"/>
      <c r="G4" s="174"/>
      <c r="H4" s="174"/>
    </row>
    <row r="5" spans="1:8" ht="90" x14ac:dyDescent="0.25">
      <c r="A5" s="59">
        <v>1</v>
      </c>
      <c r="B5" s="58" t="s">
        <v>258</v>
      </c>
      <c r="C5" s="59" t="s">
        <v>242</v>
      </c>
      <c r="D5" s="59" t="s">
        <v>189</v>
      </c>
      <c r="E5" s="59">
        <v>1</v>
      </c>
      <c r="F5" s="68">
        <v>1</v>
      </c>
      <c r="G5" s="63">
        <v>1.77</v>
      </c>
      <c r="H5" s="64">
        <f t="shared" ref="H5:H16" si="0">G5*F5</f>
        <v>1.77</v>
      </c>
    </row>
    <row r="6" spans="1:8" ht="105" x14ac:dyDescent="0.25">
      <c r="A6" s="59">
        <v>2</v>
      </c>
      <c r="B6" s="58" t="s">
        <v>259</v>
      </c>
      <c r="C6" s="59" t="s">
        <v>242</v>
      </c>
      <c r="D6" s="59" t="s">
        <v>193</v>
      </c>
      <c r="E6" s="59">
        <v>2</v>
      </c>
      <c r="F6" s="59">
        <v>4</v>
      </c>
      <c r="G6" s="63">
        <v>42.23</v>
      </c>
      <c r="H6" s="64">
        <f t="shared" si="0"/>
        <v>168.92</v>
      </c>
    </row>
    <row r="7" spans="1:8" ht="120" x14ac:dyDescent="0.25">
      <c r="A7" s="59">
        <v>3</v>
      </c>
      <c r="B7" s="58" t="s">
        <v>260</v>
      </c>
      <c r="C7" s="59" t="s">
        <v>242</v>
      </c>
      <c r="D7" s="59" t="s">
        <v>193</v>
      </c>
      <c r="E7" s="59">
        <v>2</v>
      </c>
      <c r="F7" s="59">
        <v>4</v>
      </c>
      <c r="G7" s="63">
        <v>20.170000000000002</v>
      </c>
      <c r="H7" s="64">
        <f t="shared" si="0"/>
        <v>80.680000000000007</v>
      </c>
    </row>
    <row r="8" spans="1:8" ht="90" x14ac:dyDescent="0.25">
      <c r="A8" s="59">
        <v>4</v>
      </c>
      <c r="B8" s="58" t="s">
        <v>261</v>
      </c>
      <c r="C8" s="59" t="s">
        <v>242</v>
      </c>
      <c r="D8" s="59" t="s">
        <v>193</v>
      </c>
      <c r="E8" s="59">
        <v>2</v>
      </c>
      <c r="F8" s="59">
        <v>4</v>
      </c>
      <c r="G8" s="63">
        <v>48.7</v>
      </c>
      <c r="H8" s="64">
        <f t="shared" si="0"/>
        <v>194.8</v>
      </c>
    </row>
    <row r="9" spans="1:8" ht="75" x14ac:dyDescent="0.25">
      <c r="A9" s="59">
        <v>5</v>
      </c>
      <c r="B9" s="58" t="s">
        <v>262</v>
      </c>
      <c r="C9" s="59" t="s">
        <v>197</v>
      </c>
      <c r="D9" s="59" t="s">
        <v>193</v>
      </c>
      <c r="E9" s="59">
        <v>1</v>
      </c>
      <c r="F9" s="59">
        <v>2</v>
      </c>
      <c r="G9" s="63">
        <v>48.13</v>
      </c>
      <c r="H9" s="64">
        <f t="shared" si="0"/>
        <v>96.26</v>
      </c>
    </row>
    <row r="10" spans="1:8" ht="150" x14ac:dyDescent="0.25">
      <c r="A10" s="59">
        <v>6</v>
      </c>
      <c r="B10" s="58" t="s">
        <v>263</v>
      </c>
      <c r="C10" s="59" t="s">
        <v>242</v>
      </c>
      <c r="D10" s="59" t="s">
        <v>193</v>
      </c>
      <c r="E10" s="59">
        <v>2</v>
      </c>
      <c r="F10" s="59">
        <v>4</v>
      </c>
      <c r="G10" s="63">
        <v>26</v>
      </c>
      <c r="H10" s="64">
        <f>G10*F10</f>
        <v>104</v>
      </c>
    </row>
    <row r="11" spans="1:8" ht="90" x14ac:dyDescent="0.25">
      <c r="A11" s="59">
        <v>7</v>
      </c>
      <c r="B11" s="58" t="s">
        <v>264</v>
      </c>
      <c r="C11" s="59" t="s">
        <v>197</v>
      </c>
      <c r="D11" s="59" t="s">
        <v>193</v>
      </c>
      <c r="E11" s="59">
        <v>1</v>
      </c>
      <c r="F11" s="59">
        <v>2</v>
      </c>
      <c r="G11" s="63">
        <v>143.59</v>
      </c>
      <c r="H11" s="64">
        <f t="shared" si="0"/>
        <v>287.18</v>
      </c>
    </row>
    <row r="12" spans="1:8" ht="90" x14ac:dyDescent="0.25">
      <c r="A12" s="59">
        <v>8</v>
      </c>
      <c r="B12" s="58" t="s">
        <v>265</v>
      </c>
      <c r="C12" s="59" t="s">
        <v>197</v>
      </c>
      <c r="D12" s="59" t="s">
        <v>193</v>
      </c>
      <c r="E12" s="59">
        <v>2</v>
      </c>
      <c r="F12" s="59">
        <v>4</v>
      </c>
      <c r="G12" s="63">
        <v>8.6199999999999992</v>
      </c>
      <c r="H12" s="64">
        <f t="shared" si="0"/>
        <v>34.479999999999997</v>
      </c>
    </row>
    <row r="13" spans="1:8" ht="120" x14ac:dyDescent="0.25">
      <c r="A13" s="59">
        <v>9</v>
      </c>
      <c r="B13" s="58" t="s">
        <v>266</v>
      </c>
      <c r="C13" s="59" t="s">
        <v>197</v>
      </c>
      <c r="D13" s="59" t="s">
        <v>189</v>
      </c>
      <c r="E13" s="59">
        <v>1</v>
      </c>
      <c r="F13" s="59">
        <v>1</v>
      </c>
      <c r="G13" s="63">
        <v>22.81</v>
      </c>
      <c r="H13" s="64">
        <f t="shared" si="0"/>
        <v>22.81</v>
      </c>
    </row>
    <row r="14" spans="1:8" ht="75" x14ac:dyDescent="0.25">
      <c r="A14" s="59">
        <v>10</v>
      </c>
      <c r="B14" s="69" t="s">
        <v>267</v>
      </c>
      <c r="C14" s="59" t="s">
        <v>242</v>
      </c>
      <c r="D14" s="59" t="s">
        <v>189</v>
      </c>
      <c r="E14" s="59">
        <v>1</v>
      </c>
      <c r="F14" s="59">
        <v>1</v>
      </c>
      <c r="G14" s="63">
        <v>46.41</v>
      </c>
      <c r="H14" s="64">
        <f t="shared" si="0"/>
        <v>46.41</v>
      </c>
    </row>
    <row r="15" spans="1:8" ht="285" x14ac:dyDescent="0.25">
      <c r="A15" s="59">
        <v>11</v>
      </c>
      <c r="B15" s="58" t="s">
        <v>268</v>
      </c>
      <c r="C15" s="59" t="s">
        <v>242</v>
      </c>
      <c r="D15" s="59" t="s">
        <v>189</v>
      </c>
      <c r="E15" s="59">
        <v>1</v>
      </c>
      <c r="F15" s="59">
        <v>1.25</v>
      </c>
      <c r="G15" s="63">
        <v>76.13</v>
      </c>
      <c r="H15" s="64">
        <f t="shared" si="0"/>
        <v>95.162499999999994</v>
      </c>
    </row>
    <row r="16" spans="1:8" ht="90" x14ac:dyDescent="0.25">
      <c r="A16" s="59">
        <v>12</v>
      </c>
      <c r="B16" s="58" t="s">
        <v>269</v>
      </c>
      <c r="C16" s="59" t="s">
        <v>242</v>
      </c>
      <c r="D16" s="59" t="s">
        <v>193</v>
      </c>
      <c r="E16" s="59">
        <v>1</v>
      </c>
      <c r="F16" s="59">
        <v>2</v>
      </c>
      <c r="G16" s="63">
        <v>29.59</v>
      </c>
      <c r="H16" s="64">
        <f t="shared" si="0"/>
        <v>59.18</v>
      </c>
    </row>
    <row r="17" spans="1:8" ht="15.75" x14ac:dyDescent="0.25">
      <c r="A17" s="86"/>
      <c r="B17" s="86"/>
      <c r="C17" s="176" t="s">
        <v>270</v>
      </c>
      <c r="D17" s="176"/>
      <c r="E17" s="176"/>
      <c r="F17" s="176"/>
      <c r="G17" s="176"/>
      <c r="H17" s="88">
        <f>SUM(H5:H16)</f>
        <v>1191.6525000000001</v>
      </c>
    </row>
    <row r="18" spans="1:8" ht="15.75" x14ac:dyDescent="0.25">
      <c r="A18" s="86"/>
      <c r="B18" s="86"/>
      <c r="C18" s="176" t="s">
        <v>236</v>
      </c>
      <c r="D18" s="176"/>
      <c r="E18" s="176"/>
      <c r="F18" s="176"/>
      <c r="G18" s="176"/>
      <c r="H18" s="88">
        <f>H17/12</f>
        <v>99.304375000000007</v>
      </c>
    </row>
    <row r="19" spans="1:8" ht="15.75" x14ac:dyDescent="0.25">
      <c r="A19" s="86"/>
      <c r="B19" s="86"/>
      <c r="C19" s="86"/>
      <c r="D19" s="86"/>
      <c r="E19" s="86"/>
      <c r="F19" s="70"/>
      <c r="G19" s="86"/>
      <c r="H19" s="86"/>
    </row>
    <row r="20" spans="1:8" ht="15.75" x14ac:dyDescent="0.25">
      <c r="A20" s="86"/>
      <c r="B20" s="86"/>
      <c r="C20" s="86"/>
      <c r="D20" s="86"/>
      <c r="E20" s="86"/>
      <c r="F20" s="70"/>
      <c r="G20" s="86"/>
      <c r="H20" s="86"/>
    </row>
    <row r="21" spans="1:8" x14ac:dyDescent="0.25">
      <c r="A21" s="174" t="s">
        <v>1</v>
      </c>
      <c r="B21" s="175" t="s">
        <v>271</v>
      </c>
      <c r="C21" s="174" t="s">
        <v>181</v>
      </c>
      <c r="D21" s="174" t="s">
        <v>182</v>
      </c>
      <c r="E21" s="174" t="s">
        <v>257</v>
      </c>
      <c r="F21" s="174" t="s">
        <v>184</v>
      </c>
      <c r="G21" s="174" t="s">
        <v>272</v>
      </c>
      <c r="H21" s="174" t="s">
        <v>186</v>
      </c>
    </row>
    <row r="22" spans="1:8" x14ac:dyDescent="0.25">
      <c r="A22" s="174"/>
      <c r="B22" s="175"/>
      <c r="C22" s="174"/>
      <c r="D22" s="174"/>
      <c r="E22" s="174"/>
      <c r="F22" s="174"/>
      <c r="G22" s="174"/>
      <c r="H22" s="174"/>
    </row>
    <row r="23" spans="1:8" ht="90" x14ac:dyDescent="0.25">
      <c r="A23" s="61">
        <f>A5</f>
        <v>1</v>
      </c>
      <c r="B23" s="58" t="s">
        <v>258</v>
      </c>
      <c r="C23" s="61" t="str">
        <f t="shared" ref="C23:H23" si="1">C5</f>
        <v>UND</v>
      </c>
      <c r="D23" s="61" t="str">
        <f t="shared" si="1"/>
        <v>ANUAL</v>
      </c>
      <c r="E23" s="61">
        <f t="shared" si="1"/>
        <v>1</v>
      </c>
      <c r="F23" s="61">
        <f t="shared" si="1"/>
        <v>1</v>
      </c>
      <c r="G23" s="89">
        <f t="shared" si="1"/>
        <v>1.77</v>
      </c>
      <c r="H23" s="89">
        <f t="shared" si="1"/>
        <v>1.77</v>
      </c>
    </row>
    <row r="24" spans="1:8" ht="75" x14ac:dyDescent="0.25">
      <c r="A24" s="61">
        <v>2</v>
      </c>
      <c r="B24" s="69" t="s">
        <v>273</v>
      </c>
      <c r="C24" s="59" t="s">
        <v>242</v>
      </c>
      <c r="D24" s="59" t="s">
        <v>193</v>
      </c>
      <c r="E24" s="59">
        <v>2</v>
      </c>
      <c r="F24" s="59">
        <v>2</v>
      </c>
      <c r="G24" s="63">
        <v>219.23</v>
      </c>
      <c r="H24" s="64">
        <f>G24*F24</f>
        <v>438.46</v>
      </c>
    </row>
    <row r="25" spans="1:8" ht="150" x14ac:dyDescent="0.25">
      <c r="A25" s="61">
        <v>3</v>
      </c>
      <c r="B25" s="58" t="s">
        <v>263</v>
      </c>
      <c r="C25" s="61" t="str">
        <f t="shared" ref="C25:G25" si="2">C10</f>
        <v>UND</v>
      </c>
      <c r="D25" s="61" t="str">
        <f t="shared" si="2"/>
        <v>SEMESTRAL</v>
      </c>
      <c r="E25" s="61">
        <f t="shared" si="2"/>
        <v>2</v>
      </c>
      <c r="F25" s="61">
        <f t="shared" si="2"/>
        <v>4</v>
      </c>
      <c r="G25" s="89">
        <f t="shared" si="2"/>
        <v>26</v>
      </c>
      <c r="H25" s="89">
        <f>H10</f>
        <v>104</v>
      </c>
    </row>
    <row r="26" spans="1:8" ht="90" x14ac:dyDescent="0.25">
      <c r="A26" s="61">
        <v>4</v>
      </c>
      <c r="B26" s="58" t="s">
        <v>274</v>
      </c>
      <c r="C26" s="59" t="s">
        <v>242</v>
      </c>
      <c r="D26" s="59" t="s">
        <v>193</v>
      </c>
      <c r="E26" s="59">
        <v>1</v>
      </c>
      <c r="F26" s="59">
        <v>2</v>
      </c>
      <c r="G26" s="63">
        <v>29.59</v>
      </c>
      <c r="H26" s="64">
        <f>G26*F26</f>
        <v>59.18</v>
      </c>
    </row>
    <row r="27" spans="1:8" ht="105" x14ac:dyDescent="0.25">
      <c r="A27" s="61">
        <v>5</v>
      </c>
      <c r="B27" s="58" t="s">
        <v>275</v>
      </c>
      <c r="C27" s="59" t="s">
        <v>197</v>
      </c>
      <c r="D27" s="59" t="s">
        <v>193</v>
      </c>
      <c r="E27" s="59">
        <v>1</v>
      </c>
      <c r="F27" s="59">
        <v>2</v>
      </c>
      <c r="G27" s="63">
        <v>143.59</v>
      </c>
      <c r="H27" s="64">
        <f>G27*F27</f>
        <v>287.18</v>
      </c>
    </row>
    <row r="28" spans="1:8" ht="90" x14ac:dyDescent="0.25">
      <c r="A28" s="61">
        <v>6</v>
      </c>
      <c r="B28" s="69" t="s">
        <v>276</v>
      </c>
      <c r="C28" s="59" t="s">
        <v>197</v>
      </c>
      <c r="D28" s="59" t="s">
        <v>193</v>
      </c>
      <c r="E28" s="59">
        <v>2</v>
      </c>
      <c r="F28" s="59">
        <v>4</v>
      </c>
      <c r="G28" s="63">
        <v>8.6199999999999992</v>
      </c>
      <c r="H28" s="64">
        <f>G28*F28</f>
        <v>34.479999999999997</v>
      </c>
    </row>
    <row r="29" spans="1:8" ht="15.75" x14ac:dyDescent="0.25">
      <c r="A29" s="86"/>
      <c r="B29" s="87"/>
      <c r="C29" s="176" t="s">
        <v>270</v>
      </c>
      <c r="D29" s="176"/>
      <c r="E29" s="176"/>
      <c r="F29" s="176"/>
      <c r="G29" s="176"/>
      <c r="H29" s="88">
        <f>SUM(H23:H28)</f>
        <v>925.06999999999994</v>
      </c>
    </row>
    <row r="30" spans="1:8" ht="15.75" x14ac:dyDescent="0.25">
      <c r="A30" s="86"/>
      <c r="B30" s="86"/>
      <c r="C30" s="176" t="s">
        <v>236</v>
      </c>
      <c r="D30" s="176"/>
      <c r="E30" s="176"/>
      <c r="F30" s="176"/>
      <c r="G30" s="176"/>
      <c r="H30" s="88">
        <f>H29/12</f>
        <v>77.089166666666657</v>
      </c>
    </row>
    <row r="31" spans="1:8" ht="15.75" x14ac:dyDescent="0.25">
      <c r="A31" s="86"/>
      <c r="B31" s="86"/>
      <c r="C31" s="86"/>
      <c r="D31" s="86"/>
      <c r="E31" s="86"/>
      <c r="F31" s="70"/>
      <c r="G31" s="86"/>
      <c r="H31" s="86"/>
    </row>
    <row r="32" spans="1:8" ht="15.75" x14ac:dyDescent="0.25">
      <c r="A32" s="86"/>
      <c r="B32" s="86"/>
      <c r="C32" s="86"/>
      <c r="D32" s="86"/>
      <c r="E32" s="86"/>
      <c r="F32" s="70"/>
      <c r="G32" s="86"/>
      <c r="H32" s="86"/>
    </row>
  </sheetData>
  <mergeCells count="21">
    <mergeCell ref="H21:H22"/>
    <mergeCell ref="C29:G29"/>
    <mergeCell ref="C30:G30"/>
    <mergeCell ref="C17:G17"/>
    <mergeCell ref="C18:G18"/>
    <mergeCell ref="F21:F22"/>
    <mergeCell ref="G21:G22"/>
    <mergeCell ref="A21:A22"/>
    <mergeCell ref="B21:B22"/>
    <mergeCell ref="C21:C22"/>
    <mergeCell ref="D21:D22"/>
    <mergeCell ref="E21:E22"/>
    <mergeCell ref="A1:H2"/>
    <mergeCell ref="A3:A4"/>
    <mergeCell ref="B3:B4"/>
    <mergeCell ref="C3:C4"/>
    <mergeCell ref="D3:D4"/>
    <mergeCell ref="E3:E4"/>
    <mergeCell ref="F3:F4"/>
    <mergeCell ref="G3:G4"/>
    <mergeCell ref="H3:H4"/>
  </mergeCells>
  <pageMargins left="0.511811024" right="0.511811024" top="0.78740157499999996" bottom="0.78740157499999996" header="0.31496062000000002" footer="0.31496062000000002"/>
  <pageSetup paperSize="9" scale="55" orientation="portrait" r:id="rId1"/>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AEA8AEF289EC469568070342C0A21E" ma:contentTypeVersion="17" ma:contentTypeDescription="Crie um novo documento." ma:contentTypeScope="" ma:versionID="7576235a176d6b83218080a0ff2469cf">
  <xsd:schema xmlns:xsd="http://www.w3.org/2001/XMLSchema" xmlns:xs="http://www.w3.org/2001/XMLSchema" xmlns:p="http://schemas.microsoft.com/office/2006/metadata/properties" xmlns:ns2="93f79b37-4887-4a39-80d2-0936e4ef5ed3" xmlns:ns3="9ac3dc5f-7cd1-44f1-ad3e-c852f362b0cb" targetNamespace="http://schemas.microsoft.com/office/2006/metadata/properties" ma:root="true" ma:fieldsID="142bba28c7235c7e63821d6e28dd63c2" ns2:_="" ns3:_="">
    <xsd:import namespace="93f79b37-4887-4a39-80d2-0936e4ef5ed3"/>
    <xsd:import namespace="9ac3dc5f-7cd1-44f1-ad3e-c852f362b0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Imagem"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79b37-4887-4a39-80d2-0936e4ef5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abe3d53f-864c-4c30-b421-a8cfe89dac5d"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Imagem" ma:index="21" nillable="true" ma:displayName="Imagem" ma:format="Thumbnail" ma:internalName="Imagem">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c3dc5f-7cd1-44f1-ad3e-c852f362b0cb"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18" nillable="true" ma:displayName="Taxonomy Catch All Column" ma:hidden="true" ma:list="{5aa079c8-09b2-4aae-a7b9-22d9228dd98d}" ma:internalName="TaxCatchAll" ma:showField="CatchAllData" ma:web="9ac3dc5f-7cd1-44f1-ad3e-c852f362b0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f79b37-4887-4a39-80d2-0936e4ef5ed3">
      <Terms xmlns="http://schemas.microsoft.com/office/infopath/2007/PartnerControls"/>
    </lcf76f155ced4ddcb4097134ff3c332f>
    <TaxCatchAll xmlns="9ac3dc5f-7cd1-44f1-ad3e-c852f362b0cb" xsi:nil="true"/>
    <Imagem xmlns="93f79b37-4887-4a39-80d2-0936e4ef5ed3" xsi:nil="true"/>
  </documentManagement>
</p:properties>
</file>

<file path=customXml/itemProps1.xml><?xml version="1.0" encoding="utf-8"?>
<ds:datastoreItem xmlns:ds="http://schemas.openxmlformats.org/officeDocument/2006/customXml" ds:itemID="{4791F82A-46B3-47FA-95F6-B4E8CC4B1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79b37-4887-4a39-80d2-0936e4ef5ed3"/>
    <ds:schemaRef ds:uri="9ac3dc5f-7cd1-44f1-ad3e-c852f362b0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AA2D6-28AC-4381-907E-D22C3D087AB4}">
  <ds:schemaRefs>
    <ds:schemaRef ds:uri="http://schemas.microsoft.com/sharepoint/v3/contenttype/forms"/>
  </ds:schemaRefs>
</ds:datastoreItem>
</file>

<file path=customXml/itemProps3.xml><?xml version="1.0" encoding="utf-8"?>
<ds:datastoreItem xmlns:ds="http://schemas.openxmlformats.org/officeDocument/2006/customXml" ds:itemID="{4291FDD5-4EAD-4FA6-8DC6-985D07146EB8}">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9ac3dc5f-7cd1-44f1-ad3e-c852f362b0cb"/>
    <ds:schemaRef ds:uri="http://purl.org/dc/terms/"/>
    <ds:schemaRef ds:uri="http://purl.org/dc/elements/1.1/"/>
    <ds:schemaRef ds:uri="http://schemas.openxmlformats.org/package/2006/metadata/core-properties"/>
    <ds:schemaRef ds:uri="93f79b37-4887-4a39-80d2-0936e4ef5ed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Resumo</vt:lpstr>
      <vt:lpstr>Trabalhador Rural</vt:lpstr>
      <vt:lpstr>Tratorista</vt:lpstr>
      <vt:lpstr>mat.trab.rural</vt:lpstr>
      <vt:lpstr>mat.tratorista</vt:lpstr>
      <vt:lpstr>uniformes.epis</vt:lpstr>
      <vt:lpstr>Resumo!Area_de_impressao</vt:lpstr>
      <vt:lpstr>'Trabalhador Rural'!Area_de_impressao</vt:lpstr>
      <vt:lpstr>Tratorista!Area_de_impressao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dc:creator>
  <cp:keywords/>
  <dc:description/>
  <cp:lastModifiedBy>Jose Amauri Costa Fernandes</cp:lastModifiedBy>
  <cp:revision/>
  <cp:lastPrinted>2025-04-08T13:38:03Z</cp:lastPrinted>
  <dcterms:created xsi:type="dcterms:W3CDTF">2019-09-16T12:21:48Z</dcterms:created>
  <dcterms:modified xsi:type="dcterms:W3CDTF">2025-04-08T13:41:11Z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0x0101002BAEA8AEF289EC469568070342C0A21E</vt:lpwstr>
  </property>
  <property fmtid="{D5CDD505-2E9C-101B-9397-08002B2CF9AE}" pid="3" name="MediaServiceImageTags">
    <vt:lpwstr/>
  </property>
</Properties>
</file>