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2333425\Desktop\Manute e Aux de Cozinha_NOVO\Documentos após Esclarecimentos\"/>
    </mc:Choice>
  </mc:AlternateContent>
  <xr:revisionPtr revIDLastSave="0" documentId="13_ncr:1_{70939F0E-955B-4106-A083-A0AA23970B5D}" xr6:coauthVersionLast="36" xr6:coauthVersionMax="45" xr10:uidLastSave="{00000000-0000-0000-0000-000000000000}"/>
  <bookViews>
    <workbookView xWindow="0" yWindow="0" windowWidth="24720" windowHeight="12225" tabRatio="847" activeTab="8" xr2:uid="{00000000-000D-0000-FFFF-FFFF00000000}"/>
  </bookViews>
  <sheets>
    <sheet name="Auxiliar de cozinha" sheetId="9" r:id="rId1"/>
    <sheet name="Técnico em Refrigeração" sheetId="1" r:id="rId2"/>
    <sheet name="Pedreiro" sheetId="2" r:id="rId3"/>
    <sheet name="Eletricista" sheetId="3" r:id="rId4"/>
    <sheet name="Líder de equipe  Encarregado" sheetId="4" r:id="rId5"/>
    <sheet name="Jardineiro" sheetId="5" r:id="rId6"/>
    <sheet name="Auxiliar de manutenção predial" sheetId="6" r:id="rId7"/>
    <sheet name="Porteiro" sheetId="7" r:id="rId8"/>
    <sheet name="ESTIMATIVA TOTAL DO CONTRATO" sheetId="8" r:id="rId9"/>
  </sheets>
  <definedNames>
    <definedName name="tab_campi">#REF!</definedName>
    <definedName name="tab_dados">#REF!</definedName>
    <definedName name="tab_periodo">#REF!</definedName>
  </definedNames>
  <calcPr calcId="191029" iterate="1"/>
  <extLst>
    <ext uri="GoogleSheetsCustomDataVersion2">
      <go:sheetsCustomData xmlns:go="http://customooxmlschemas.google.com/" r:id="rId12" roundtripDataChecksum="Qz4uiENYZQjlWbDMURhyzkuXGsXNboG+5hix+5m8Yrw="/>
    </ext>
  </extLst>
</workbook>
</file>

<file path=xl/calcChain.xml><?xml version="1.0" encoding="utf-8"?>
<calcChain xmlns="http://schemas.openxmlformats.org/spreadsheetml/2006/main">
  <c r="E114" i="9" l="1"/>
  <c r="D123" i="7" l="1"/>
  <c r="D124" i="7"/>
  <c r="D122" i="7"/>
  <c r="D120" i="7"/>
  <c r="D119" i="7"/>
  <c r="D122" i="6"/>
  <c r="D123" i="6"/>
  <c r="D121" i="6"/>
  <c r="D119" i="6"/>
  <c r="D118" i="6"/>
  <c r="D122" i="5"/>
  <c r="D123" i="5"/>
  <c r="D121" i="5"/>
  <c r="D119" i="5"/>
  <c r="D118" i="5"/>
  <c r="D123" i="4"/>
  <c r="D124" i="4"/>
  <c r="D122" i="4"/>
  <c r="D120" i="4"/>
  <c r="D119" i="4"/>
  <c r="D118" i="3"/>
  <c r="D122" i="3"/>
  <c r="D123" i="3"/>
  <c r="D121" i="3"/>
  <c r="D119" i="3"/>
  <c r="D122" i="2"/>
  <c r="D123" i="2"/>
  <c r="D121" i="2"/>
  <c r="D119" i="2"/>
  <c r="D118" i="2"/>
  <c r="D119" i="1"/>
  <c r="D123" i="1"/>
  <c r="D124" i="1"/>
  <c r="D122" i="1"/>
  <c r="D120" i="1"/>
  <c r="D50" i="7"/>
  <c r="D51" i="7"/>
  <c r="D52" i="7"/>
  <c r="D53" i="7"/>
  <c r="D54" i="7"/>
  <c r="D55" i="7"/>
  <c r="D56" i="7"/>
  <c r="D49" i="7"/>
  <c r="D50" i="6"/>
  <c r="D51" i="6"/>
  <c r="D52" i="6"/>
  <c r="D53" i="6"/>
  <c r="D54" i="6"/>
  <c r="D55" i="6"/>
  <c r="D56" i="6"/>
  <c r="D49" i="6"/>
  <c r="D50" i="5"/>
  <c r="D51" i="5"/>
  <c r="D52" i="5"/>
  <c r="D53" i="5"/>
  <c r="D54" i="5"/>
  <c r="D55" i="5"/>
  <c r="D56" i="5"/>
  <c r="D49" i="5"/>
  <c r="D50" i="4"/>
  <c r="D51" i="4"/>
  <c r="D52" i="4"/>
  <c r="D53" i="4"/>
  <c r="D54" i="4"/>
  <c r="D55" i="4"/>
  <c r="D56" i="4"/>
  <c r="D49" i="4"/>
  <c r="D50" i="3"/>
  <c r="D51" i="3"/>
  <c r="D52" i="3"/>
  <c r="D53" i="3"/>
  <c r="D54" i="3"/>
  <c r="D55" i="3"/>
  <c r="D56" i="3"/>
  <c r="D49" i="3"/>
  <c r="D50" i="2"/>
  <c r="D51" i="2"/>
  <c r="D52" i="2"/>
  <c r="D53" i="2"/>
  <c r="D54" i="2"/>
  <c r="D55" i="2"/>
  <c r="D56" i="2"/>
  <c r="D49" i="2"/>
  <c r="D50" i="1"/>
  <c r="D51" i="1"/>
  <c r="D52" i="1"/>
  <c r="D53" i="1"/>
  <c r="D54" i="1"/>
  <c r="D55" i="1"/>
  <c r="D56" i="1"/>
  <c r="D49" i="1"/>
  <c r="E113" i="9" l="1"/>
  <c r="D128" i="9" l="1"/>
  <c r="D129" i="9" s="1"/>
  <c r="E117" i="9"/>
  <c r="E140" i="9" s="1"/>
  <c r="B108" i="9"/>
  <c r="B107" i="9"/>
  <c r="E103" i="9"/>
  <c r="E108" i="9" s="1"/>
  <c r="B75" i="9"/>
  <c r="B74" i="9"/>
  <c r="B73" i="9"/>
  <c r="E63" i="9"/>
  <c r="E30" i="9"/>
  <c r="E32" i="9" s="1"/>
  <c r="D21" i="9"/>
  <c r="D24" i="9" s="1"/>
  <c r="D125" i="7"/>
  <c r="D126" i="7" s="1"/>
  <c r="E110" i="7"/>
  <c r="E114" i="7" s="1"/>
  <c r="E137" i="7" s="1"/>
  <c r="B105" i="7"/>
  <c r="B104" i="7"/>
  <c r="E100" i="7"/>
  <c r="E105" i="7" s="1"/>
  <c r="B72" i="7"/>
  <c r="B71" i="7"/>
  <c r="B70" i="7"/>
  <c r="E30" i="7"/>
  <c r="E37" i="7" s="1"/>
  <c r="E79" i="7" s="1"/>
  <c r="A15" i="7"/>
  <c r="D124" i="6"/>
  <c r="D125" i="6" s="1"/>
  <c r="E111" i="6"/>
  <c r="E110" i="6"/>
  <c r="B105" i="6"/>
  <c r="B104" i="6"/>
  <c r="E100" i="6"/>
  <c r="E105" i="6" s="1"/>
  <c r="B72" i="6"/>
  <c r="B71" i="6"/>
  <c r="B70" i="6"/>
  <c r="E30" i="6"/>
  <c r="E62" i="6" s="1"/>
  <c r="E66" i="6" s="1"/>
  <c r="E72" i="6" s="1"/>
  <c r="A15" i="6"/>
  <c r="A9" i="8" s="1"/>
  <c r="D124" i="5"/>
  <c r="D125" i="5" s="1"/>
  <c r="E111" i="5"/>
  <c r="E110" i="5"/>
  <c r="B105" i="5"/>
  <c r="B104" i="5"/>
  <c r="E100" i="5"/>
  <c r="E105" i="5" s="1"/>
  <c r="B72" i="5"/>
  <c r="B71" i="5"/>
  <c r="B70" i="5"/>
  <c r="E63" i="5"/>
  <c r="E30" i="5"/>
  <c r="E37" i="5" s="1"/>
  <c r="E79" i="5" s="1"/>
  <c r="A15" i="5"/>
  <c r="A8" i="8" s="1"/>
  <c r="D125" i="4"/>
  <c r="D126" i="4" s="1"/>
  <c r="E111" i="4"/>
  <c r="E114" i="4" s="1"/>
  <c r="E137" i="4" s="1"/>
  <c r="E110" i="4"/>
  <c r="B105" i="4"/>
  <c r="B104" i="4"/>
  <c r="E100" i="4"/>
  <c r="E105" i="4" s="1"/>
  <c r="B72" i="4"/>
  <c r="B71" i="4"/>
  <c r="B70" i="4"/>
  <c r="E30" i="4"/>
  <c r="E37" i="4" s="1"/>
  <c r="E79" i="4" s="1"/>
  <c r="A15" i="4"/>
  <c r="A7" i="8" s="1"/>
  <c r="D124" i="3"/>
  <c r="D125" i="3" s="1"/>
  <c r="E110" i="3"/>
  <c r="E113" i="3" s="1"/>
  <c r="E136" i="3" s="1"/>
  <c r="B105" i="3"/>
  <c r="B104" i="3"/>
  <c r="E100" i="3"/>
  <c r="E105" i="3" s="1"/>
  <c r="B72" i="3"/>
  <c r="B71" i="3"/>
  <c r="B70" i="3"/>
  <c r="E31" i="3"/>
  <c r="E30" i="3"/>
  <c r="E37" i="3" s="1"/>
  <c r="E79" i="3" s="1"/>
  <c r="A15" i="3"/>
  <c r="A6" i="8" s="1"/>
  <c r="D124" i="2"/>
  <c r="D125" i="2" s="1"/>
  <c r="E111" i="2"/>
  <c r="E110" i="2"/>
  <c r="B105" i="2"/>
  <c r="B104" i="2"/>
  <c r="E100" i="2"/>
  <c r="E105" i="2" s="1"/>
  <c r="B72" i="2"/>
  <c r="B71" i="2"/>
  <c r="B70" i="2"/>
  <c r="E30" i="2"/>
  <c r="D125" i="1"/>
  <c r="D126" i="1" s="1"/>
  <c r="E110" i="1"/>
  <c r="E114" i="1" s="1"/>
  <c r="E137" i="1" s="1"/>
  <c r="B105" i="1"/>
  <c r="B104" i="1"/>
  <c r="E100" i="1"/>
  <c r="E105" i="1" s="1"/>
  <c r="B72" i="1"/>
  <c r="B71" i="1"/>
  <c r="B70" i="1"/>
  <c r="E31" i="1"/>
  <c r="E30" i="1"/>
  <c r="E37" i="1" s="1"/>
  <c r="E79" i="1" s="1"/>
  <c r="D24" i="1"/>
  <c r="A15" i="1"/>
  <c r="E113" i="6" l="1"/>
  <c r="E136" i="6" s="1"/>
  <c r="E113" i="2"/>
  <c r="E136" i="2" s="1"/>
  <c r="E62" i="1"/>
  <c r="E66" i="1" s="1"/>
  <c r="E72" i="1" s="1"/>
  <c r="E37" i="9"/>
  <c r="E43" i="3"/>
  <c r="E62" i="7"/>
  <c r="E66" i="7" s="1"/>
  <c r="E72" i="7" s="1"/>
  <c r="E62" i="9"/>
  <c r="E69" i="9" s="1"/>
  <c r="E75" i="9" s="1"/>
  <c r="E113" i="5"/>
  <c r="E136" i="5" s="1"/>
  <c r="E82" i="4"/>
  <c r="E81" i="3"/>
  <c r="E83" i="9"/>
  <c r="E84" i="9"/>
  <c r="E80" i="9"/>
  <c r="E81" i="9"/>
  <c r="E78" i="1"/>
  <c r="E77" i="1"/>
  <c r="E82" i="1"/>
  <c r="E43" i="1"/>
  <c r="E37" i="2"/>
  <c r="E79" i="2" s="1"/>
  <c r="E62" i="2"/>
  <c r="E66" i="2" s="1"/>
  <c r="E72" i="2" s="1"/>
  <c r="E80" i="1"/>
  <c r="E42" i="1"/>
  <c r="E81" i="5"/>
  <c r="E80" i="5"/>
  <c r="E43" i="5"/>
  <c r="E78" i="5"/>
  <c r="E42" i="5"/>
  <c r="E132" i="5"/>
  <c r="E77" i="5"/>
  <c r="E82" i="5"/>
  <c r="E80" i="3"/>
  <c r="E42" i="3"/>
  <c r="E44" i="3" s="1"/>
  <c r="E89" i="3" s="1"/>
  <c r="E78" i="3"/>
  <c r="E77" i="3"/>
  <c r="E132" i="3"/>
  <c r="E81" i="4"/>
  <c r="E43" i="4"/>
  <c r="E80" i="4"/>
  <c r="E42" i="4"/>
  <c r="E44" i="4" s="1"/>
  <c r="E91" i="4" s="1"/>
  <c r="E78" i="4"/>
  <c r="E133" i="4"/>
  <c r="E77" i="4"/>
  <c r="E80" i="7"/>
  <c r="E42" i="7"/>
  <c r="E78" i="7"/>
  <c r="E133" i="7"/>
  <c r="E77" i="7"/>
  <c r="E82" i="7"/>
  <c r="E81" i="7"/>
  <c r="E43" i="7"/>
  <c r="E133" i="1"/>
  <c r="E81" i="1"/>
  <c r="E82" i="3"/>
  <c r="E62" i="4"/>
  <c r="E66" i="4" s="1"/>
  <c r="E72" i="4" s="1"/>
  <c r="E62" i="5"/>
  <c r="E66" i="5" s="1"/>
  <c r="E72" i="5" s="1"/>
  <c r="E62" i="3"/>
  <c r="E66" i="3" s="1"/>
  <c r="E72" i="3" s="1"/>
  <c r="E32" i="6"/>
  <c r="E37" i="6" s="1"/>
  <c r="E79" i="6" s="1"/>
  <c r="E90" i="3" l="1"/>
  <c r="E91" i="3"/>
  <c r="E83" i="5"/>
  <c r="E134" i="5" s="1"/>
  <c r="E43" i="9"/>
  <c r="E42" i="9"/>
  <c r="E44" i="9" s="1"/>
  <c r="E136" i="9"/>
  <c r="E85" i="9"/>
  <c r="E82" i="9"/>
  <c r="E92" i="3"/>
  <c r="E94" i="9"/>
  <c r="E88" i="3"/>
  <c r="E83" i="3"/>
  <c r="E134" i="3" s="1"/>
  <c r="E86" i="9"/>
  <c r="E138" i="9" s="1"/>
  <c r="E80" i="6"/>
  <c r="E42" i="6"/>
  <c r="E78" i="6"/>
  <c r="E132" i="6"/>
  <c r="E77" i="6"/>
  <c r="E82" i="6"/>
  <c r="E81" i="6"/>
  <c r="E43" i="6"/>
  <c r="E83" i="4"/>
  <c r="E135" i="4" s="1"/>
  <c r="E44" i="1"/>
  <c r="E92" i="4"/>
  <c r="E89" i="4"/>
  <c r="E90" i="4"/>
  <c r="E83" i="1"/>
  <c r="E135" i="1" s="1"/>
  <c r="E81" i="2"/>
  <c r="E43" i="2"/>
  <c r="E80" i="2"/>
  <c r="E42" i="2"/>
  <c r="E78" i="2"/>
  <c r="E132" i="2"/>
  <c r="E77" i="2"/>
  <c r="E82" i="2"/>
  <c r="E88" i="4"/>
  <c r="E83" i="7"/>
  <c r="E135" i="7" s="1"/>
  <c r="E44" i="7"/>
  <c r="E93" i="4"/>
  <c r="E54" i="3"/>
  <c r="E53" i="3"/>
  <c r="E51" i="3"/>
  <c r="E70" i="3"/>
  <c r="E52" i="3"/>
  <c r="E50" i="3"/>
  <c r="E49" i="3"/>
  <c r="E55" i="3"/>
  <c r="E56" i="3"/>
  <c r="E93" i="3"/>
  <c r="E44" i="5"/>
  <c r="E55" i="4"/>
  <c r="E70" i="4"/>
  <c r="E54" i="4"/>
  <c r="E52" i="4"/>
  <c r="E53" i="4"/>
  <c r="E51" i="4"/>
  <c r="E50" i="4"/>
  <c r="E49" i="4"/>
  <c r="E56" i="4"/>
  <c r="E54" i="9" l="1"/>
  <c r="E95" i="9"/>
  <c r="E91" i="9"/>
  <c r="E92" i="9"/>
  <c r="E56" i="9"/>
  <c r="E55" i="9"/>
  <c r="E73" i="9"/>
  <c r="E53" i="9"/>
  <c r="E96" i="9"/>
  <c r="E51" i="9"/>
  <c r="E49" i="9"/>
  <c r="E50" i="9"/>
  <c r="E52" i="9"/>
  <c r="E93" i="9"/>
  <c r="E94" i="3"/>
  <c r="E104" i="3" s="1"/>
  <c r="E106" i="3" s="1"/>
  <c r="E135" i="3" s="1"/>
  <c r="E94" i="4"/>
  <c r="E104" i="4" s="1"/>
  <c r="E106" i="4" s="1"/>
  <c r="E136" i="4" s="1"/>
  <c r="E57" i="4"/>
  <c r="E71" i="4" s="1"/>
  <c r="E73" i="4" s="1"/>
  <c r="E134" i="4" s="1"/>
  <c r="E44" i="2"/>
  <c r="E91" i="2" s="1"/>
  <c r="E83" i="2"/>
  <c r="E134" i="2" s="1"/>
  <c r="E56" i="5"/>
  <c r="E55" i="5"/>
  <c r="E70" i="5"/>
  <c r="E54" i="5"/>
  <c r="E53" i="5"/>
  <c r="E52" i="5"/>
  <c r="E51" i="5"/>
  <c r="E50" i="5"/>
  <c r="E49" i="5"/>
  <c r="E93" i="5"/>
  <c r="E92" i="5"/>
  <c r="E90" i="5"/>
  <c r="E88" i="5"/>
  <c r="E89" i="5"/>
  <c r="E91" i="5"/>
  <c r="E57" i="3"/>
  <c r="E71" i="3" s="1"/>
  <c r="E73" i="3" s="1"/>
  <c r="E133" i="3" s="1"/>
  <c r="E54" i="7"/>
  <c r="E70" i="7"/>
  <c r="E53" i="7"/>
  <c r="E50" i="7"/>
  <c r="E52" i="7"/>
  <c r="E51" i="7"/>
  <c r="E49" i="7"/>
  <c r="E56" i="7"/>
  <c r="E55" i="7"/>
  <c r="E89" i="7"/>
  <c r="E93" i="7"/>
  <c r="E92" i="7"/>
  <c r="E91" i="7"/>
  <c r="E90" i="7"/>
  <c r="E88" i="7"/>
  <c r="E83" i="6"/>
  <c r="E134" i="6" s="1"/>
  <c r="E44" i="6"/>
  <c r="E70" i="1"/>
  <c r="E53" i="1"/>
  <c r="E52" i="1"/>
  <c r="E51" i="1"/>
  <c r="E56" i="1"/>
  <c r="E55" i="1"/>
  <c r="E54" i="1"/>
  <c r="E50" i="1"/>
  <c r="E49" i="1"/>
  <c r="E91" i="1"/>
  <c r="E88" i="1"/>
  <c r="E89" i="1"/>
  <c r="E90" i="1"/>
  <c r="E92" i="1"/>
  <c r="E93" i="1"/>
  <c r="E56" i="2" l="1"/>
  <c r="E57" i="9"/>
  <c r="E74" i="9" s="1"/>
  <c r="E76" i="9" s="1"/>
  <c r="E137" i="9" s="1"/>
  <c r="E97" i="9"/>
  <c r="E107" i="9" s="1"/>
  <c r="E109" i="9" s="1"/>
  <c r="E139" i="9" s="1"/>
  <c r="E94" i="5"/>
  <c r="E104" i="5" s="1"/>
  <c r="E106" i="5" s="1"/>
  <c r="E135" i="5" s="1"/>
  <c r="E137" i="3"/>
  <c r="E118" i="3" s="1"/>
  <c r="E138" i="4"/>
  <c r="E119" i="4" s="1"/>
  <c r="E88" i="2"/>
  <c r="E50" i="2"/>
  <c r="E89" i="2"/>
  <c r="E53" i="2"/>
  <c r="E54" i="2"/>
  <c r="E93" i="2"/>
  <c r="E52" i="2"/>
  <c r="E55" i="2"/>
  <c r="E70" i="2"/>
  <c r="E92" i="2"/>
  <c r="E49" i="2"/>
  <c r="E90" i="2"/>
  <c r="E51" i="2"/>
  <c r="E54" i="6"/>
  <c r="E70" i="6"/>
  <c r="E53" i="6"/>
  <c r="E50" i="6"/>
  <c r="E52" i="6"/>
  <c r="E51" i="6"/>
  <c r="E49" i="6"/>
  <c r="E56" i="6"/>
  <c r="E55" i="6"/>
  <c r="E92" i="6"/>
  <c r="E89" i="6"/>
  <c r="E91" i="6"/>
  <c r="E93" i="6"/>
  <c r="E88" i="6"/>
  <c r="E90" i="6"/>
  <c r="E94" i="1"/>
  <c r="E104" i="1" s="1"/>
  <c r="E106" i="1" s="1"/>
  <c r="E136" i="1" s="1"/>
  <c r="E57" i="1"/>
  <c r="E71" i="1" s="1"/>
  <c r="E73" i="1" s="1"/>
  <c r="E134" i="1" s="1"/>
  <c r="E138" i="1" s="1"/>
  <c r="E94" i="7"/>
  <c r="E104" i="7" s="1"/>
  <c r="E106" i="7" s="1"/>
  <c r="E136" i="7" s="1"/>
  <c r="E57" i="7"/>
  <c r="E71" i="7" s="1"/>
  <c r="E73" i="7" s="1"/>
  <c r="E134" i="7" s="1"/>
  <c r="E138" i="7" s="1"/>
  <c r="E57" i="5"/>
  <c r="E71" i="5" s="1"/>
  <c r="E73" i="5" s="1"/>
  <c r="E133" i="5" s="1"/>
  <c r="E137" i="5" s="1"/>
  <c r="E141" i="9" l="1"/>
  <c r="E122" i="9"/>
  <c r="E123" i="9" s="1"/>
  <c r="E126" i="9" s="1"/>
  <c r="E94" i="2"/>
  <c r="E104" i="2" s="1"/>
  <c r="E106" i="2" s="1"/>
  <c r="E135" i="2" s="1"/>
  <c r="E57" i="2"/>
  <c r="E71" i="2" s="1"/>
  <c r="E73" i="2" s="1"/>
  <c r="E133" i="2" s="1"/>
  <c r="E137" i="2" s="1"/>
  <c r="E118" i="5"/>
  <c r="E119" i="1"/>
  <c r="E119" i="7"/>
  <c r="E119" i="3"/>
  <c r="E122" i="3" s="1"/>
  <c r="E57" i="6"/>
  <c r="E71" i="6" s="1"/>
  <c r="E73" i="6" s="1"/>
  <c r="E133" i="6" s="1"/>
  <c r="E94" i="6"/>
  <c r="E104" i="6" s="1"/>
  <c r="E106" i="6" s="1"/>
  <c r="E135" i="6" s="1"/>
  <c r="E120" i="4"/>
  <c r="E123" i="4" s="1"/>
  <c r="E125" i="9" l="1"/>
  <c r="E137" i="6"/>
  <c r="E127" i="9"/>
  <c r="E121" i="3"/>
  <c r="E123" i="3"/>
  <c r="E118" i="6"/>
  <c r="E119" i="5"/>
  <c r="E122" i="5" s="1"/>
  <c r="E124" i="4"/>
  <c r="E122" i="4"/>
  <c r="E120" i="1"/>
  <c r="E118" i="2"/>
  <c r="E119" i="2" s="1"/>
  <c r="E120" i="7"/>
  <c r="E119" i="6" l="1"/>
  <c r="E123" i="6" s="1"/>
  <c r="E128" i="9"/>
  <c r="E129" i="9"/>
  <c r="E142" i="9" s="1"/>
  <c r="E143" i="9" s="1"/>
  <c r="C3" i="8" s="1"/>
  <c r="D3" i="8" s="1"/>
  <c r="E3" i="8" s="1"/>
  <c r="F3" i="8" s="1"/>
  <c r="E125" i="3"/>
  <c r="E138" i="3" s="1"/>
  <c r="E139" i="3" s="1"/>
  <c r="C6" i="8" s="1"/>
  <c r="D6" i="8" s="1"/>
  <c r="E6" i="8" s="1"/>
  <c r="F6" i="8" s="1"/>
  <c r="E124" i="3"/>
  <c r="E121" i="2"/>
  <c r="E125" i="4"/>
  <c r="E126" i="4"/>
  <c r="E139" i="4" s="1"/>
  <c r="E140" i="4" s="1"/>
  <c r="C7" i="8" s="1"/>
  <c r="D7" i="8" s="1"/>
  <c r="E7" i="8" s="1"/>
  <c r="F7" i="8" s="1"/>
  <c r="E123" i="5"/>
  <c r="E123" i="2"/>
  <c r="E121" i="5"/>
  <c r="E123" i="7"/>
  <c r="E124" i="7"/>
  <c r="E122" i="7"/>
  <c r="E122" i="2"/>
  <c r="E123" i="1"/>
  <c r="E122" i="1"/>
  <c r="E124" i="1"/>
  <c r="E122" i="6" l="1"/>
  <c r="E121" i="6"/>
  <c r="E124" i="6" s="1"/>
  <c r="E126" i="7"/>
  <c r="E139" i="7" s="1"/>
  <c r="E140" i="7" s="1"/>
  <c r="C10" i="8" s="1"/>
  <c r="E125" i="7"/>
  <c r="E124" i="2"/>
  <c r="E125" i="2"/>
  <c r="E138" i="2" s="1"/>
  <c r="E139" i="2" s="1"/>
  <c r="C5" i="8" s="1"/>
  <c r="D5" i="8" s="1"/>
  <c r="E5" i="8" s="1"/>
  <c r="F5" i="8" s="1"/>
  <c r="E125" i="1"/>
  <c r="E124" i="5"/>
  <c r="E125" i="5"/>
  <c r="E138" i="5" s="1"/>
  <c r="E139" i="5" s="1"/>
  <c r="C8" i="8" s="1"/>
  <c r="D8" i="8" s="1"/>
  <c r="E8" i="8" s="1"/>
  <c r="F8" i="8" s="1"/>
  <c r="E126" i="1"/>
  <c r="E139" i="1" s="1"/>
  <c r="E140" i="1" s="1"/>
  <c r="C4" i="8" s="1"/>
  <c r="D4" i="8" s="1"/>
  <c r="E4" i="8" s="1"/>
  <c r="F4" i="8" s="1"/>
  <c r="E125" i="6" l="1"/>
  <c r="E138" i="6" s="1"/>
  <c r="E139" i="6" s="1"/>
  <c r="C9" i="8" s="1"/>
  <c r="D9" i="8" s="1"/>
  <c r="E9" i="8" s="1"/>
  <c r="F9" i="8" s="1"/>
  <c r="D10" i="8"/>
  <c r="E10" i="8" s="1"/>
  <c r="F10" i="8" s="1"/>
  <c r="D11" i="8" l="1"/>
  <c r="D12" i="8" l="1"/>
  <c r="D13" i="8" s="1"/>
</calcChain>
</file>

<file path=xl/sharedStrings.xml><?xml version="1.0" encoding="utf-8"?>
<sst xmlns="http://schemas.openxmlformats.org/spreadsheetml/2006/main" count="1865" uniqueCount="188">
  <si>
    <t>CAMPUS</t>
  </si>
  <si>
    <t>CEARÁ-MIRIM</t>
  </si>
  <si>
    <t>SIGLA</t>
  </si>
  <si>
    <t>CM</t>
  </si>
  <si>
    <t>ANEXO VII - D</t>
  </si>
  <si>
    <t>Planilha de Custos e Formação de Preços</t>
  </si>
  <si>
    <t>Processo</t>
  </si>
  <si>
    <t>23516.001168.2024-11</t>
  </si>
  <si>
    <t>Licitação</t>
  </si>
  <si>
    <t>Data</t>
  </si>
  <si>
    <t>Horário</t>
  </si>
  <si>
    <t>DADOS DO PROPONENTE</t>
  </si>
  <si>
    <t>Razão Social</t>
  </si>
  <si>
    <t>CNPJ</t>
  </si>
  <si>
    <t>DISCRIMINAÇÃO DO SERVIÇO</t>
  </si>
  <si>
    <t>A</t>
  </si>
  <si>
    <t>Data de Apresentação da Proposta (dia/mês/ano)</t>
  </si>
  <si>
    <t>B</t>
  </si>
  <si>
    <t>Município/UF</t>
  </si>
  <si>
    <t>C</t>
  </si>
  <si>
    <t>Ano Acordo, Convenção ou Sentença Normativa em Dissídio Coletivo</t>
  </si>
  <si>
    <t>RN000133/2023</t>
  </si>
  <si>
    <t>D</t>
  </si>
  <si>
    <t>IDENTIFICAÇÃO DO SERVIÇO</t>
  </si>
  <si>
    <t>Tipo de Serviço</t>
  </si>
  <si>
    <t>Unidade de Medida</t>
  </si>
  <si>
    <t xml:space="preserve">Qtd Total a Contratar </t>
  </si>
  <si>
    <t>Posto Mês</t>
  </si>
  <si>
    <t>MÃO-DE-OBRA</t>
  </si>
  <si>
    <t>MÃO-DE-OBRA VINCULADA À EXECUÇÃO CONTRATUAL</t>
  </si>
  <si>
    <t>Dados complementares para composição dos custos referente à mão-de-obra</t>
  </si>
  <si>
    <t>Tipo de serviço (mesmo serviço com características distintas)</t>
  </si>
  <si>
    <t>Classificação Brasileira de Ocupações (CBO)</t>
  </si>
  <si>
    <t>Salário Normativo da Categoria Profissional (R$)</t>
  </si>
  <si>
    <t>Categoria profissional (vinculada à execução contratual)</t>
  </si>
  <si>
    <t>Data base da categoria (dia/mês/ano)</t>
  </si>
  <si>
    <t>Nota</t>
  </si>
  <si>
    <t>Deverá ser elaborado um quadro para cada tipo de serviço.</t>
  </si>
  <si>
    <t>MÓDULO 1</t>
  </si>
  <si>
    <t>COMPOSIÇÃO DA REMUNERAÇÃO</t>
  </si>
  <si>
    <t>Composição da Remuneração</t>
  </si>
  <si>
    <t>Valor (R$)</t>
  </si>
  <si>
    <t>Salário Base</t>
  </si>
  <si>
    <t>Adicional de Periculosidade (risco de vida)</t>
  </si>
  <si>
    <t>Adicional de Insalubridade</t>
  </si>
  <si>
    <t>Adicional Noturno</t>
  </si>
  <si>
    <t>E</t>
  </si>
  <si>
    <t>Adicional de Hora Noturna Reduzida</t>
  </si>
  <si>
    <t>F</t>
  </si>
  <si>
    <t>Adicional de Hora Extra no Feriado Trabalhado</t>
  </si>
  <si>
    <t>G</t>
  </si>
  <si>
    <t>Outros (especificar)</t>
  </si>
  <si>
    <t>Total</t>
  </si>
  <si>
    <t>MÓDULO 2</t>
  </si>
  <si>
    <t>ENCARGOS E BENEFÍCIOS MENSAIS E DIÁRIOS</t>
  </si>
  <si>
    <t>Submódulo 2.1</t>
  </si>
  <si>
    <t>13º  Salário, Férias e Adicional de Férias</t>
  </si>
  <si>
    <t>2.1</t>
  </si>
  <si>
    <t>13º (décimo terceiro) Salário, Férias e Adicional de Férias</t>
  </si>
  <si>
    <t>13º (décimo terceiro) Salário</t>
  </si>
  <si>
    <t>Férias e Adicional de Férias</t>
  </si>
  <si>
    <t>Submódulo 2.2</t>
  </si>
  <si>
    <t>GPS, FGTS e outras contribuições</t>
  </si>
  <si>
    <t>2.2</t>
  </si>
  <si>
    <t>%</t>
  </si>
  <si>
    <t>INSS</t>
  </si>
  <si>
    <t>Salário Educação</t>
  </si>
  <si>
    <t>SAT - Seguro Acidente de Trabalho (informar RAT da empresa)</t>
  </si>
  <si>
    <t>SESC ou SESI</t>
  </si>
  <si>
    <t>SENAI - SENAC</t>
  </si>
  <si>
    <t>SEBRAE</t>
  </si>
  <si>
    <t>INCRA</t>
  </si>
  <si>
    <t>H</t>
  </si>
  <si>
    <t>FGTS</t>
  </si>
  <si>
    <t>Submódulo 2.3</t>
  </si>
  <si>
    <t>Benefícios Mensais e Diários</t>
  </si>
  <si>
    <t>2.3</t>
  </si>
  <si>
    <t>Transporte (52 x R$  4,50)</t>
  </si>
  <si>
    <t>Auxílio-Refeição/Alimentação</t>
  </si>
  <si>
    <t>Seguro de vida</t>
  </si>
  <si>
    <t>Outros (Direitos e Coberturas Sociais)</t>
  </si>
  <si>
    <t>Quadro Resumo - Módulo 2</t>
  </si>
  <si>
    <t>ENC. E BENEFÍCIOS ANUAIS, MENSAIS E DIÁRIOS</t>
  </si>
  <si>
    <t>Encargos e Benefícios Anuais, Mensais e Diários</t>
  </si>
  <si>
    <t>MÓDULO 3</t>
  </si>
  <si>
    <t>PROVISÃO PARA RECISÃO</t>
  </si>
  <si>
    <t>Provisão para Rescisão</t>
  </si>
  <si>
    <t>Aviso Prévio Indenizado</t>
  </si>
  <si>
    <t>Incidência do FGTS sobre Aviso Prévio Indenizado</t>
  </si>
  <si>
    <t>Multa do FGTS sobre Aviso Prévio Indenizado</t>
  </si>
  <si>
    <t>Aviso Prévio Trabalhado *</t>
  </si>
  <si>
    <t>Incidência do Submódulos 2.2 sobre Aviso Prévio Trabalhado</t>
  </si>
  <si>
    <t>Multa FGTS sobre Aviso Prévio Trabalhado</t>
  </si>
  <si>
    <t>MÓDULO 4</t>
  </si>
  <si>
    <t>CUSTO DE REPOSIÇÃO DO PROFISSIONAL AUSENTE</t>
  </si>
  <si>
    <t>Submódulo 4.1</t>
  </si>
  <si>
    <t>Ausências Legais</t>
  </si>
  <si>
    <t>4.1</t>
  </si>
  <si>
    <t>Férias</t>
  </si>
  <si>
    <t>Licença Paternidade</t>
  </si>
  <si>
    <t>Ausência por Acidente de Trabalho</t>
  </si>
  <si>
    <t>Afastamento Maternidade</t>
  </si>
  <si>
    <t>Outros (Ausência por Doença)</t>
  </si>
  <si>
    <t>Submódulo 4.2</t>
  </si>
  <si>
    <t>Intrajornada</t>
  </si>
  <si>
    <t>4.2</t>
  </si>
  <si>
    <t>Intervalo para repouso ou alimentação</t>
  </si>
  <si>
    <t>Quadro Resumo - Módulo 4</t>
  </si>
  <si>
    <t>Custo de Reposição do Profissional Ausente</t>
  </si>
  <si>
    <t>MÓDULO 5</t>
  </si>
  <si>
    <t>INSUMOS DIVERSOS</t>
  </si>
  <si>
    <t>Insumos Diversos</t>
  </si>
  <si>
    <t>Uniformes</t>
  </si>
  <si>
    <t>Materiais / Equipamentos</t>
  </si>
  <si>
    <t>Equipamentos (Depreciação de Equipamentos - 20% ao ano)</t>
  </si>
  <si>
    <t>Outros</t>
  </si>
  <si>
    <t>Valores mensais por empregado</t>
  </si>
  <si>
    <t>MÓDULO 6</t>
  </si>
  <si>
    <t>CUSTOS INDIRETOS, TRIBUTOS E LUCRO</t>
  </si>
  <si>
    <t>Custos Indiretos, Tributos e Lucro</t>
  </si>
  <si>
    <t xml:space="preserve">Custos Indiretos </t>
  </si>
  <si>
    <t>Lucro</t>
  </si>
  <si>
    <t>Tributos</t>
  </si>
  <si>
    <t>C.1 - Tributos Federais (COFINS)</t>
  </si>
  <si>
    <t>C.1 - Tributos Federais (PIS)</t>
  </si>
  <si>
    <t>C.3- Tributos Municipais (ISS)</t>
  </si>
  <si>
    <t>Total dos Tributos</t>
  </si>
  <si>
    <t>Nota (1)</t>
  </si>
  <si>
    <t>Custos Indiretos, Tributos e Lucro por empregado.</t>
  </si>
  <si>
    <t>Nota (2)</t>
  </si>
  <si>
    <t>O valor referente a tributos é obtido aplicando-se o percentual sobre o valor do faturamento.</t>
  </si>
  <si>
    <t>Nota (3)</t>
  </si>
  <si>
    <t>A alíquota dos Tributos municipais deve ser informada de acordo com a legislação do  município onde será prestado o serviço</t>
  </si>
  <si>
    <t>QUADRO-RESUMO DO CUSTO POR EMPREGADO</t>
  </si>
  <si>
    <t>Mão-de-obra vinculada à execução contratual (valor por empregado)</t>
  </si>
  <si>
    <t>R$</t>
  </si>
  <si>
    <t>Módulo 1 - Composição da Remuneração</t>
  </si>
  <si>
    <t>Módulo 2 - Encargos e Benefícios Anuais, Mensais e Diários</t>
  </si>
  <si>
    <t>Módulo 3 - Provisão para Rescisão</t>
  </si>
  <si>
    <t>Módulo 4 - Custo de Reposição do Profissional Ausente</t>
  </si>
  <si>
    <t>Módulo 5 - Insumos Diversos</t>
  </si>
  <si>
    <t>Subtotal (A+B+C+D+E)</t>
  </si>
  <si>
    <t>Módulo 6 – Custos Indiretos, Tributos e Lucro</t>
  </si>
  <si>
    <t>* A Administração deve estabelecer na minuta do contrato que a parcela mensal a título de aviso prévio trabalhado será no percentual máximo de 1,94% no primeiro ano, e, em caso de prorrogação do contrato, o percentual máximo dessa parcela será de 0,194% a cada ano de prorrogação, a ser incluído por ocasião da formulação do aditivo da prorrogação do contrato, conforme a Lei 12.506/2011</t>
  </si>
  <si>
    <t>Pedreiro</t>
  </si>
  <si>
    <t>PEDREIRO</t>
  </si>
  <si>
    <t>7152-10</t>
  </si>
  <si>
    <t>ELETRICISTA</t>
  </si>
  <si>
    <t>9511-05</t>
  </si>
  <si>
    <t>LÍDER DE EQUIPE</t>
  </si>
  <si>
    <t>Materiais</t>
  </si>
  <si>
    <t>RN000083/2024</t>
  </si>
  <si>
    <t>JARDINEIRO</t>
  </si>
  <si>
    <t>6220-10</t>
  </si>
  <si>
    <t>Benefício Social e Familiar. OBS: CLÁUSULA DÉCIMA NONA</t>
  </si>
  <si>
    <t>Outros (Direitos e Coberturas Sociais) - OBS: CLÁUSULA DÉCIMA SÉTIMA</t>
  </si>
  <si>
    <t>AUXILIAR DE MANUTENÇÃO PREDIAL</t>
  </si>
  <si>
    <t>7845-20</t>
  </si>
  <si>
    <t>Assistência Médica e Familiar</t>
  </si>
  <si>
    <t>RN000243/2024</t>
  </si>
  <si>
    <t>PORTEIRO</t>
  </si>
  <si>
    <t>5174-10</t>
  </si>
  <si>
    <t>Equipamentos</t>
  </si>
  <si>
    <t>ESTIMATIVA TOTAL DO CONTRATO</t>
  </si>
  <si>
    <t>CARGO</t>
  </si>
  <si>
    <t>QUANTIDADE</t>
  </si>
  <si>
    <t>VALOR UNITARIO</t>
  </si>
  <si>
    <t>TÉCNICO EM REFRIGERAÇÃO</t>
  </si>
  <si>
    <t>TOTAL MENSAL</t>
  </si>
  <si>
    <t>TOTAL ANUAL</t>
  </si>
  <si>
    <t>TOTAL 2 ANOS</t>
  </si>
  <si>
    <t>RN000009/2025</t>
  </si>
  <si>
    <t>Auxiliar de cozinha</t>
  </si>
  <si>
    <t>5135-05</t>
  </si>
  <si>
    <t>Auxílio-Refeição/Alimentação (Valor unitário: R$ 250)</t>
  </si>
  <si>
    <t>Benefícios Social Familiar</t>
  </si>
  <si>
    <t>Auxílio Saúde</t>
  </si>
  <si>
    <t>Programa de Qualificação Prof e Markting</t>
  </si>
  <si>
    <t>Seguro de Vida</t>
  </si>
  <si>
    <t>AUXILIAR DE COZINHA</t>
  </si>
  <si>
    <t>Técnico em Refrigeração</t>
  </si>
  <si>
    <t xml:space="preserve"> RN000128/2025</t>
  </si>
  <si>
    <r>
      <t>Adicional de Insalubridade - CCT RN000009/2025 -Cláusula Décima Segunda</t>
    </r>
    <r>
      <rPr>
        <b/>
        <sz val="10"/>
        <color rgb="FF000000"/>
        <rFont val="Calibri"/>
        <family val="2"/>
      </rPr>
      <t xml:space="preserve"> (20%)</t>
    </r>
  </si>
  <si>
    <t>Valor Total Anual por Empregado (R$)</t>
  </si>
  <si>
    <t xml:space="preserve">N° (inicial) de meses de execução contratual </t>
  </si>
  <si>
    <t>VALOR TOTAL MENSAL</t>
  </si>
  <si>
    <t>VALOR ESTIMADO PARA 2 ANOS</t>
  </si>
  <si>
    <t>VALOR ESTIMADO PARA 1 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</si>
</sst>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&quot;R$&quot;\ * #,##0.00_-;\-&quot;R$&quot;\ * #,##0.00_-;_-&quot;R$&quot;\ * &quot;-&quot;??_-;_-@_-"/>
    <numFmt numFmtId="164" formatCode="0.0000%"/>
    <numFmt numFmtId="165" formatCode="0.000%"/>
    <numFmt numFmtId="166" formatCode="_-&quot;R$&quot;\ * #,##0.00_-;\-&quot;R$&quot;\ * #,##0.00_-;_-&quot;R$&quot;\ * &quot;-&quot;??_-;_-@"/>
    <numFmt numFmtId="167" formatCode="yyyy\-mm"/>
    <numFmt numFmtId="168" formatCode="[$R$ -416]#,##0.00"/>
    <numFmt numFmtId="169" formatCode="0.0000000%"/>
    <numFmt numFmtId="170" formatCode="0.00000%"/>
    <numFmt numFmtId="171" formatCode="&quot;R$&quot;\ #,##0.00"/>
  </numFmts>
  <fonts count="19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</font>
    <font>
      <sz val="11"/>
      <name val="Calibri"/>
      <family val="2"/>
    </font>
    <font>
      <b/>
      <sz val="16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</font>
    <font>
      <i/>
      <sz val="10"/>
      <color rgb="FF000000"/>
      <name val="Calibri"/>
      <family val="2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b/>
      <sz val="11"/>
      <color rgb="FF222222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Times New Roman"/>
      <family val="1"/>
    </font>
    <font>
      <sz val="10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14"/>
      <color rgb="FF000000"/>
      <name val="Arial"/>
      <family val="2"/>
    </font>
    <font>
      <sz val="1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/>
        <bgColor rgb="FFE1E9F7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6"/>
    <xf numFmtId="0" fontId="12" fillId="0" borderId="6"/>
    <xf numFmtId="9" fontId="1" fillId="0" borderId="6" applyFont="0" applyFill="0" applyBorder="0" applyAlignment="0" applyProtection="0"/>
  </cellStyleXfs>
  <cellXfs count="190">
    <xf numFmtId="0" fontId="0" fillId="0" borderId="0" xfId="0" applyFont="1" applyAlignment="1"/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165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horizontal="center" vertical="center"/>
    </xf>
    <xf numFmtId="0" fontId="6" fillId="3" borderId="8" xfId="0" applyFont="1" applyFill="1" applyBorder="1" applyAlignment="1">
      <alignment horizontal="left" vertical="center"/>
    </xf>
    <xf numFmtId="0" fontId="6" fillId="3" borderId="9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8" fillId="3" borderId="1" xfId="0" applyNumberFormat="1" applyFont="1" applyFill="1" applyBorder="1" applyAlignment="1">
      <alignment horizontal="center" vertical="center"/>
    </xf>
    <xf numFmtId="166" fontId="5" fillId="2" borderId="1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165" fontId="8" fillId="3" borderId="1" xfId="0" applyNumberFormat="1" applyFont="1" applyFill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6" fontId="6" fillId="3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0" fontId="8" fillId="3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4" fontId="2" fillId="0" borderId="1" xfId="0" applyNumberFormat="1" applyFont="1" applyBorder="1" applyAlignment="1">
      <alignment horizontal="center" vertical="center"/>
    </xf>
    <xf numFmtId="166" fontId="2" fillId="2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/>
    </xf>
    <xf numFmtId="168" fontId="12" fillId="0" borderId="1" xfId="0" applyNumberFormat="1" applyFont="1" applyBorder="1" applyAlignment="1">
      <alignment horizontal="center"/>
    </xf>
    <xf numFmtId="4" fontId="12" fillId="0" borderId="1" xfId="0" applyNumberFormat="1" applyFont="1" applyBorder="1" applyAlignment="1">
      <alignment horizontal="center"/>
    </xf>
    <xf numFmtId="168" fontId="11" fillId="0" borderId="1" xfId="0" applyNumberFormat="1" applyFont="1" applyBorder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0" borderId="1" xfId="1" applyFont="1" applyBorder="1" applyAlignment="1">
      <alignment horizontal="center" vertical="center"/>
    </xf>
    <xf numFmtId="0" fontId="13" fillId="0" borderId="6" xfId="2" applyFont="1"/>
    <xf numFmtId="0" fontId="1" fillId="0" borderId="6" xfId="1"/>
    <xf numFmtId="0" fontId="5" fillId="0" borderId="1" xfId="1" applyFont="1" applyBorder="1" applyAlignment="1">
      <alignment horizontal="center" vertical="center"/>
    </xf>
    <xf numFmtId="164" fontId="5" fillId="0" borderId="1" xfId="1" applyNumberFormat="1" applyFont="1" applyBorder="1" applyAlignment="1">
      <alignment horizontal="center" vertical="center"/>
    </xf>
    <xf numFmtId="14" fontId="6" fillId="0" borderId="1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vertical="center"/>
    </xf>
    <xf numFmtId="0" fontId="6" fillId="0" borderId="11" xfId="1" applyFont="1" applyBorder="1" applyAlignment="1">
      <alignment vertical="center"/>
    </xf>
    <xf numFmtId="0" fontId="2" fillId="0" borderId="1" xfId="1" applyFont="1" applyBorder="1" applyAlignment="1">
      <alignment horizontal="center" vertical="center" wrapText="1"/>
    </xf>
    <xf numFmtId="0" fontId="6" fillId="0" borderId="6" xfId="1" applyFont="1" applyAlignment="1">
      <alignment vertical="center"/>
    </xf>
    <xf numFmtId="165" fontId="6" fillId="0" borderId="6" xfId="1" applyNumberFormat="1" applyFont="1" applyAlignment="1">
      <alignment vertical="center"/>
    </xf>
    <xf numFmtId="4" fontId="6" fillId="0" borderId="6" xfId="1" applyNumberFormat="1" applyFont="1" applyAlignment="1">
      <alignment horizontal="center" vertical="center"/>
    </xf>
    <xf numFmtId="0" fontId="6" fillId="3" borderId="8" xfId="1" applyFont="1" applyFill="1" applyBorder="1" applyAlignment="1">
      <alignment horizontal="left" vertical="center"/>
    </xf>
    <xf numFmtId="0" fontId="6" fillId="3" borderId="9" xfId="1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4" fontId="5" fillId="2" borderId="1" xfId="1" applyNumberFormat="1" applyFont="1" applyFill="1" applyBorder="1" applyAlignment="1">
      <alignment horizontal="center" vertical="center"/>
    </xf>
    <xf numFmtId="166" fontId="8" fillId="0" borderId="1" xfId="1" applyNumberFormat="1" applyFont="1" applyBorder="1" applyAlignment="1">
      <alignment horizontal="center" vertical="center"/>
    </xf>
    <xf numFmtId="166" fontId="8" fillId="3" borderId="1" xfId="1" applyNumberFormat="1" applyFont="1" applyFill="1" applyBorder="1" applyAlignment="1">
      <alignment horizontal="center" vertical="center"/>
    </xf>
    <xf numFmtId="166" fontId="5" fillId="2" borderId="1" xfId="1" applyNumberFormat="1" applyFont="1" applyFill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165" fontId="8" fillId="3" borderId="1" xfId="1" applyNumberFormat="1" applyFont="1" applyFill="1" applyBorder="1" applyAlignment="1">
      <alignment horizontal="center" vertical="center"/>
    </xf>
    <xf numFmtId="4" fontId="13" fillId="0" borderId="6" xfId="2" applyNumberFormat="1" applyFont="1"/>
    <xf numFmtId="166" fontId="6" fillId="3" borderId="1" xfId="1" applyNumberFormat="1" applyFont="1" applyFill="1" applyBorder="1" applyAlignment="1">
      <alignment horizontal="center" vertical="center"/>
    </xf>
    <xf numFmtId="165" fontId="5" fillId="2" borderId="1" xfId="1" applyNumberFormat="1" applyFont="1" applyFill="1" applyBorder="1" applyAlignment="1">
      <alignment horizontal="center" vertical="center"/>
    </xf>
    <xf numFmtId="10" fontId="8" fillId="3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10" fontId="8" fillId="0" borderId="1" xfId="1" applyNumberFormat="1" applyFont="1" applyBorder="1" applyAlignment="1">
      <alignment horizontal="center" vertical="center"/>
    </xf>
    <xf numFmtId="10" fontId="5" fillId="2" borderId="1" xfId="1" applyNumberFormat="1" applyFont="1" applyFill="1" applyBorder="1" applyAlignment="1">
      <alignment horizontal="center" vertical="center"/>
    </xf>
    <xf numFmtId="0" fontId="5" fillId="0" borderId="1" xfId="1" applyFont="1" applyBorder="1" applyAlignment="1">
      <alignment horizontal="left" vertical="center"/>
    </xf>
    <xf numFmtId="4" fontId="2" fillId="0" borderId="1" xfId="1" applyNumberFormat="1" applyFont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/>
    </xf>
    <xf numFmtId="4" fontId="17" fillId="0" borderId="0" xfId="0" applyNumberFormat="1" applyFont="1" applyAlignment="1"/>
    <xf numFmtId="166" fontId="8" fillId="0" borderId="8" xfId="1" applyNumberFormat="1" applyFont="1" applyBorder="1" applyAlignment="1">
      <alignment horizontal="center" vertical="center"/>
    </xf>
    <xf numFmtId="166" fontId="8" fillId="3" borderId="8" xfId="1" applyNumberFormat="1" applyFont="1" applyFill="1" applyBorder="1" applyAlignment="1">
      <alignment horizontal="center" vertical="center"/>
    </xf>
    <xf numFmtId="0" fontId="13" fillId="0" borderId="6" xfId="2" applyFont="1" applyBorder="1"/>
    <xf numFmtId="0" fontId="1" fillId="0" borderId="6" xfId="1" applyBorder="1"/>
    <xf numFmtId="0" fontId="15" fillId="0" borderId="6" xfId="2" applyFont="1" applyBorder="1" applyAlignment="1">
      <alignment horizontal="center" vertical="center"/>
    </xf>
    <xf numFmtId="0" fontId="16" fillId="0" borderId="6" xfId="2" applyFont="1" applyBorder="1" applyAlignment="1">
      <alignment horizontal="left" vertical="center"/>
    </xf>
    <xf numFmtId="0" fontId="14" fillId="0" borderId="6" xfId="2" applyFont="1" applyBorder="1"/>
    <xf numFmtId="4" fontId="13" fillId="3" borderId="6" xfId="2" applyNumberFormat="1" applyFont="1" applyFill="1" applyBorder="1" applyAlignment="1">
      <alignment horizontal="center" vertical="center"/>
    </xf>
    <xf numFmtId="4" fontId="16" fillId="3" borderId="6" xfId="2" applyNumberFormat="1" applyFont="1" applyFill="1" applyBorder="1" applyAlignment="1">
      <alignment horizontal="center" vertical="center"/>
    </xf>
    <xf numFmtId="4" fontId="13" fillId="0" borderId="6" xfId="2" applyNumberFormat="1" applyFont="1" applyBorder="1" applyAlignment="1">
      <alignment horizontal="center" vertical="center"/>
    </xf>
    <xf numFmtId="4" fontId="13" fillId="0" borderId="6" xfId="2" applyNumberFormat="1" applyFont="1" applyBorder="1"/>
    <xf numFmtId="169" fontId="0" fillId="0" borderId="6" xfId="3" applyNumberFormat="1" applyFont="1" applyBorder="1"/>
    <xf numFmtId="9" fontId="0" fillId="0" borderId="6" xfId="3" applyFont="1" applyBorder="1"/>
    <xf numFmtId="10" fontId="1" fillId="0" borderId="6" xfId="1" applyNumberFormat="1" applyBorder="1"/>
    <xf numFmtId="170" fontId="0" fillId="0" borderId="6" xfId="3" applyNumberFormat="1" applyFont="1" applyBorder="1"/>
    <xf numFmtId="44" fontId="13" fillId="0" borderId="6" xfId="2" applyNumberFormat="1" applyFont="1" applyBorder="1"/>
    <xf numFmtId="0" fontId="13" fillId="0" borderId="12" xfId="2" applyFont="1" applyBorder="1"/>
    <xf numFmtId="0" fontId="14" fillId="0" borderId="12" xfId="2" applyFont="1" applyBorder="1"/>
    <xf numFmtId="0" fontId="16" fillId="0" borderId="12" xfId="2" applyFont="1" applyBorder="1" applyAlignment="1">
      <alignment vertical="center" wrapText="1"/>
    </xf>
    <xf numFmtId="0" fontId="16" fillId="0" borderId="12" xfId="2" applyFont="1" applyBorder="1" applyAlignment="1">
      <alignment vertical="center"/>
    </xf>
    <xf numFmtId="0" fontId="8" fillId="0" borderId="8" xfId="2" applyFont="1" applyBorder="1" applyAlignment="1">
      <alignment horizontal="left" vertical="center"/>
    </xf>
    <xf numFmtId="0" fontId="8" fillId="0" borderId="11" xfId="2" applyFont="1" applyBorder="1" applyAlignment="1">
      <alignment horizontal="left" vertical="center"/>
    </xf>
    <xf numFmtId="0" fontId="8" fillId="0" borderId="8" xfId="2" applyFont="1" applyBorder="1" applyAlignment="1">
      <alignment vertical="center" wrapText="1"/>
    </xf>
    <xf numFmtId="0" fontId="8" fillId="0" borderId="11" xfId="2" applyFont="1" applyBorder="1" applyAlignment="1">
      <alignment vertical="center" wrapText="1"/>
    </xf>
    <xf numFmtId="0" fontId="8" fillId="0" borderId="8" xfId="2" applyFont="1" applyBorder="1" applyAlignment="1">
      <alignment vertical="center"/>
    </xf>
    <xf numFmtId="0" fontId="8" fillId="0" borderId="11" xfId="2" applyFont="1" applyBorder="1" applyAlignment="1">
      <alignment vertical="center"/>
    </xf>
    <xf numFmtId="0" fontId="6" fillId="0" borderId="6" xfId="1" applyFont="1"/>
    <xf numFmtId="0" fontId="6" fillId="5" borderId="1" xfId="1" applyFont="1" applyFill="1" applyBorder="1" applyAlignment="1">
      <alignment horizontal="center" vertical="center"/>
    </xf>
    <xf numFmtId="168" fontId="12" fillId="0" borderId="8" xfId="0" applyNumberFormat="1" applyFont="1" applyBorder="1" applyAlignment="1">
      <alignment horizontal="center"/>
    </xf>
    <xf numFmtId="171" fontId="12" fillId="0" borderId="13" xfId="0" applyNumberFormat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18" fillId="0" borderId="9" xfId="1" applyFont="1" applyBorder="1"/>
    <xf numFmtId="0" fontId="5" fillId="2" borderId="8" xfId="1" applyFont="1" applyFill="1" applyBorder="1" applyAlignment="1">
      <alignment horizontal="center" vertical="center"/>
    </xf>
    <xf numFmtId="0" fontId="18" fillId="0" borderId="11" xfId="1" applyFont="1" applyBorder="1"/>
    <xf numFmtId="0" fontId="6" fillId="0" borderId="8" xfId="1" applyFont="1" applyBorder="1" applyAlignment="1">
      <alignment horizontal="left" vertical="center"/>
    </xf>
    <xf numFmtId="14" fontId="2" fillId="0" borderId="8" xfId="1" applyNumberFormat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5" fillId="3" borderId="6" xfId="1" applyFont="1" applyFill="1" applyAlignment="1">
      <alignment horizontal="center" vertical="center"/>
    </xf>
    <xf numFmtId="0" fontId="18" fillId="0" borderId="6" xfId="1" applyFont="1"/>
    <xf numFmtId="164" fontId="5" fillId="0" borderId="8" xfId="1" applyNumberFormat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 wrapText="1"/>
    </xf>
    <xf numFmtId="4" fontId="2" fillId="2" borderId="8" xfId="1" applyNumberFormat="1" applyFont="1" applyFill="1" applyBorder="1" applyAlignment="1">
      <alignment horizontal="center" vertical="center"/>
    </xf>
    <xf numFmtId="1" fontId="2" fillId="3" borderId="8" xfId="1" applyNumberFormat="1" applyFont="1" applyFill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14" fillId="0" borderId="6" xfId="2" applyFont="1" applyBorder="1"/>
    <xf numFmtId="0" fontId="6" fillId="0" borderId="8" xfId="1" applyFont="1" applyBorder="1" applyAlignment="1">
      <alignment horizontal="left" vertical="center" wrapText="1"/>
    </xf>
    <xf numFmtId="0" fontId="6" fillId="3" borderId="8" xfId="1" applyFont="1" applyFill="1" applyBorder="1" applyAlignment="1">
      <alignment horizontal="left" vertical="center"/>
    </xf>
    <xf numFmtId="4" fontId="6" fillId="0" borderId="8" xfId="1" applyNumberFormat="1" applyFont="1" applyBorder="1" applyAlignment="1">
      <alignment horizontal="center" vertical="center" wrapText="1"/>
    </xf>
    <xf numFmtId="4" fontId="6" fillId="0" borderId="9" xfId="1" applyNumberFormat="1" applyFont="1" applyBorder="1" applyAlignment="1">
      <alignment horizontal="center" vertical="center" wrapText="1"/>
    </xf>
    <xf numFmtId="14" fontId="6" fillId="0" borderId="8" xfId="1" applyNumberFormat="1" applyFont="1" applyBorder="1" applyAlignment="1">
      <alignment horizontal="center" vertical="center"/>
    </xf>
    <xf numFmtId="14" fontId="6" fillId="0" borderId="9" xfId="1" applyNumberFormat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166" fontId="6" fillId="0" borderId="8" xfId="1" applyNumberFormat="1" applyFont="1" applyBorder="1" applyAlignment="1">
      <alignment horizontal="center" vertical="center"/>
    </xf>
    <xf numFmtId="166" fontId="6" fillId="0" borderId="9" xfId="1" applyNumberFormat="1" applyFont="1" applyBorder="1" applyAlignment="1">
      <alignment horizontal="center" vertical="center"/>
    </xf>
    <xf numFmtId="0" fontId="8" fillId="0" borderId="8" xfId="1" applyFont="1" applyBorder="1" applyAlignment="1">
      <alignment horizontal="left" vertical="center"/>
    </xf>
    <xf numFmtId="0" fontId="5" fillId="2" borderId="8" xfId="1" applyFont="1" applyFill="1" applyBorder="1" applyAlignment="1">
      <alignment horizontal="center" vertical="center" wrapText="1"/>
    </xf>
    <xf numFmtId="0" fontId="8" fillId="0" borderId="8" xfId="1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/>
    </xf>
    <xf numFmtId="0" fontId="16" fillId="0" borderId="6" xfId="2" applyFont="1" applyBorder="1" applyAlignment="1">
      <alignment horizontal="left" vertical="center" wrapText="1"/>
    </xf>
    <xf numFmtId="0" fontId="9" fillId="0" borderId="8" xfId="1" applyFont="1" applyBorder="1" applyAlignment="1">
      <alignment horizontal="left" vertical="center" wrapText="1"/>
    </xf>
    <xf numFmtId="0" fontId="2" fillId="2" borderId="8" xfId="1" applyFont="1" applyFill="1" applyBorder="1" applyAlignment="1">
      <alignment horizontal="center" vertical="center" wrapText="1"/>
    </xf>
    <xf numFmtId="0" fontId="7" fillId="0" borderId="8" xfId="1" applyFont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/>
    </xf>
    <xf numFmtId="0" fontId="3" fillId="0" borderId="7" xfId="0" applyFont="1" applyBorder="1"/>
    <xf numFmtId="0" fontId="3" fillId="0" borderId="3" xfId="0" applyFont="1" applyBorder="1"/>
    <xf numFmtId="0" fontId="6" fillId="0" borderId="6" xfId="1" applyFont="1" applyAlignment="1">
      <alignment horizontal="left" vertical="top" wrapText="1"/>
    </xf>
    <xf numFmtId="0" fontId="6" fillId="0" borderId="6" xfId="1" applyFont="1"/>
    <xf numFmtId="0" fontId="2" fillId="0" borderId="2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3" fillId="0" borderId="5" xfId="0" applyFont="1" applyBorder="1"/>
    <xf numFmtId="0" fontId="3" fillId="0" borderId="6" xfId="0" applyFont="1" applyBorder="1"/>
    <xf numFmtId="164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4" fontId="2" fillId="2" borderId="2" xfId="0" applyNumberFormat="1" applyFont="1" applyFill="1" applyBorder="1" applyAlignment="1">
      <alignment horizontal="center" vertical="center"/>
    </xf>
    <xf numFmtId="1" fontId="2" fillId="3" borderId="2" xfId="0" applyNumberFormat="1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4" fontId="6" fillId="0" borderId="2" xfId="0" applyNumberFormat="1" applyFont="1" applyBorder="1" applyAlignment="1">
      <alignment horizontal="center" vertical="center" wrapText="1"/>
    </xf>
    <xf numFmtId="166" fontId="6" fillId="0" borderId="2" xfId="0" applyNumberFormat="1" applyFont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0" fontId="0" fillId="0" borderId="0" xfId="0" applyFont="1" applyAlignment="1"/>
    <xf numFmtId="0" fontId="7" fillId="0" borderId="2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11" xfId="0" applyFont="1" applyBorder="1"/>
    <xf numFmtId="0" fontId="2" fillId="2" borderId="2" xfId="0" applyFont="1" applyFill="1" applyBorder="1" applyAlignment="1">
      <alignment horizontal="center" vertical="center"/>
    </xf>
    <xf numFmtId="167" fontId="6" fillId="0" borderId="2" xfId="0" applyNumberFormat="1" applyFont="1" applyBorder="1" applyAlignment="1">
      <alignment horizontal="center" vertical="center" wrapText="1"/>
    </xf>
    <xf numFmtId="166" fontId="6" fillId="4" borderId="2" xfId="0" applyNumberFormat="1" applyFont="1" applyFill="1" applyBorder="1" applyAlignment="1">
      <alignment horizontal="center" vertical="center"/>
    </xf>
    <xf numFmtId="4" fontId="6" fillId="4" borderId="2" xfId="0" applyNumberFormat="1" applyFont="1" applyFill="1" applyBorder="1" applyAlignment="1">
      <alignment horizontal="center" vertical="center" wrapText="1"/>
    </xf>
    <xf numFmtId="14" fontId="6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/>
    </xf>
    <xf numFmtId="0" fontId="12" fillId="5" borderId="1" xfId="0" applyFont="1" applyFill="1" applyBorder="1" applyAlignment="1">
      <alignment horizontal="center"/>
    </xf>
    <xf numFmtId="168" fontId="12" fillId="5" borderId="1" xfId="0" applyNumberFormat="1" applyFont="1" applyFill="1" applyBorder="1" applyAlignment="1">
      <alignment horizontal="center"/>
    </xf>
    <xf numFmtId="168" fontId="12" fillId="5" borderId="8" xfId="0" applyNumberFormat="1" applyFont="1" applyFill="1" applyBorder="1" applyAlignment="1">
      <alignment horizontal="center"/>
    </xf>
    <xf numFmtId="171" fontId="12" fillId="5" borderId="13" xfId="0" applyNumberFormat="1" applyFont="1" applyFill="1" applyBorder="1" applyAlignment="1">
      <alignment horizontal="center" vertical="center"/>
    </xf>
  </cellXfs>
  <cellStyles count="4">
    <cellStyle name="Normal" xfId="0" builtinId="0"/>
    <cellStyle name="Normal 2" xfId="1" xr:uid="{3EC91C3F-39A4-4F0A-B61B-BEDD74C7612C}"/>
    <cellStyle name="Normal 2 2" xfId="2" xr:uid="{DBCF4C86-955B-4062-80AB-08577FB793E6}"/>
    <cellStyle name="Porcentagem 2" xfId="3" xr:uid="{E8705355-AAEE-40DB-BEC4-E80598D2E5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8F2941-1C8C-4EF4-A574-29E48B1AF3C4}">
  <sheetPr>
    <pageSetUpPr fitToPage="1"/>
  </sheetPr>
  <dimension ref="A1:N1002"/>
  <sheetViews>
    <sheetView showGridLines="0" topLeftCell="A34" zoomScaleNormal="100" workbookViewId="0">
      <selection activeCell="E114" sqref="E114"/>
    </sheetView>
  </sheetViews>
  <sheetFormatPr defaultColWidth="14.42578125" defaultRowHeight="15" customHeight="1" x14ac:dyDescent="0.25"/>
  <cols>
    <col min="1" max="1" width="7.85546875" style="105" customWidth="1"/>
    <col min="2" max="2" width="40.7109375" style="105" customWidth="1"/>
    <col min="3" max="3" width="20.7109375" style="105" customWidth="1"/>
    <col min="4" max="4" width="8.7109375" style="105" customWidth="1"/>
    <col min="5" max="5" width="16.42578125" style="105" customWidth="1"/>
    <col min="6" max="6" width="14.42578125" style="47"/>
    <col min="7" max="9" width="14.42578125" style="81"/>
    <col min="10" max="14" width="14.42578125" style="82"/>
    <col min="15" max="16384" width="14.42578125" style="48"/>
  </cols>
  <sheetData>
    <row r="1" spans="1:11" x14ac:dyDescent="0.25">
      <c r="A1" s="45" t="s">
        <v>0</v>
      </c>
      <c r="B1" s="46" t="s">
        <v>1</v>
      </c>
      <c r="C1" s="45" t="s">
        <v>2</v>
      </c>
      <c r="D1" s="116" t="s">
        <v>3</v>
      </c>
      <c r="E1" s="110"/>
    </row>
    <row r="2" spans="1:11" x14ac:dyDescent="0.25">
      <c r="A2" s="117" t="s">
        <v>4</v>
      </c>
      <c r="B2" s="118"/>
      <c r="C2" s="118"/>
      <c r="D2" s="118"/>
      <c r="E2" s="118"/>
    </row>
    <row r="3" spans="1:11" x14ac:dyDescent="0.25">
      <c r="A3" s="111" t="s">
        <v>5</v>
      </c>
      <c r="B3" s="112"/>
      <c r="C3" s="112"/>
      <c r="D3" s="112"/>
      <c r="E3" s="110"/>
    </row>
    <row r="4" spans="1:11" x14ac:dyDescent="0.25">
      <c r="A4" s="49" t="s">
        <v>6</v>
      </c>
      <c r="B4" s="106" t="s">
        <v>7</v>
      </c>
      <c r="C4" s="50" t="s">
        <v>8</v>
      </c>
      <c r="D4" s="119"/>
      <c r="E4" s="110"/>
    </row>
    <row r="5" spans="1:11" x14ac:dyDescent="0.25">
      <c r="A5" s="49" t="s">
        <v>9</v>
      </c>
      <c r="B5" s="51"/>
      <c r="C5" s="49" t="s">
        <v>10</v>
      </c>
      <c r="D5" s="119"/>
      <c r="E5" s="110"/>
    </row>
    <row r="6" spans="1:11" x14ac:dyDescent="0.25">
      <c r="A6" s="111" t="s">
        <v>11</v>
      </c>
      <c r="B6" s="112"/>
      <c r="C6" s="112"/>
      <c r="D6" s="112"/>
      <c r="E6" s="110"/>
    </row>
    <row r="7" spans="1:11" x14ac:dyDescent="0.25">
      <c r="A7" s="109" t="s">
        <v>12</v>
      </c>
      <c r="B7" s="110"/>
      <c r="C7" s="49" t="s">
        <v>13</v>
      </c>
      <c r="D7" s="109"/>
      <c r="E7" s="110"/>
    </row>
    <row r="8" spans="1:11" x14ac:dyDescent="0.25">
      <c r="A8" s="111" t="s">
        <v>14</v>
      </c>
      <c r="B8" s="112"/>
      <c r="C8" s="112"/>
      <c r="D8" s="112"/>
      <c r="E8" s="110"/>
    </row>
    <row r="9" spans="1:11" x14ac:dyDescent="0.25">
      <c r="A9" s="49" t="s">
        <v>15</v>
      </c>
      <c r="B9" s="113" t="s">
        <v>16</v>
      </c>
      <c r="C9" s="112"/>
      <c r="D9" s="114"/>
      <c r="E9" s="110"/>
    </row>
    <row r="10" spans="1:11" x14ac:dyDescent="0.25">
      <c r="A10" s="49" t="s">
        <v>17</v>
      </c>
      <c r="B10" s="113" t="s">
        <v>18</v>
      </c>
      <c r="C10" s="112"/>
      <c r="D10" s="115" t="s">
        <v>1</v>
      </c>
      <c r="E10" s="110"/>
    </row>
    <row r="11" spans="1:11" x14ac:dyDescent="0.25">
      <c r="A11" s="49" t="s">
        <v>19</v>
      </c>
      <c r="B11" s="52" t="s">
        <v>20</v>
      </c>
      <c r="C11" s="53"/>
      <c r="D11" s="115" t="s">
        <v>171</v>
      </c>
      <c r="E11" s="110"/>
      <c r="J11" s="123"/>
      <c r="K11" s="124"/>
    </row>
    <row r="12" spans="1:11" x14ac:dyDescent="0.25">
      <c r="A12" s="49" t="s">
        <v>22</v>
      </c>
      <c r="B12" s="125" t="s">
        <v>184</v>
      </c>
      <c r="C12" s="112"/>
      <c r="D12" s="115">
        <v>24</v>
      </c>
      <c r="E12" s="110"/>
      <c r="J12" s="123"/>
      <c r="K12" s="124"/>
    </row>
    <row r="13" spans="1:11" x14ac:dyDescent="0.25">
      <c r="A13" s="111" t="s">
        <v>23</v>
      </c>
      <c r="B13" s="112"/>
      <c r="C13" s="112"/>
      <c r="D13" s="112"/>
      <c r="E13" s="110"/>
      <c r="J13" s="123"/>
      <c r="K13" s="124"/>
    </row>
    <row r="14" spans="1:11" x14ac:dyDescent="0.25">
      <c r="A14" s="116" t="s">
        <v>24</v>
      </c>
      <c r="B14" s="110"/>
      <c r="C14" s="54" t="s">
        <v>25</v>
      </c>
      <c r="D14" s="120" t="s">
        <v>26</v>
      </c>
      <c r="E14" s="110"/>
    </row>
    <row r="15" spans="1:11" x14ac:dyDescent="0.25">
      <c r="A15" s="121" t="s">
        <v>172</v>
      </c>
      <c r="B15" s="110"/>
      <c r="C15" s="46" t="s">
        <v>27</v>
      </c>
      <c r="D15" s="122">
        <v>3</v>
      </c>
      <c r="E15" s="110"/>
    </row>
    <row r="16" spans="1:11" x14ac:dyDescent="0.25">
      <c r="A16" s="55"/>
      <c r="B16" s="55"/>
      <c r="C16" s="55"/>
      <c r="D16" s="56"/>
      <c r="E16" s="57"/>
    </row>
    <row r="17" spans="1:5" x14ac:dyDescent="0.25">
      <c r="A17" s="117"/>
      <c r="B17" s="118"/>
      <c r="C17" s="118"/>
      <c r="D17" s="118"/>
      <c r="E17" s="118"/>
    </row>
    <row r="18" spans="1:5" x14ac:dyDescent="0.25">
      <c r="A18" s="111" t="s">
        <v>28</v>
      </c>
      <c r="B18" s="112"/>
      <c r="C18" s="112"/>
      <c r="D18" s="112"/>
      <c r="E18" s="110"/>
    </row>
    <row r="19" spans="1:5" x14ac:dyDescent="0.25">
      <c r="A19" s="111" t="s">
        <v>29</v>
      </c>
      <c r="B19" s="112"/>
      <c r="C19" s="112"/>
      <c r="D19" s="112"/>
      <c r="E19" s="110"/>
    </row>
    <row r="20" spans="1:5" ht="15.75" customHeight="1" x14ac:dyDescent="0.25">
      <c r="A20" s="113" t="s">
        <v>30</v>
      </c>
      <c r="B20" s="112"/>
      <c r="C20" s="112"/>
      <c r="D20" s="112"/>
      <c r="E20" s="110"/>
    </row>
    <row r="21" spans="1:5" ht="15" customHeight="1" x14ac:dyDescent="0.25">
      <c r="A21" s="49">
        <v>1</v>
      </c>
      <c r="B21" s="126" t="s">
        <v>31</v>
      </c>
      <c r="C21" s="110"/>
      <c r="D21" s="127" t="str">
        <f>A15</f>
        <v>Auxiliar de cozinha</v>
      </c>
      <c r="E21" s="110"/>
    </row>
    <row r="22" spans="1:5" ht="15.75" customHeight="1" x14ac:dyDescent="0.25">
      <c r="A22" s="49">
        <v>2</v>
      </c>
      <c r="B22" s="58" t="s">
        <v>32</v>
      </c>
      <c r="C22" s="59"/>
      <c r="D22" s="127" t="s">
        <v>173</v>
      </c>
      <c r="E22" s="128"/>
    </row>
    <row r="23" spans="1:5" ht="15.75" customHeight="1" x14ac:dyDescent="0.25">
      <c r="A23" s="49">
        <v>3</v>
      </c>
      <c r="B23" s="113" t="s">
        <v>33</v>
      </c>
      <c r="C23" s="110"/>
      <c r="D23" s="132">
        <v>1580.42</v>
      </c>
      <c r="E23" s="133"/>
    </row>
    <row r="24" spans="1:5" ht="15" customHeight="1" x14ac:dyDescent="0.25">
      <c r="A24" s="49">
        <v>4</v>
      </c>
      <c r="B24" s="126" t="s">
        <v>34</v>
      </c>
      <c r="C24" s="110"/>
      <c r="D24" s="127" t="str">
        <f>D21</f>
        <v>Auxiliar de cozinha</v>
      </c>
      <c r="E24" s="128"/>
    </row>
    <row r="25" spans="1:5" ht="15.75" customHeight="1" x14ac:dyDescent="0.25">
      <c r="A25" s="49">
        <v>5</v>
      </c>
      <c r="B25" s="126" t="s">
        <v>35</v>
      </c>
      <c r="C25" s="110"/>
      <c r="D25" s="129">
        <v>45658</v>
      </c>
      <c r="E25" s="130"/>
    </row>
    <row r="26" spans="1:5" ht="15.75" customHeight="1" x14ac:dyDescent="0.25">
      <c r="A26" s="60" t="s">
        <v>36</v>
      </c>
      <c r="B26" s="131" t="s">
        <v>37</v>
      </c>
      <c r="C26" s="112"/>
      <c r="D26" s="112"/>
      <c r="E26" s="110"/>
    </row>
    <row r="27" spans="1:5" ht="15.75" customHeight="1" x14ac:dyDescent="0.25">
      <c r="A27" s="55"/>
      <c r="B27" s="55"/>
      <c r="C27" s="55"/>
      <c r="D27" s="56"/>
      <c r="E27" s="57"/>
    </row>
    <row r="28" spans="1:5" ht="15.75" customHeight="1" x14ac:dyDescent="0.25">
      <c r="A28" s="111" t="s">
        <v>38</v>
      </c>
      <c r="B28" s="110"/>
      <c r="C28" s="111" t="s">
        <v>39</v>
      </c>
      <c r="D28" s="112"/>
      <c r="E28" s="110"/>
    </row>
    <row r="29" spans="1:5" ht="15.75" customHeight="1" x14ac:dyDescent="0.25">
      <c r="A29" s="61">
        <v>1</v>
      </c>
      <c r="B29" s="111" t="s">
        <v>40</v>
      </c>
      <c r="C29" s="112"/>
      <c r="D29" s="110"/>
      <c r="E29" s="62" t="s">
        <v>41</v>
      </c>
    </row>
    <row r="30" spans="1:5" ht="15.75" customHeight="1" x14ac:dyDescent="0.25">
      <c r="A30" s="49" t="s">
        <v>15</v>
      </c>
      <c r="B30" s="134" t="s">
        <v>42</v>
      </c>
      <c r="C30" s="112"/>
      <c r="D30" s="110"/>
      <c r="E30" s="63">
        <f>D23</f>
        <v>1580.42</v>
      </c>
    </row>
    <row r="31" spans="1:5" ht="15.75" customHeight="1" x14ac:dyDescent="0.25">
      <c r="A31" s="49" t="s">
        <v>17</v>
      </c>
      <c r="B31" s="134" t="s">
        <v>43</v>
      </c>
      <c r="C31" s="112"/>
      <c r="D31" s="110"/>
      <c r="E31" s="64"/>
    </row>
    <row r="32" spans="1:5" ht="15.75" customHeight="1" x14ac:dyDescent="0.25">
      <c r="A32" s="49" t="s">
        <v>19</v>
      </c>
      <c r="B32" s="134" t="s">
        <v>182</v>
      </c>
      <c r="C32" s="112"/>
      <c r="D32" s="110"/>
      <c r="E32" s="64">
        <f>0.2*E30</f>
        <v>316.08400000000006</v>
      </c>
    </row>
    <row r="33" spans="1:5" ht="15.75" customHeight="1" x14ac:dyDescent="0.25">
      <c r="A33" s="49" t="s">
        <v>22</v>
      </c>
      <c r="B33" s="134" t="s">
        <v>45</v>
      </c>
      <c r="C33" s="112"/>
      <c r="D33" s="110"/>
      <c r="E33" s="64">
        <v>0</v>
      </c>
    </row>
    <row r="34" spans="1:5" ht="15.75" customHeight="1" x14ac:dyDescent="0.25">
      <c r="A34" s="49" t="s">
        <v>46</v>
      </c>
      <c r="B34" s="134" t="s">
        <v>47</v>
      </c>
      <c r="C34" s="112"/>
      <c r="D34" s="110"/>
      <c r="E34" s="64">
        <v>0</v>
      </c>
    </row>
    <row r="35" spans="1:5" ht="15.75" customHeight="1" x14ac:dyDescent="0.25">
      <c r="A35" s="49" t="s">
        <v>48</v>
      </c>
      <c r="B35" s="134" t="s">
        <v>49</v>
      </c>
      <c r="C35" s="112"/>
      <c r="D35" s="110"/>
      <c r="E35" s="64">
        <v>0</v>
      </c>
    </row>
    <row r="36" spans="1:5" ht="15.75" customHeight="1" x14ac:dyDescent="0.25">
      <c r="A36" s="49" t="s">
        <v>50</v>
      </c>
      <c r="B36" s="134" t="s">
        <v>51</v>
      </c>
      <c r="C36" s="112"/>
      <c r="D36" s="110"/>
      <c r="E36" s="63">
        <v>0</v>
      </c>
    </row>
    <row r="37" spans="1:5" ht="15.75" customHeight="1" x14ac:dyDescent="0.25">
      <c r="A37" s="111" t="s">
        <v>52</v>
      </c>
      <c r="B37" s="112"/>
      <c r="C37" s="112"/>
      <c r="D37" s="110"/>
      <c r="E37" s="65">
        <f>SUM(E30:E36)</f>
        <v>1896.5040000000001</v>
      </c>
    </row>
    <row r="38" spans="1:5" ht="15.75" customHeight="1" x14ac:dyDescent="0.25">
      <c r="A38" s="55"/>
      <c r="B38" s="55"/>
      <c r="C38" s="55"/>
      <c r="D38" s="56"/>
      <c r="E38" s="57"/>
    </row>
    <row r="39" spans="1:5" ht="15.75" customHeight="1" x14ac:dyDescent="0.25">
      <c r="A39" s="111" t="s">
        <v>53</v>
      </c>
      <c r="B39" s="110"/>
      <c r="C39" s="111" t="s">
        <v>54</v>
      </c>
      <c r="D39" s="112"/>
      <c r="E39" s="110"/>
    </row>
    <row r="40" spans="1:5" ht="15.75" customHeight="1" x14ac:dyDescent="0.25">
      <c r="A40" s="111" t="s">
        <v>55</v>
      </c>
      <c r="B40" s="110"/>
      <c r="C40" s="111" t="s">
        <v>56</v>
      </c>
      <c r="D40" s="112"/>
      <c r="E40" s="110"/>
    </row>
    <row r="41" spans="1:5" ht="15.75" customHeight="1" x14ac:dyDescent="0.25">
      <c r="A41" s="61" t="s">
        <v>57</v>
      </c>
      <c r="B41" s="111" t="s">
        <v>58</v>
      </c>
      <c r="C41" s="112"/>
      <c r="D41" s="110"/>
      <c r="E41" s="62" t="s">
        <v>41</v>
      </c>
    </row>
    <row r="42" spans="1:5" ht="15.75" customHeight="1" x14ac:dyDescent="0.25">
      <c r="A42" s="66" t="s">
        <v>15</v>
      </c>
      <c r="B42" s="113" t="s">
        <v>59</v>
      </c>
      <c r="C42" s="112"/>
      <c r="D42" s="110"/>
      <c r="E42" s="64">
        <f>E37*8.33%</f>
        <v>157.97878320000001</v>
      </c>
    </row>
    <row r="43" spans="1:5" ht="15.75" customHeight="1" x14ac:dyDescent="0.25">
      <c r="A43" s="66" t="s">
        <v>17</v>
      </c>
      <c r="B43" s="136" t="s">
        <v>60</v>
      </c>
      <c r="C43" s="112"/>
      <c r="D43" s="110"/>
      <c r="E43" s="64">
        <f>E37*12.1%</f>
        <v>229.47698400000002</v>
      </c>
    </row>
    <row r="44" spans="1:5" ht="15.75" customHeight="1" x14ac:dyDescent="0.25">
      <c r="A44" s="111" t="s">
        <v>52</v>
      </c>
      <c r="B44" s="112"/>
      <c r="C44" s="112"/>
      <c r="D44" s="110"/>
      <c r="E44" s="65">
        <f>SUM(E42:E43)</f>
        <v>387.45576720000003</v>
      </c>
    </row>
    <row r="45" spans="1:5" ht="15.75" customHeight="1" x14ac:dyDescent="0.25">
      <c r="A45" s="55"/>
      <c r="B45" s="55"/>
      <c r="C45" s="55"/>
      <c r="D45" s="56"/>
      <c r="E45" s="57"/>
    </row>
    <row r="46" spans="1:5" ht="15.75" customHeight="1" x14ac:dyDescent="0.25">
      <c r="A46" s="111" t="s">
        <v>53</v>
      </c>
      <c r="B46" s="110"/>
      <c r="C46" s="111" t="s">
        <v>54</v>
      </c>
      <c r="D46" s="112"/>
      <c r="E46" s="110"/>
    </row>
    <row r="47" spans="1:5" ht="15" customHeight="1" x14ac:dyDescent="0.25">
      <c r="A47" s="111" t="s">
        <v>61</v>
      </c>
      <c r="B47" s="110"/>
      <c r="C47" s="135" t="s">
        <v>62</v>
      </c>
      <c r="D47" s="112"/>
      <c r="E47" s="110"/>
    </row>
    <row r="48" spans="1:5" ht="15.75" customHeight="1" x14ac:dyDescent="0.25">
      <c r="A48" s="61" t="s">
        <v>63</v>
      </c>
      <c r="B48" s="111" t="s">
        <v>62</v>
      </c>
      <c r="C48" s="112"/>
      <c r="D48" s="61" t="s">
        <v>64</v>
      </c>
      <c r="E48" s="62" t="s">
        <v>41</v>
      </c>
    </row>
    <row r="49" spans="1:14" ht="15.75" customHeight="1" x14ac:dyDescent="0.25">
      <c r="A49" s="49" t="s">
        <v>15</v>
      </c>
      <c r="B49" s="113" t="s">
        <v>65</v>
      </c>
      <c r="C49" s="110"/>
      <c r="D49" s="67">
        <v>0.2</v>
      </c>
      <c r="E49" s="64">
        <f>(E44+E37)*D49</f>
        <v>456.79195344000004</v>
      </c>
    </row>
    <row r="50" spans="1:14" ht="15.75" customHeight="1" x14ac:dyDescent="0.25">
      <c r="A50" s="49" t="s">
        <v>17</v>
      </c>
      <c r="B50" s="113" t="s">
        <v>66</v>
      </c>
      <c r="C50" s="110"/>
      <c r="D50" s="67">
        <v>2.5000000000000001E-2</v>
      </c>
      <c r="E50" s="64">
        <f>(E44+E37)*D50</f>
        <v>57.098994180000005</v>
      </c>
    </row>
    <row r="51" spans="1:14" ht="15.75" customHeight="1" x14ac:dyDescent="0.25">
      <c r="A51" s="49" t="s">
        <v>19</v>
      </c>
      <c r="B51" s="113" t="s">
        <v>67</v>
      </c>
      <c r="C51" s="110"/>
      <c r="D51" s="67">
        <v>0.03</v>
      </c>
      <c r="E51" s="64">
        <f>(E44+E37)*D51</f>
        <v>68.518793016000004</v>
      </c>
    </row>
    <row r="52" spans="1:14" ht="15.75" customHeight="1" x14ac:dyDescent="0.25">
      <c r="A52" s="49" t="s">
        <v>22</v>
      </c>
      <c r="B52" s="113" t="s">
        <v>68</v>
      </c>
      <c r="C52" s="110"/>
      <c r="D52" s="67">
        <v>1.4999999999999999E-2</v>
      </c>
      <c r="E52" s="64">
        <f>(E44+E37)*D52</f>
        <v>34.259396508000002</v>
      </c>
    </row>
    <row r="53" spans="1:14" ht="15.75" customHeight="1" x14ac:dyDescent="0.25">
      <c r="A53" s="49" t="s">
        <v>46</v>
      </c>
      <c r="B53" s="113" t="s">
        <v>69</v>
      </c>
      <c r="C53" s="110"/>
      <c r="D53" s="67">
        <v>0.01</v>
      </c>
      <c r="E53" s="64">
        <f>(E44+E37)*D53</f>
        <v>22.839597672</v>
      </c>
      <c r="G53" s="83"/>
      <c r="H53" s="84"/>
      <c r="I53" s="84"/>
      <c r="J53" s="84"/>
      <c r="K53" s="85"/>
      <c r="L53" s="85"/>
      <c r="M53" s="86"/>
    </row>
    <row r="54" spans="1:14" ht="15.75" customHeight="1" x14ac:dyDescent="0.25">
      <c r="A54" s="49" t="s">
        <v>48</v>
      </c>
      <c r="B54" s="113" t="s">
        <v>70</v>
      </c>
      <c r="C54" s="110"/>
      <c r="D54" s="67">
        <v>6.0000000000000001E-3</v>
      </c>
      <c r="E54" s="64">
        <f>(E44+E37)*D54</f>
        <v>13.703758603200001</v>
      </c>
      <c r="G54" s="83"/>
      <c r="H54" s="138"/>
      <c r="I54" s="138"/>
      <c r="J54" s="138"/>
      <c r="K54" s="124"/>
      <c r="L54" s="124"/>
      <c r="M54" s="87"/>
    </row>
    <row r="55" spans="1:14" ht="15.75" customHeight="1" x14ac:dyDescent="0.25">
      <c r="A55" s="49" t="s">
        <v>50</v>
      </c>
      <c r="B55" s="113" t="s">
        <v>71</v>
      </c>
      <c r="C55" s="110"/>
      <c r="D55" s="67">
        <v>2E-3</v>
      </c>
      <c r="E55" s="64">
        <f>(E44+E37)*D55</f>
        <v>4.5679195343999996</v>
      </c>
      <c r="G55" s="83"/>
      <c r="H55" s="137"/>
      <c r="I55" s="137"/>
      <c r="J55" s="137"/>
      <c r="K55" s="124"/>
      <c r="L55" s="124"/>
      <c r="M55" s="86"/>
    </row>
    <row r="56" spans="1:14" ht="15.75" customHeight="1" x14ac:dyDescent="0.25">
      <c r="A56" s="49" t="s">
        <v>72</v>
      </c>
      <c r="B56" s="113" t="s">
        <v>73</v>
      </c>
      <c r="C56" s="110"/>
      <c r="D56" s="67">
        <v>0.08</v>
      </c>
      <c r="E56" s="64">
        <f>(E44+E37)*D56</f>
        <v>182.716781376</v>
      </c>
      <c r="G56" s="83"/>
      <c r="H56" s="137"/>
      <c r="I56" s="137"/>
      <c r="J56" s="137"/>
      <c r="K56" s="124"/>
      <c r="L56" s="124"/>
      <c r="M56" s="88"/>
    </row>
    <row r="57" spans="1:14" ht="15.75" customHeight="1" x14ac:dyDescent="0.25">
      <c r="A57" s="111" t="s">
        <v>52</v>
      </c>
      <c r="B57" s="112"/>
      <c r="C57" s="112"/>
      <c r="D57" s="110"/>
      <c r="E57" s="65">
        <f>SUM(E49:E56)</f>
        <v>840.49719432959989</v>
      </c>
      <c r="G57" s="83"/>
      <c r="H57" s="137"/>
      <c r="I57" s="137"/>
      <c r="J57" s="137"/>
      <c r="K57" s="124"/>
      <c r="L57" s="124"/>
      <c r="M57" s="88"/>
    </row>
    <row r="58" spans="1:14" ht="15.75" customHeight="1" x14ac:dyDescent="0.25">
      <c r="A58" s="55"/>
      <c r="B58" s="55"/>
      <c r="C58" s="55"/>
      <c r="D58" s="56"/>
      <c r="E58" s="57"/>
    </row>
    <row r="59" spans="1:14" ht="15.75" customHeight="1" x14ac:dyDescent="0.25">
      <c r="A59" s="111" t="s">
        <v>53</v>
      </c>
      <c r="B59" s="110"/>
      <c r="C59" s="111" t="s">
        <v>54</v>
      </c>
      <c r="D59" s="112"/>
      <c r="E59" s="110"/>
    </row>
    <row r="60" spans="1:14" ht="15" customHeight="1" x14ac:dyDescent="0.25">
      <c r="A60" s="111" t="s">
        <v>74</v>
      </c>
      <c r="B60" s="110"/>
      <c r="C60" s="135" t="s">
        <v>75</v>
      </c>
      <c r="D60" s="112"/>
      <c r="E60" s="110"/>
    </row>
    <row r="61" spans="1:14" ht="15.75" customHeight="1" x14ac:dyDescent="0.25">
      <c r="A61" s="61" t="s">
        <v>76</v>
      </c>
      <c r="B61" s="111" t="s">
        <v>75</v>
      </c>
      <c r="C61" s="112"/>
      <c r="D61" s="110"/>
      <c r="E61" s="62" t="s">
        <v>41</v>
      </c>
    </row>
    <row r="62" spans="1:14" ht="15.75" customHeight="1" x14ac:dyDescent="0.25">
      <c r="A62" s="49" t="s">
        <v>15</v>
      </c>
      <c r="B62" s="134" t="s">
        <v>77</v>
      </c>
      <c r="C62" s="112"/>
      <c r="D62" s="110"/>
      <c r="E62" s="63">
        <f>(4.5*52)-(E30*0.06)</f>
        <v>139.1748</v>
      </c>
    </row>
    <row r="63" spans="1:14" s="47" customFormat="1" ht="15.75" customHeight="1" x14ac:dyDescent="0.25">
      <c r="A63" s="49" t="s">
        <v>17</v>
      </c>
      <c r="B63" s="134" t="s">
        <v>174</v>
      </c>
      <c r="C63" s="112"/>
      <c r="D63" s="110"/>
      <c r="E63" s="79">
        <f>250*0.8</f>
        <v>200</v>
      </c>
      <c r="F63" s="95"/>
      <c r="G63" s="81"/>
      <c r="H63" s="81"/>
      <c r="I63" s="81"/>
      <c r="J63" s="82"/>
      <c r="K63" s="82"/>
      <c r="L63" s="82"/>
      <c r="M63" s="82"/>
      <c r="N63" s="81"/>
    </row>
    <row r="64" spans="1:14" s="47" customFormat="1" ht="15.75" customHeight="1" x14ac:dyDescent="0.25">
      <c r="A64" s="49" t="s">
        <v>19</v>
      </c>
      <c r="B64" s="99" t="s">
        <v>175</v>
      </c>
      <c r="C64" s="100"/>
      <c r="D64" s="100"/>
      <c r="E64" s="79">
        <v>16.13</v>
      </c>
      <c r="F64" s="96"/>
      <c r="G64" s="81"/>
      <c r="H64" s="81"/>
      <c r="I64" s="81"/>
      <c r="J64" s="82"/>
      <c r="K64" s="82"/>
      <c r="L64" s="82"/>
      <c r="M64" s="82"/>
      <c r="N64" s="81"/>
    </row>
    <row r="65" spans="1:14" s="47" customFormat="1" ht="15.75" customHeight="1" x14ac:dyDescent="0.25">
      <c r="A65" s="49" t="s">
        <v>22</v>
      </c>
      <c r="B65" s="101" t="s">
        <v>176</v>
      </c>
      <c r="C65" s="102"/>
      <c r="D65" s="102"/>
      <c r="E65" s="79">
        <v>137.97999999999999</v>
      </c>
      <c r="F65" s="97"/>
      <c r="G65" s="81"/>
      <c r="H65" s="81"/>
      <c r="I65" s="81"/>
      <c r="J65" s="82"/>
      <c r="K65" s="82"/>
      <c r="L65" s="82"/>
      <c r="M65" s="82"/>
      <c r="N65" s="81"/>
    </row>
    <row r="66" spans="1:14" s="47" customFormat="1" ht="15.75" customHeight="1" x14ac:dyDescent="0.25">
      <c r="A66" s="49" t="s">
        <v>46</v>
      </c>
      <c r="B66" s="103" t="s">
        <v>177</v>
      </c>
      <c r="C66" s="104"/>
      <c r="D66" s="104"/>
      <c r="E66" s="79">
        <v>5.6</v>
      </c>
      <c r="F66" s="98"/>
      <c r="G66" s="81"/>
      <c r="H66" s="81"/>
      <c r="I66" s="81"/>
      <c r="J66" s="82"/>
      <c r="K66" s="82"/>
      <c r="L66" s="82"/>
      <c r="M66" s="82"/>
      <c r="N66" s="81"/>
    </row>
    <row r="67" spans="1:14" s="47" customFormat="1" ht="15.75" customHeight="1" x14ac:dyDescent="0.25">
      <c r="A67" s="49" t="s">
        <v>48</v>
      </c>
      <c r="B67" s="103" t="s">
        <v>178</v>
      </c>
      <c r="C67" s="104"/>
      <c r="D67" s="104"/>
      <c r="E67" s="79">
        <v>0.61</v>
      </c>
      <c r="F67" s="98"/>
      <c r="G67" s="81"/>
      <c r="H67" s="81"/>
      <c r="I67" s="81"/>
      <c r="J67" s="82"/>
      <c r="K67" s="82"/>
      <c r="L67" s="82"/>
      <c r="M67" s="82"/>
      <c r="N67" s="81"/>
    </row>
    <row r="68" spans="1:14" s="47" customFormat="1" ht="15.75" customHeight="1" x14ac:dyDescent="0.25">
      <c r="A68" s="49" t="s">
        <v>50</v>
      </c>
      <c r="B68" s="136" t="s">
        <v>80</v>
      </c>
      <c r="C68" s="112"/>
      <c r="D68" s="110"/>
      <c r="E68" s="80"/>
      <c r="F68" s="95"/>
      <c r="G68" s="81"/>
      <c r="H68" s="89"/>
      <c r="I68" s="81"/>
      <c r="J68" s="82"/>
      <c r="K68" s="82"/>
      <c r="L68" s="82"/>
      <c r="M68" s="82"/>
      <c r="N68" s="81"/>
    </row>
    <row r="69" spans="1:14" s="47" customFormat="1" ht="15.75" customHeight="1" x14ac:dyDescent="0.25">
      <c r="A69" s="111" t="s">
        <v>52</v>
      </c>
      <c r="B69" s="112"/>
      <c r="C69" s="112"/>
      <c r="D69" s="110"/>
      <c r="E69" s="65">
        <f>SUM(E62:E68)</f>
        <v>499.49480000000005</v>
      </c>
      <c r="G69" s="81"/>
      <c r="H69" s="81"/>
      <c r="I69" s="81"/>
      <c r="J69" s="82"/>
      <c r="K69" s="82"/>
      <c r="L69" s="82"/>
      <c r="M69" s="82"/>
      <c r="N69" s="81"/>
    </row>
    <row r="70" spans="1:14" s="47" customFormat="1" ht="15.75" customHeight="1" x14ac:dyDescent="0.25">
      <c r="A70" s="55"/>
      <c r="B70" s="55"/>
      <c r="C70" s="55"/>
      <c r="D70" s="56"/>
      <c r="E70" s="57"/>
      <c r="G70" s="81"/>
      <c r="H70" s="81"/>
      <c r="I70" s="81"/>
      <c r="J70" s="82"/>
      <c r="K70" s="82"/>
      <c r="L70" s="82"/>
      <c r="M70" s="82"/>
      <c r="N70" s="81"/>
    </row>
    <row r="71" spans="1:14" s="47" customFormat="1" ht="15.75" customHeight="1" x14ac:dyDescent="0.25">
      <c r="A71" s="111" t="s">
        <v>81</v>
      </c>
      <c r="B71" s="110"/>
      <c r="C71" s="111" t="s">
        <v>82</v>
      </c>
      <c r="D71" s="112"/>
      <c r="E71" s="110"/>
      <c r="G71" s="81"/>
      <c r="H71" s="81"/>
      <c r="I71" s="81"/>
      <c r="J71" s="82"/>
      <c r="K71" s="82"/>
      <c r="L71" s="82"/>
      <c r="M71" s="82"/>
      <c r="N71" s="81"/>
    </row>
    <row r="72" spans="1:14" s="47" customFormat="1" ht="15.75" customHeight="1" x14ac:dyDescent="0.25">
      <c r="A72" s="61">
        <v>2</v>
      </c>
      <c r="B72" s="111" t="s">
        <v>83</v>
      </c>
      <c r="C72" s="112"/>
      <c r="D72" s="110"/>
      <c r="E72" s="62" t="s">
        <v>41</v>
      </c>
      <c r="G72" s="81"/>
      <c r="H72" s="81"/>
      <c r="I72" s="81"/>
      <c r="J72" s="82"/>
      <c r="K72" s="82"/>
      <c r="L72" s="82"/>
      <c r="M72" s="82"/>
      <c r="N72" s="81"/>
    </row>
    <row r="73" spans="1:14" s="47" customFormat="1" ht="15.75" customHeight="1" x14ac:dyDescent="0.25">
      <c r="A73" s="49" t="s">
        <v>57</v>
      </c>
      <c r="B73" s="134" t="str">
        <f>B41</f>
        <v>13º (décimo terceiro) Salário, Férias e Adicional de Férias</v>
      </c>
      <c r="C73" s="112"/>
      <c r="D73" s="110"/>
      <c r="E73" s="64">
        <f>E44</f>
        <v>387.45576720000003</v>
      </c>
      <c r="G73" s="81"/>
      <c r="H73" s="81"/>
      <c r="I73" s="81"/>
      <c r="J73" s="82"/>
      <c r="K73" s="82"/>
      <c r="L73" s="82"/>
      <c r="M73" s="82"/>
      <c r="N73" s="81"/>
    </row>
    <row r="74" spans="1:14" s="47" customFormat="1" ht="15.75" customHeight="1" x14ac:dyDescent="0.25">
      <c r="A74" s="49" t="s">
        <v>63</v>
      </c>
      <c r="B74" s="134" t="str">
        <f>B48</f>
        <v>GPS, FGTS e outras contribuições</v>
      </c>
      <c r="C74" s="112"/>
      <c r="D74" s="110"/>
      <c r="E74" s="64">
        <f>E57</f>
        <v>840.49719432959989</v>
      </c>
      <c r="G74" s="81"/>
      <c r="H74" s="81"/>
      <c r="I74" s="81"/>
      <c r="J74" s="82"/>
      <c r="K74" s="82"/>
      <c r="L74" s="82"/>
      <c r="M74" s="82"/>
      <c r="N74" s="81"/>
    </row>
    <row r="75" spans="1:14" s="47" customFormat="1" ht="15.75" customHeight="1" x14ac:dyDescent="0.25">
      <c r="A75" s="49" t="s">
        <v>76</v>
      </c>
      <c r="B75" s="134" t="str">
        <f>B61</f>
        <v>Benefícios Mensais e Diários</v>
      </c>
      <c r="C75" s="112"/>
      <c r="D75" s="110"/>
      <c r="E75" s="64">
        <f>E69</f>
        <v>499.49480000000005</v>
      </c>
      <c r="G75" s="81"/>
      <c r="H75" s="81"/>
      <c r="I75" s="81"/>
      <c r="J75" s="82"/>
      <c r="K75" s="82"/>
      <c r="L75" s="82"/>
      <c r="M75" s="82"/>
      <c r="N75" s="81"/>
    </row>
    <row r="76" spans="1:14" s="47" customFormat="1" ht="15.75" customHeight="1" x14ac:dyDescent="0.25">
      <c r="A76" s="111" t="s">
        <v>52</v>
      </c>
      <c r="B76" s="112"/>
      <c r="C76" s="112"/>
      <c r="D76" s="110"/>
      <c r="E76" s="65">
        <f>SUM(E73:E75)</f>
        <v>1727.4477615296</v>
      </c>
      <c r="G76" s="81"/>
      <c r="H76" s="81"/>
      <c r="I76" s="81"/>
      <c r="J76" s="82"/>
      <c r="K76" s="82"/>
      <c r="L76" s="82"/>
      <c r="M76" s="82"/>
      <c r="N76" s="81"/>
    </row>
    <row r="77" spans="1:14" s="47" customFormat="1" ht="15.75" customHeight="1" x14ac:dyDescent="0.25">
      <c r="A77" s="55"/>
      <c r="B77" s="55"/>
      <c r="C77" s="55"/>
      <c r="D77" s="56"/>
      <c r="E77" s="57"/>
      <c r="G77" s="81"/>
      <c r="H77" s="81"/>
      <c r="I77" s="81"/>
      <c r="J77" s="82"/>
      <c r="K77" s="82"/>
      <c r="L77" s="82"/>
      <c r="M77" s="82"/>
      <c r="N77" s="81"/>
    </row>
    <row r="78" spans="1:14" s="47" customFormat="1" ht="15.75" customHeight="1" x14ac:dyDescent="0.25">
      <c r="A78" s="111" t="s">
        <v>84</v>
      </c>
      <c r="B78" s="110"/>
      <c r="C78" s="111" t="s">
        <v>85</v>
      </c>
      <c r="D78" s="112"/>
      <c r="E78" s="110"/>
      <c r="G78" s="81"/>
      <c r="H78" s="81"/>
      <c r="I78" s="81"/>
      <c r="J78" s="82"/>
      <c r="K78" s="82"/>
      <c r="L78" s="82"/>
      <c r="M78" s="82"/>
      <c r="N78" s="81"/>
    </row>
    <row r="79" spans="1:14" s="47" customFormat="1" ht="15.75" customHeight="1" x14ac:dyDescent="0.25">
      <c r="A79" s="61">
        <v>3</v>
      </c>
      <c r="B79" s="111" t="s">
        <v>86</v>
      </c>
      <c r="C79" s="112"/>
      <c r="D79" s="110"/>
      <c r="E79" s="62" t="s">
        <v>41</v>
      </c>
      <c r="G79" s="81"/>
      <c r="H79" s="81"/>
      <c r="I79" s="81"/>
      <c r="J79" s="82"/>
      <c r="K79" s="82"/>
      <c r="L79" s="82"/>
      <c r="M79" s="82"/>
      <c r="N79" s="81"/>
    </row>
    <row r="80" spans="1:14" s="47" customFormat="1" ht="15.75" customHeight="1" x14ac:dyDescent="0.25">
      <c r="A80" s="49" t="s">
        <v>15</v>
      </c>
      <c r="B80" s="134" t="s">
        <v>87</v>
      </c>
      <c r="C80" s="112"/>
      <c r="D80" s="110"/>
      <c r="E80" s="64">
        <f>0.42%*E37</f>
        <v>7.9653168000000001</v>
      </c>
      <c r="G80" s="81"/>
      <c r="H80" s="81"/>
      <c r="I80" s="81"/>
      <c r="J80" s="82"/>
      <c r="K80" s="82"/>
      <c r="L80" s="90"/>
      <c r="M80" s="82"/>
      <c r="N80" s="81"/>
    </row>
    <row r="81" spans="1:14" s="47" customFormat="1" ht="15.75" customHeight="1" x14ac:dyDescent="0.25">
      <c r="A81" s="49" t="s">
        <v>17</v>
      </c>
      <c r="B81" s="134" t="s">
        <v>88</v>
      </c>
      <c r="C81" s="112"/>
      <c r="D81" s="110"/>
      <c r="E81" s="64">
        <f>0.034%*E37</f>
        <v>0.64481136000000006</v>
      </c>
      <c r="G81" s="81"/>
      <c r="H81" s="81"/>
      <c r="I81" s="81"/>
      <c r="J81" s="82"/>
      <c r="K81" s="82"/>
      <c r="L81" s="90"/>
      <c r="M81" s="82"/>
      <c r="N81" s="81"/>
    </row>
    <row r="82" spans="1:14" s="47" customFormat="1" ht="15.75" customHeight="1" x14ac:dyDescent="0.25">
      <c r="A82" s="49" t="s">
        <v>19</v>
      </c>
      <c r="B82" s="134" t="s">
        <v>89</v>
      </c>
      <c r="C82" s="112"/>
      <c r="D82" s="110"/>
      <c r="E82" s="64">
        <f>3.47%*E37</f>
        <v>65.808688800000013</v>
      </c>
      <c r="G82" s="81"/>
      <c r="H82" s="81"/>
      <c r="I82" s="81"/>
      <c r="J82" s="82"/>
      <c r="K82" s="82"/>
      <c r="L82" s="90"/>
      <c r="M82" s="82"/>
      <c r="N82" s="81"/>
    </row>
    <row r="83" spans="1:14" s="47" customFormat="1" ht="15.75" customHeight="1" x14ac:dyDescent="0.25">
      <c r="A83" s="49" t="s">
        <v>22</v>
      </c>
      <c r="B83" s="134" t="s">
        <v>90</v>
      </c>
      <c r="C83" s="112"/>
      <c r="D83" s="110"/>
      <c r="E83" s="64">
        <f>1.94%*E37</f>
        <v>36.792177600000002</v>
      </c>
      <c r="G83" s="81"/>
      <c r="H83" s="81"/>
      <c r="I83" s="81"/>
      <c r="J83" s="82"/>
      <c r="K83" s="82"/>
      <c r="L83" s="90"/>
      <c r="M83" s="82"/>
      <c r="N83" s="81"/>
    </row>
    <row r="84" spans="1:14" s="47" customFormat="1" ht="15.75" customHeight="1" x14ac:dyDescent="0.25">
      <c r="A84" s="49" t="s">
        <v>46</v>
      </c>
      <c r="B84" s="134" t="s">
        <v>91</v>
      </c>
      <c r="C84" s="112"/>
      <c r="D84" s="110"/>
      <c r="E84" s="64">
        <f>0.729%*E37</f>
        <v>13.825514160000001</v>
      </c>
      <c r="G84" s="81"/>
      <c r="H84" s="81"/>
      <c r="I84" s="81"/>
      <c r="J84" s="82"/>
      <c r="K84" s="82"/>
      <c r="L84" s="90"/>
      <c r="M84" s="82"/>
      <c r="N84" s="81"/>
    </row>
    <row r="85" spans="1:14" s="47" customFormat="1" ht="15.75" customHeight="1" x14ac:dyDescent="0.25">
      <c r="A85" s="66" t="s">
        <v>48</v>
      </c>
      <c r="B85" s="134" t="s">
        <v>92</v>
      </c>
      <c r="C85" s="112"/>
      <c r="D85" s="110"/>
      <c r="E85" s="64">
        <f>0.8%*E37</f>
        <v>15.172032000000002</v>
      </c>
      <c r="G85" s="81"/>
      <c r="H85" s="81"/>
      <c r="I85" s="81"/>
      <c r="J85" s="82"/>
      <c r="K85" s="82"/>
      <c r="L85" s="90"/>
      <c r="M85" s="82"/>
      <c r="N85" s="81"/>
    </row>
    <row r="86" spans="1:14" s="47" customFormat="1" ht="15.75" customHeight="1" x14ac:dyDescent="0.25">
      <c r="A86" s="111" t="s">
        <v>52</v>
      </c>
      <c r="B86" s="112"/>
      <c r="C86" s="112"/>
      <c r="D86" s="110"/>
      <c r="E86" s="65">
        <f>SUM(E80:E85)</f>
        <v>140.20854072000003</v>
      </c>
      <c r="G86" s="81"/>
      <c r="H86" s="81"/>
      <c r="I86" s="81"/>
      <c r="J86" s="82"/>
      <c r="K86" s="82"/>
      <c r="L86" s="82"/>
      <c r="M86" s="82"/>
      <c r="N86" s="81"/>
    </row>
    <row r="87" spans="1:14" s="47" customFormat="1" ht="15.75" customHeight="1" x14ac:dyDescent="0.25">
      <c r="A87" s="55"/>
      <c r="B87" s="55"/>
      <c r="C87" s="55"/>
      <c r="D87" s="56"/>
      <c r="E87" s="57"/>
      <c r="G87" s="81"/>
      <c r="H87" s="81"/>
      <c r="I87" s="81"/>
      <c r="J87" s="82"/>
      <c r="K87" s="82"/>
      <c r="L87" s="82"/>
      <c r="M87" s="82"/>
      <c r="N87" s="81"/>
    </row>
    <row r="88" spans="1:14" s="47" customFormat="1" ht="15.75" customHeight="1" x14ac:dyDescent="0.25">
      <c r="A88" s="111" t="s">
        <v>93</v>
      </c>
      <c r="B88" s="110"/>
      <c r="C88" s="111" t="s">
        <v>94</v>
      </c>
      <c r="D88" s="112"/>
      <c r="E88" s="110"/>
      <c r="G88" s="81"/>
      <c r="H88" s="81"/>
      <c r="I88" s="81"/>
      <c r="J88" s="82"/>
      <c r="K88" s="82"/>
      <c r="L88" s="82"/>
      <c r="M88" s="82"/>
      <c r="N88" s="81"/>
    </row>
    <row r="89" spans="1:14" s="47" customFormat="1" ht="15" customHeight="1" x14ac:dyDescent="0.25">
      <c r="A89" s="111" t="s">
        <v>95</v>
      </c>
      <c r="B89" s="110"/>
      <c r="C89" s="135" t="s">
        <v>96</v>
      </c>
      <c r="D89" s="112"/>
      <c r="E89" s="110"/>
      <c r="G89" s="81"/>
      <c r="H89" s="81"/>
      <c r="I89" s="81"/>
      <c r="J89" s="82"/>
      <c r="K89" s="82"/>
      <c r="L89" s="82"/>
      <c r="M89" s="82"/>
      <c r="N89" s="81"/>
    </row>
    <row r="90" spans="1:14" s="47" customFormat="1" ht="15.75" customHeight="1" x14ac:dyDescent="0.25">
      <c r="A90" s="61" t="s">
        <v>97</v>
      </c>
      <c r="B90" s="111" t="s">
        <v>96</v>
      </c>
      <c r="C90" s="112"/>
      <c r="D90" s="110"/>
      <c r="E90" s="62" t="s">
        <v>41</v>
      </c>
      <c r="G90" s="81"/>
      <c r="H90" s="81"/>
      <c r="I90" s="81"/>
      <c r="J90" s="82"/>
      <c r="K90" s="82"/>
      <c r="L90" s="82"/>
      <c r="M90" s="82"/>
      <c r="N90" s="81"/>
    </row>
    <row r="91" spans="1:14" s="47" customFormat="1" ht="15.75" customHeight="1" x14ac:dyDescent="0.25">
      <c r="A91" s="49" t="s">
        <v>15</v>
      </c>
      <c r="B91" s="134" t="s">
        <v>98</v>
      </c>
      <c r="C91" s="112"/>
      <c r="D91" s="110"/>
      <c r="E91" s="64">
        <f>11.11%*(E37+E44)</f>
        <v>253.74793013591997</v>
      </c>
      <c r="G91" s="81"/>
      <c r="H91" s="81"/>
      <c r="I91" s="81"/>
      <c r="J91" s="82"/>
      <c r="K91" s="82"/>
      <c r="L91" s="82"/>
      <c r="M91" s="82"/>
      <c r="N91" s="81"/>
    </row>
    <row r="92" spans="1:14" s="47" customFormat="1" ht="15.75" customHeight="1" x14ac:dyDescent="0.25">
      <c r="A92" s="49" t="s">
        <v>17</v>
      </c>
      <c r="B92" s="134" t="s">
        <v>96</v>
      </c>
      <c r="C92" s="112"/>
      <c r="D92" s="110"/>
      <c r="E92" s="69">
        <f>0.278%*(E37+E44)</f>
        <v>6.3494081528160011</v>
      </c>
      <c r="G92" s="81"/>
      <c r="H92" s="81"/>
      <c r="I92" s="81"/>
      <c r="J92" s="82"/>
      <c r="K92" s="82"/>
      <c r="L92" s="82"/>
      <c r="M92" s="82"/>
      <c r="N92" s="81"/>
    </row>
    <row r="93" spans="1:14" s="47" customFormat="1" ht="15.75" customHeight="1" x14ac:dyDescent="0.25">
      <c r="A93" s="49" t="s">
        <v>19</v>
      </c>
      <c r="B93" s="134" t="s">
        <v>99</v>
      </c>
      <c r="C93" s="112"/>
      <c r="D93" s="110"/>
      <c r="E93" s="64">
        <f>0.02%*(E37+E44)</f>
        <v>0.45679195344000001</v>
      </c>
      <c r="G93" s="81"/>
      <c r="H93" s="81"/>
      <c r="I93" s="81"/>
      <c r="J93" s="82"/>
      <c r="K93" s="82"/>
      <c r="L93" s="82"/>
      <c r="M93" s="82"/>
      <c r="N93" s="81"/>
    </row>
    <row r="94" spans="1:14" s="47" customFormat="1" ht="15.75" customHeight="1" x14ac:dyDescent="0.25">
      <c r="A94" s="49" t="s">
        <v>22</v>
      </c>
      <c r="B94" s="134" t="s">
        <v>100</v>
      </c>
      <c r="C94" s="112"/>
      <c r="D94" s="110"/>
      <c r="E94" s="64">
        <f>0.03%*(E37+E44)</f>
        <v>0.6851879301599999</v>
      </c>
      <c r="G94" s="81"/>
      <c r="H94" s="81"/>
      <c r="I94" s="81"/>
      <c r="J94" s="82"/>
      <c r="K94" s="82"/>
      <c r="L94" s="91"/>
      <c r="M94" s="82"/>
      <c r="N94" s="81"/>
    </row>
    <row r="95" spans="1:14" s="47" customFormat="1" ht="15.75" customHeight="1" x14ac:dyDescent="0.25">
      <c r="A95" s="49" t="s">
        <v>46</v>
      </c>
      <c r="B95" s="134" t="s">
        <v>101</v>
      </c>
      <c r="C95" s="112"/>
      <c r="D95" s="110"/>
      <c r="E95" s="64">
        <f>0.03%*(E37+E44)</f>
        <v>0.6851879301599999</v>
      </c>
      <c r="G95" s="81"/>
      <c r="H95" s="81"/>
      <c r="I95" s="81"/>
      <c r="J95" s="82"/>
      <c r="K95" s="82"/>
      <c r="L95" s="82"/>
      <c r="M95" s="82"/>
      <c r="N95" s="81"/>
    </row>
    <row r="96" spans="1:14" s="47" customFormat="1" ht="15.75" customHeight="1" x14ac:dyDescent="0.25">
      <c r="A96" s="49" t="s">
        <v>48</v>
      </c>
      <c r="B96" s="134" t="s">
        <v>102</v>
      </c>
      <c r="C96" s="112"/>
      <c r="D96" s="110"/>
      <c r="E96" s="64">
        <f>1.389%*(E37+E44)</f>
        <v>31.724201166407997</v>
      </c>
      <c r="G96" s="81"/>
      <c r="H96" s="81"/>
      <c r="I96" s="81"/>
      <c r="J96" s="92"/>
      <c r="K96" s="82"/>
      <c r="L96" s="82"/>
      <c r="M96" s="82"/>
      <c r="N96" s="81"/>
    </row>
    <row r="97" spans="1:14" s="47" customFormat="1" ht="15.75" customHeight="1" x14ac:dyDescent="0.25">
      <c r="A97" s="111" t="s">
        <v>52</v>
      </c>
      <c r="B97" s="112"/>
      <c r="C97" s="112"/>
      <c r="D97" s="110"/>
      <c r="E97" s="65">
        <f>SUM(E91:E96)</f>
        <v>293.64870726890399</v>
      </c>
      <c r="G97" s="81"/>
      <c r="H97" s="81"/>
      <c r="I97" s="81"/>
      <c r="J97" s="82"/>
      <c r="K97" s="82"/>
      <c r="L97" s="82"/>
      <c r="M97" s="82"/>
      <c r="N97" s="81"/>
    </row>
    <row r="98" spans="1:14" s="47" customFormat="1" ht="15.75" customHeight="1" x14ac:dyDescent="0.25">
      <c r="A98" s="55"/>
      <c r="B98" s="55"/>
      <c r="C98" s="55"/>
      <c r="D98" s="56"/>
      <c r="E98" s="57"/>
      <c r="G98" s="81"/>
      <c r="H98" s="81"/>
      <c r="I98" s="81"/>
      <c r="J98" s="82"/>
      <c r="K98" s="82"/>
      <c r="L98" s="82"/>
      <c r="M98" s="82"/>
      <c r="N98" s="81"/>
    </row>
    <row r="99" spans="1:14" s="47" customFormat="1" ht="15.75" customHeight="1" x14ac:dyDescent="0.25">
      <c r="A99" s="111" t="s">
        <v>93</v>
      </c>
      <c r="B99" s="110"/>
      <c r="C99" s="111" t="s">
        <v>94</v>
      </c>
      <c r="D99" s="112"/>
      <c r="E99" s="110"/>
      <c r="G99" s="81"/>
      <c r="H99" s="81"/>
      <c r="I99" s="81"/>
      <c r="J99" s="82"/>
      <c r="K99" s="82"/>
      <c r="L99" s="82"/>
      <c r="M99" s="82"/>
      <c r="N99" s="81"/>
    </row>
    <row r="100" spans="1:14" s="47" customFormat="1" ht="15" customHeight="1" x14ac:dyDescent="0.25">
      <c r="A100" s="111" t="s">
        <v>103</v>
      </c>
      <c r="B100" s="110"/>
      <c r="C100" s="135" t="s">
        <v>104</v>
      </c>
      <c r="D100" s="112"/>
      <c r="E100" s="110"/>
      <c r="G100" s="81"/>
      <c r="H100" s="81"/>
      <c r="I100" s="81"/>
      <c r="J100" s="93"/>
      <c r="K100" s="82"/>
      <c r="L100" s="82"/>
      <c r="M100" s="82"/>
      <c r="N100" s="81"/>
    </row>
    <row r="101" spans="1:14" s="47" customFormat="1" ht="15.75" customHeight="1" x14ac:dyDescent="0.25">
      <c r="A101" s="61" t="s">
        <v>105</v>
      </c>
      <c r="B101" s="111" t="s">
        <v>104</v>
      </c>
      <c r="C101" s="112"/>
      <c r="D101" s="110"/>
      <c r="E101" s="62" t="s">
        <v>41</v>
      </c>
      <c r="G101" s="81"/>
      <c r="H101" s="81"/>
      <c r="I101" s="81"/>
      <c r="J101" s="82"/>
      <c r="K101" s="82"/>
      <c r="L101" s="82"/>
      <c r="M101" s="82"/>
      <c r="N101" s="81"/>
    </row>
    <row r="102" spans="1:14" s="47" customFormat="1" ht="15.75" customHeight="1" x14ac:dyDescent="0.25">
      <c r="A102" s="49" t="s">
        <v>15</v>
      </c>
      <c r="B102" s="134" t="s">
        <v>106</v>
      </c>
      <c r="C102" s="112"/>
      <c r="D102" s="110"/>
      <c r="E102" s="69">
        <v>0</v>
      </c>
      <c r="G102" s="81"/>
      <c r="H102" s="81"/>
      <c r="I102" s="81"/>
      <c r="J102" s="82"/>
      <c r="K102" s="82"/>
      <c r="L102" s="82"/>
      <c r="M102" s="82"/>
      <c r="N102" s="81"/>
    </row>
    <row r="103" spans="1:14" s="47" customFormat="1" ht="15.75" customHeight="1" x14ac:dyDescent="0.25">
      <c r="A103" s="111" t="s">
        <v>52</v>
      </c>
      <c r="B103" s="112"/>
      <c r="C103" s="112"/>
      <c r="D103" s="110"/>
      <c r="E103" s="65">
        <f>SUM(E102)</f>
        <v>0</v>
      </c>
      <c r="G103" s="81"/>
      <c r="H103" s="81"/>
      <c r="I103" s="81"/>
      <c r="J103" s="82"/>
      <c r="K103" s="82"/>
      <c r="L103" s="82"/>
      <c r="M103" s="82"/>
      <c r="N103" s="81"/>
    </row>
    <row r="104" spans="1:14" s="47" customFormat="1" ht="15.75" customHeight="1" x14ac:dyDescent="0.25">
      <c r="A104" s="55"/>
      <c r="B104" s="55"/>
      <c r="C104" s="55"/>
      <c r="D104" s="56"/>
      <c r="E104" s="57"/>
      <c r="G104" s="81"/>
      <c r="H104" s="81"/>
      <c r="I104" s="81"/>
      <c r="J104" s="82"/>
      <c r="K104" s="82"/>
      <c r="L104" s="82"/>
      <c r="M104" s="82"/>
      <c r="N104" s="81"/>
    </row>
    <row r="105" spans="1:14" s="47" customFormat="1" ht="15.75" customHeight="1" x14ac:dyDescent="0.25">
      <c r="A105" s="111" t="s">
        <v>107</v>
      </c>
      <c r="B105" s="110"/>
      <c r="C105" s="111" t="s">
        <v>94</v>
      </c>
      <c r="D105" s="112"/>
      <c r="E105" s="110"/>
      <c r="G105" s="81"/>
      <c r="H105" s="81"/>
      <c r="I105" s="81"/>
      <c r="J105" s="82"/>
      <c r="K105" s="82"/>
      <c r="L105" s="82"/>
      <c r="M105" s="82"/>
      <c r="N105" s="81"/>
    </row>
    <row r="106" spans="1:14" s="47" customFormat="1" ht="15.75" customHeight="1" x14ac:dyDescent="0.25">
      <c r="A106" s="61">
        <v>4</v>
      </c>
      <c r="B106" s="111" t="s">
        <v>108</v>
      </c>
      <c r="C106" s="112"/>
      <c r="D106" s="110"/>
      <c r="E106" s="62" t="s">
        <v>41</v>
      </c>
      <c r="G106" s="81"/>
      <c r="H106" s="81"/>
      <c r="I106" s="81"/>
      <c r="J106" s="82"/>
      <c r="K106" s="82"/>
      <c r="L106" s="82"/>
      <c r="M106" s="82"/>
      <c r="N106" s="81"/>
    </row>
    <row r="107" spans="1:14" s="47" customFormat="1" ht="15.75" customHeight="1" x14ac:dyDescent="0.25">
      <c r="A107" s="49" t="s">
        <v>97</v>
      </c>
      <c r="B107" s="134" t="str">
        <f>B90</f>
        <v>Ausências Legais</v>
      </c>
      <c r="C107" s="112"/>
      <c r="D107" s="110"/>
      <c r="E107" s="64">
        <f>E97</f>
        <v>293.64870726890399</v>
      </c>
      <c r="G107" s="81"/>
      <c r="H107" s="81"/>
      <c r="I107" s="81"/>
      <c r="J107" s="82"/>
      <c r="K107" s="82"/>
      <c r="L107" s="82"/>
      <c r="M107" s="82"/>
      <c r="N107" s="81"/>
    </row>
    <row r="108" spans="1:14" s="47" customFormat="1" ht="15.75" customHeight="1" x14ac:dyDescent="0.25">
      <c r="A108" s="49" t="s">
        <v>105</v>
      </c>
      <c r="B108" s="134" t="str">
        <f>B101</f>
        <v>Intrajornada</v>
      </c>
      <c r="C108" s="112"/>
      <c r="D108" s="110"/>
      <c r="E108" s="69">
        <f>E103</f>
        <v>0</v>
      </c>
      <c r="G108" s="81"/>
      <c r="H108" s="81"/>
      <c r="I108" s="81"/>
      <c r="J108" s="82"/>
      <c r="K108" s="82"/>
      <c r="L108" s="82"/>
      <c r="M108" s="82"/>
      <c r="N108" s="81"/>
    </row>
    <row r="109" spans="1:14" s="47" customFormat="1" ht="15.75" customHeight="1" x14ac:dyDescent="0.25">
      <c r="A109" s="111" t="s">
        <v>52</v>
      </c>
      <c r="B109" s="112"/>
      <c r="C109" s="112"/>
      <c r="D109" s="110"/>
      <c r="E109" s="65">
        <f>SUM(E107:E108)</f>
        <v>293.64870726890399</v>
      </c>
      <c r="G109" s="81"/>
      <c r="H109" s="81"/>
      <c r="I109" s="81"/>
      <c r="J109" s="82"/>
      <c r="K109" s="82"/>
      <c r="L109" s="82"/>
      <c r="M109" s="82"/>
      <c r="N109" s="81"/>
    </row>
    <row r="110" spans="1:14" s="47" customFormat="1" ht="15.75" customHeight="1" x14ac:dyDescent="0.25">
      <c r="A110" s="55"/>
      <c r="B110" s="55"/>
      <c r="C110" s="55"/>
      <c r="D110" s="56"/>
      <c r="E110" s="57"/>
      <c r="G110" s="81"/>
      <c r="H110" s="81"/>
      <c r="I110" s="81"/>
      <c r="J110" s="82"/>
      <c r="K110" s="82"/>
      <c r="L110" s="82"/>
      <c r="M110" s="82"/>
      <c r="N110" s="81"/>
    </row>
    <row r="111" spans="1:14" s="47" customFormat="1" ht="15.75" customHeight="1" x14ac:dyDescent="0.25">
      <c r="A111" s="111" t="s">
        <v>109</v>
      </c>
      <c r="B111" s="110"/>
      <c r="C111" s="111" t="s">
        <v>110</v>
      </c>
      <c r="D111" s="112"/>
      <c r="E111" s="110"/>
      <c r="G111" s="81"/>
      <c r="H111" s="81"/>
      <c r="I111" s="81"/>
      <c r="J111" s="82"/>
      <c r="K111" s="82"/>
      <c r="L111" s="82"/>
      <c r="M111" s="82"/>
      <c r="N111" s="81"/>
    </row>
    <row r="112" spans="1:14" s="47" customFormat="1" ht="15.75" customHeight="1" x14ac:dyDescent="0.25">
      <c r="A112" s="61">
        <v>3</v>
      </c>
      <c r="B112" s="111" t="s">
        <v>111</v>
      </c>
      <c r="C112" s="112"/>
      <c r="D112" s="110"/>
      <c r="E112" s="62" t="s">
        <v>41</v>
      </c>
      <c r="G112" s="81"/>
      <c r="H112" s="81"/>
      <c r="I112" s="81"/>
      <c r="J112" s="82"/>
      <c r="K112" s="82"/>
      <c r="L112" s="82"/>
      <c r="M112" s="82"/>
      <c r="N112" s="81"/>
    </row>
    <row r="113" spans="1:14" s="47" customFormat="1" ht="15.75" customHeight="1" x14ac:dyDescent="0.25">
      <c r="A113" s="49" t="s">
        <v>15</v>
      </c>
      <c r="B113" s="113" t="s">
        <v>112</v>
      </c>
      <c r="C113" s="112"/>
      <c r="D113" s="110"/>
      <c r="E113" s="69">
        <f>300.4/12</f>
        <v>25.033333333333331</v>
      </c>
      <c r="G113" s="81"/>
      <c r="H113" s="81"/>
      <c r="I113" s="81"/>
      <c r="J113" s="82"/>
      <c r="K113" s="82"/>
      <c r="L113" s="82"/>
      <c r="M113" s="82"/>
      <c r="N113" s="81"/>
    </row>
    <row r="114" spans="1:14" s="47" customFormat="1" ht="15.75" customHeight="1" x14ac:dyDescent="0.25">
      <c r="A114" s="49" t="s">
        <v>17</v>
      </c>
      <c r="B114" s="113" t="s">
        <v>113</v>
      </c>
      <c r="C114" s="112"/>
      <c r="D114" s="110"/>
      <c r="E114" s="69">
        <f>21294.32/12</f>
        <v>1774.5266666666666</v>
      </c>
      <c r="G114" s="81"/>
      <c r="H114" s="81"/>
      <c r="I114" s="81"/>
      <c r="J114" s="82"/>
      <c r="K114" s="82"/>
      <c r="L114" s="82"/>
      <c r="M114" s="82"/>
      <c r="N114" s="81"/>
    </row>
    <row r="115" spans="1:14" s="47" customFormat="1" ht="15.75" customHeight="1" x14ac:dyDescent="0.25">
      <c r="A115" s="49" t="s">
        <v>19</v>
      </c>
      <c r="B115" s="113" t="s">
        <v>114</v>
      </c>
      <c r="C115" s="112"/>
      <c r="D115" s="110"/>
      <c r="E115" s="69"/>
      <c r="G115" s="81"/>
      <c r="H115" s="81"/>
      <c r="I115" s="81"/>
      <c r="J115" s="82"/>
      <c r="K115" s="82"/>
      <c r="L115" s="82"/>
      <c r="M115" s="82"/>
      <c r="N115" s="81"/>
    </row>
    <row r="116" spans="1:14" s="47" customFormat="1" ht="15.75" customHeight="1" x14ac:dyDescent="0.25">
      <c r="A116" s="66" t="s">
        <v>22</v>
      </c>
      <c r="B116" s="125" t="s">
        <v>115</v>
      </c>
      <c r="C116" s="112"/>
      <c r="D116" s="110"/>
      <c r="E116" s="69"/>
      <c r="G116" s="81"/>
      <c r="H116" s="81"/>
      <c r="I116" s="81"/>
      <c r="J116" s="82"/>
      <c r="K116" s="82"/>
      <c r="L116" s="82"/>
      <c r="M116" s="82"/>
      <c r="N116" s="81"/>
    </row>
    <row r="117" spans="1:14" s="47" customFormat="1" ht="15.75" customHeight="1" x14ac:dyDescent="0.25">
      <c r="A117" s="111" t="s">
        <v>52</v>
      </c>
      <c r="B117" s="112"/>
      <c r="C117" s="112"/>
      <c r="D117" s="110"/>
      <c r="E117" s="65">
        <f>SUM(E113:E116)</f>
        <v>1799.56</v>
      </c>
      <c r="G117" s="81"/>
      <c r="H117" s="81"/>
      <c r="I117" s="81"/>
      <c r="J117" s="82"/>
      <c r="K117" s="82"/>
      <c r="L117" s="82"/>
      <c r="M117" s="82"/>
      <c r="N117" s="81"/>
    </row>
    <row r="118" spans="1:14" s="47" customFormat="1" ht="15.75" customHeight="1" x14ac:dyDescent="0.25">
      <c r="A118" s="60" t="s">
        <v>36</v>
      </c>
      <c r="B118" s="131" t="s">
        <v>116</v>
      </c>
      <c r="C118" s="112"/>
      <c r="D118" s="112"/>
      <c r="E118" s="110"/>
      <c r="G118" s="81"/>
      <c r="H118" s="81"/>
      <c r="I118" s="81"/>
      <c r="J118" s="82"/>
      <c r="K118" s="82"/>
      <c r="L118" s="82"/>
      <c r="M118" s="82"/>
      <c r="N118" s="81"/>
    </row>
    <row r="119" spans="1:14" s="47" customFormat="1" ht="15.75" customHeight="1" x14ac:dyDescent="0.25">
      <c r="A119" s="55"/>
      <c r="B119" s="55"/>
      <c r="C119" s="55"/>
      <c r="D119" s="56"/>
      <c r="E119" s="57"/>
      <c r="G119" s="81"/>
      <c r="H119" s="81"/>
      <c r="I119" s="81"/>
      <c r="J119" s="82"/>
      <c r="K119" s="82"/>
      <c r="L119" s="82"/>
      <c r="M119" s="82"/>
      <c r="N119" s="81"/>
    </row>
    <row r="120" spans="1:14" s="47" customFormat="1" ht="15.75" customHeight="1" x14ac:dyDescent="0.25">
      <c r="A120" s="111" t="s">
        <v>117</v>
      </c>
      <c r="B120" s="110"/>
      <c r="C120" s="111" t="s">
        <v>118</v>
      </c>
      <c r="D120" s="112"/>
      <c r="E120" s="110"/>
      <c r="G120" s="81"/>
      <c r="H120" s="81"/>
      <c r="I120" s="81"/>
      <c r="J120" s="82"/>
      <c r="K120" s="82"/>
      <c r="L120" s="82"/>
      <c r="M120" s="82"/>
      <c r="N120" s="81"/>
    </row>
    <row r="121" spans="1:14" s="47" customFormat="1" ht="15.75" customHeight="1" x14ac:dyDescent="0.25">
      <c r="A121" s="61">
        <v>5</v>
      </c>
      <c r="B121" s="111" t="s">
        <v>119</v>
      </c>
      <c r="C121" s="110"/>
      <c r="D121" s="70" t="s">
        <v>64</v>
      </c>
      <c r="E121" s="62" t="s">
        <v>41</v>
      </c>
      <c r="G121" s="81"/>
      <c r="H121" s="81"/>
      <c r="I121" s="81"/>
      <c r="J121" s="82"/>
      <c r="K121" s="82"/>
      <c r="L121" s="82"/>
      <c r="M121" s="82"/>
      <c r="N121" s="81"/>
    </row>
    <row r="122" spans="1:14" s="47" customFormat="1" ht="15.75" customHeight="1" x14ac:dyDescent="0.25">
      <c r="A122" s="49" t="s">
        <v>15</v>
      </c>
      <c r="B122" s="126" t="s">
        <v>120</v>
      </c>
      <c r="C122" s="110"/>
      <c r="D122" s="71">
        <v>0.03</v>
      </c>
      <c r="E122" s="64">
        <f>D122*(E141-E140)</f>
        <v>121.73427028555514</v>
      </c>
      <c r="G122" s="81"/>
      <c r="H122" s="81"/>
      <c r="I122" s="81"/>
      <c r="J122" s="82"/>
      <c r="K122" s="82"/>
      <c r="L122" s="82"/>
      <c r="M122" s="82"/>
      <c r="N122" s="81"/>
    </row>
    <row r="123" spans="1:14" s="47" customFormat="1" ht="15.75" customHeight="1" x14ac:dyDescent="0.25">
      <c r="A123" s="49" t="s">
        <v>17</v>
      </c>
      <c r="B123" s="126" t="s">
        <v>121</v>
      </c>
      <c r="C123" s="110"/>
      <c r="D123" s="71">
        <v>6.7900000000000002E-2</v>
      </c>
      <c r="E123" s="64">
        <f>D123*(E141-E140+E122)</f>
        <v>283.79098869869568</v>
      </c>
      <c r="G123" s="81"/>
      <c r="H123" s="81"/>
      <c r="I123" s="81"/>
      <c r="J123" s="82"/>
      <c r="K123" s="82"/>
      <c r="L123" s="82"/>
      <c r="M123" s="82"/>
      <c r="N123" s="81"/>
    </row>
    <row r="124" spans="1:14" s="47" customFormat="1" ht="15.75" customHeight="1" x14ac:dyDescent="0.25">
      <c r="A124" s="49" t="s">
        <v>19</v>
      </c>
      <c r="B124" s="113" t="s">
        <v>122</v>
      </c>
      <c r="C124" s="112"/>
      <c r="D124" s="112"/>
      <c r="E124" s="110"/>
      <c r="G124" s="81"/>
      <c r="H124" s="81"/>
      <c r="I124" s="81"/>
      <c r="J124" s="82"/>
      <c r="K124" s="82"/>
      <c r="L124" s="82"/>
      <c r="M124" s="82"/>
      <c r="N124" s="81"/>
    </row>
    <row r="125" spans="1:14" s="47" customFormat="1" ht="15.75" customHeight="1" x14ac:dyDescent="0.25">
      <c r="A125" s="72"/>
      <c r="B125" s="139" t="s">
        <v>123</v>
      </c>
      <c r="C125" s="110"/>
      <c r="D125" s="73">
        <v>0.03</v>
      </c>
      <c r="E125" s="64">
        <f>((E141-E140+E122+E123)/(1-D128))*D125</f>
        <v>146.57912211831709</v>
      </c>
      <c r="G125" s="81"/>
      <c r="H125" s="81"/>
      <c r="I125" s="81"/>
      <c r="J125" s="82"/>
      <c r="K125" s="82"/>
      <c r="L125" s="82"/>
      <c r="M125" s="82"/>
      <c r="N125" s="81"/>
    </row>
    <row r="126" spans="1:14" s="47" customFormat="1" ht="15.75" customHeight="1" x14ac:dyDescent="0.25">
      <c r="A126" s="72"/>
      <c r="B126" s="139" t="s">
        <v>124</v>
      </c>
      <c r="C126" s="110"/>
      <c r="D126" s="73">
        <v>6.4999999999999997E-3</v>
      </c>
      <c r="E126" s="64">
        <f>((E141-E140+E122+E123)/(1-D128))*D126</f>
        <v>31.758809792302035</v>
      </c>
      <c r="G126" s="81"/>
      <c r="H126" s="81"/>
      <c r="I126" s="81"/>
      <c r="J126" s="82"/>
      <c r="K126" s="82"/>
      <c r="L126" s="82"/>
      <c r="M126" s="82"/>
      <c r="N126" s="81"/>
    </row>
    <row r="127" spans="1:14" s="47" customFormat="1" ht="15.75" customHeight="1" x14ac:dyDescent="0.25">
      <c r="A127" s="72"/>
      <c r="B127" s="139" t="s">
        <v>125</v>
      </c>
      <c r="C127" s="110"/>
      <c r="D127" s="73">
        <v>0.05</v>
      </c>
      <c r="E127" s="64">
        <f>((E141-E140+E122+E123)/(1-D128))*D127</f>
        <v>244.29853686386184</v>
      </c>
      <c r="G127" s="81"/>
      <c r="H127" s="81"/>
      <c r="I127" s="81"/>
      <c r="J127" s="82"/>
      <c r="K127" s="82"/>
      <c r="L127" s="82"/>
      <c r="M127" s="82"/>
      <c r="N127" s="81"/>
    </row>
    <row r="128" spans="1:14" s="47" customFormat="1" ht="15" customHeight="1" x14ac:dyDescent="0.25">
      <c r="A128" s="140" t="s">
        <v>126</v>
      </c>
      <c r="B128" s="112"/>
      <c r="C128" s="110"/>
      <c r="D128" s="74">
        <f>SUM(D125:D127)</f>
        <v>8.6499999999999994E-2</v>
      </c>
      <c r="E128" s="65">
        <f>SUM(E125:E127)+0.01</f>
        <v>422.64646877448092</v>
      </c>
      <c r="G128" s="81"/>
      <c r="H128" s="81"/>
      <c r="I128" s="81"/>
      <c r="J128" s="82"/>
      <c r="K128" s="82"/>
      <c r="L128" s="82"/>
      <c r="M128" s="82"/>
      <c r="N128" s="81"/>
    </row>
    <row r="129" spans="1:14" s="47" customFormat="1" ht="15.75" customHeight="1" x14ac:dyDescent="0.25">
      <c r="A129" s="111" t="s">
        <v>52</v>
      </c>
      <c r="B129" s="112"/>
      <c r="C129" s="110"/>
      <c r="D129" s="74">
        <f>SUM(D122:D123)+D128</f>
        <v>0.18440000000000001</v>
      </c>
      <c r="E129" s="65">
        <f>SUM(E122:E123)+SUM(E125:E127)</f>
        <v>828.16172775873179</v>
      </c>
      <c r="G129" s="81"/>
      <c r="H129" s="81"/>
      <c r="I129" s="81"/>
      <c r="J129" s="82"/>
      <c r="K129" s="82"/>
      <c r="L129" s="82"/>
      <c r="M129" s="82"/>
      <c r="N129" s="81"/>
    </row>
    <row r="130" spans="1:14" s="47" customFormat="1" ht="15.75" customHeight="1" x14ac:dyDescent="0.25">
      <c r="A130" s="75" t="s">
        <v>127</v>
      </c>
      <c r="B130" s="131" t="s">
        <v>128</v>
      </c>
      <c r="C130" s="112"/>
      <c r="D130" s="112"/>
      <c r="E130" s="110"/>
      <c r="G130" s="81"/>
      <c r="H130" s="81"/>
      <c r="I130" s="81"/>
      <c r="J130" s="82"/>
      <c r="K130" s="82"/>
      <c r="L130" s="82"/>
      <c r="M130" s="82"/>
      <c r="N130" s="81"/>
    </row>
    <row r="131" spans="1:14" s="47" customFormat="1" ht="15.75" customHeight="1" x14ac:dyDescent="0.25">
      <c r="A131" s="75" t="s">
        <v>129</v>
      </c>
      <c r="B131" s="131" t="s">
        <v>130</v>
      </c>
      <c r="C131" s="112"/>
      <c r="D131" s="112"/>
      <c r="E131" s="110"/>
      <c r="F131" s="68"/>
      <c r="G131" s="81"/>
      <c r="H131" s="81"/>
      <c r="I131" s="81"/>
      <c r="J131" s="82"/>
      <c r="K131" s="82"/>
      <c r="L131" s="82"/>
      <c r="M131" s="82"/>
      <c r="N131" s="81"/>
    </row>
    <row r="132" spans="1:14" s="47" customFormat="1" ht="30" customHeight="1" x14ac:dyDescent="0.25">
      <c r="A132" s="75" t="s">
        <v>131</v>
      </c>
      <c r="B132" s="141" t="s">
        <v>132</v>
      </c>
      <c r="C132" s="112"/>
      <c r="D132" s="112"/>
      <c r="E132" s="110"/>
      <c r="G132" s="81"/>
      <c r="H132" s="81"/>
      <c r="I132" s="81"/>
      <c r="J132" s="82"/>
      <c r="K132" s="82"/>
      <c r="L132" s="82"/>
      <c r="M132" s="82"/>
      <c r="N132" s="81"/>
    </row>
    <row r="133" spans="1:14" s="47" customFormat="1" ht="15.75" customHeight="1" x14ac:dyDescent="0.25">
      <c r="A133" s="55"/>
      <c r="B133" s="55"/>
      <c r="C133" s="55"/>
      <c r="D133" s="56"/>
      <c r="E133" s="57"/>
      <c r="G133" s="81"/>
      <c r="H133" s="81"/>
      <c r="I133" s="81"/>
      <c r="J133" s="82"/>
      <c r="K133" s="82"/>
      <c r="L133" s="82"/>
      <c r="M133" s="82"/>
      <c r="N133" s="81"/>
    </row>
    <row r="134" spans="1:14" s="47" customFormat="1" ht="15.75" customHeight="1" x14ac:dyDescent="0.25">
      <c r="A134" s="111" t="s">
        <v>133</v>
      </c>
      <c r="B134" s="112"/>
      <c r="C134" s="112"/>
      <c r="D134" s="112"/>
      <c r="E134" s="110"/>
      <c r="G134" s="81"/>
      <c r="H134" s="81"/>
      <c r="I134" s="81"/>
      <c r="J134" s="82"/>
      <c r="K134" s="82"/>
      <c r="L134" s="82"/>
      <c r="M134" s="82"/>
      <c r="N134" s="81"/>
    </row>
    <row r="135" spans="1:14" s="47" customFormat="1" ht="15.75" customHeight="1" x14ac:dyDescent="0.25">
      <c r="A135" s="115" t="s">
        <v>134</v>
      </c>
      <c r="B135" s="112"/>
      <c r="C135" s="112"/>
      <c r="D135" s="110"/>
      <c r="E135" s="76" t="s">
        <v>135</v>
      </c>
      <c r="G135" s="94"/>
      <c r="H135" s="81"/>
      <c r="I135" s="81"/>
      <c r="J135" s="82"/>
      <c r="K135" s="82"/>
      <c r="L135" s="82"/>
      <c r="M135" s="82"/>
      <c r="N135" s="81"/>
    </row>
    <row r="136" spans="1:14" s="47" customFormat="1" ht="15.75" customHeight="1" x14ac:dyDescent="0.25">
      <c r="A136" s="49" t="s">
        <v>15</v>
      </c>
      <c r="B136" s="113" t="s">
        <v>136</v>
      </c>
      <c r="C136" s="112"/>
      <c r="D136" s="110"/>
      <c r="E136" s="64">
        <f>E37</f>
        <v>1896.5040000000001</v>
      </c>
      <c r="F136" s="68"/>
      <c r="G136" s="81"/>
      <c r="H136" s="81"/>
      <c r="I136" s="81"/>
      <c r="J136" s="82"/>
      <c r="K136" s="82"/>
      <c r="L136" s="82"/>
      <c r="M136" s="82"/>
      <c r="N136" s="81"/>
    </row>
    <row r="137" spans="1:14" s="47" customFormat="1" ht="15.75" customHeight="1" x14ac:dyDescent="0.25">
      <c r="A137" s="49" t="s">
        <v>17</v>
      </c>
      <c r="B137" s="113" t="s">
        <v>137</v>
      </c>
      <c r="C137" s="112"/>
      <c r="D137" s="110"/>
      <c r="E137" s="64">
        <f>E76</f>
        <v>1727.4477615296</v>
      </c>
      <c r="G137" s="81"/>
      <c r="H137" s="81"/>
      <c r="I137" s="81"/>
      <c r="J137" s="82"/>
      <c r="K137" s="82"/>
      <c r="L137" s="82"/>
      <c r="M137" s="82"/>
      <c r="N137" s="81"/>
    </row>
    <row r="138" spans="1:14" s="47" customFormat="1" ht="15.75" customHeight="1" x14ac:dyDescent="0.25">
      <c r="A138" s="49" t="s">
        <v>19</v>
      </c>
      <c r="B138" s="113" t="s">
        <v>138</v>
      </c>
      <c r="C138" s="112"/>
      <c r="D138" s="110"/>
      <c r="E138" s="64">
        <f>E86</f>
        <v>140.20854072000003</v>
      </c>
      <c r="G138" s="81"/>
      <c r="H138" s="81"/>
      <c r="I138" s="81"/>
      <c r="J138" s="82"/>
      <c r="K138" s="82"/>
      <c r="L138" s="82"/>
      <c r="M138" s="82"/>
      <c r="N138" s="81"/>
    </row>
    <row r="139" spans="1:14" s="47" customFormat="1" ht="15.75" customHeight="1" x14ac:dyDescent="0.25">
      <c r="A139" s="49" t="s">
        <v>22</v>
      </c>
      <c r="B139" s="113" t="s">
        <v>139</v>
      </c>
      <c r="C139" s="112"/>
      <c r="D139" s="110"/>
      <c r="E139" s="64">
        <f>E109</f>
        <v>293.64870726890399</v>
      </c>
      <c r="G139" s="81"/>
      <c r="H139" s="81"/>
      <c r="I139" s="81"/>
      <c r="J139" s="82"/>
      <c r="K139" s="82"/>
      <c r="L139" s="82"/>
      <c r="M139" s="82"/>
      <c r="N139" s="81"/>
    </row>
    <row r="140" spans="1:14" s="47" customFormat="1" ht="15.75" customHeight="1" x14ac:dyDescent="0.25">
      <c r="A140" s="49" t="s">
        <v>46</v>
      </c>
      <c r="B140" s="125" t="s">
        <v>140</v>
      </c>
      <c r="C140" s="112"/>
      <c r="D140" s="110"/>
      <c r="E140" s="64">
        <f>E117</f>
        <v>1799.56</v>
      </c>
      <c r="G140" s="81"/>
      <c r="H140" s="81"/>
      <c r="I140" s="81"/>
      <c r="J140" s="82"/>
      <c r="K140" s="82"/>
      <c r="L140" s="82"/>
      <c r="M140" s="82"/>
      <c r="N140" s="81"/>
    </row>
    <row r="141" spans="1:14" s="47" customFormat="1" ht="15.75" customHeight="1" x14ac:dyDescent="0.25">
      <c r="A141" s="111" t="s">
        <v>141</v>
      </c>
      <c r="B141" s="112"/>
      <c r="C141" s="112"/>
      <c r="D141" s="110"/>
      <c r="E141" s="77">
        <f>SUM(E136:E140)</f>
        <v>5857.3690095185048</v>
      </c>
      <c r="G141" s="81"/>
      <c r="H141" s="81"/>
      <c r="I141" s="81"/>
      <c r="J141" s="82"/>
      <c r="K141" s="82"/>
      <c r="L141" s="82"/>
      <c r="M141" s="82"/>
      <c r="N141" s="81"/>
    </row>
    <row r="142" spans="1:14" s="47" customFormat="1" ht="15.75" customHeight="1" x14ac:dyDescent="0.25">
      <c r="A142" s="49" t="s">
        <v>48</v>
      </c>
      <c r="B142" s="113" t="s">
        <v>142</v>
      </c>
      <c r="C142" s="112"/>
      <c r="D142" s="110"/>
      <c r="E142" s="64">
        <f>E129</f>
        <v>828.16172775873179</v>
      </c>
      <c r="G142" s="81"/>
      <c r="H142" s="81"/>
      <c r="I142" s="81"/>
      <c r="J142" s="82"/>
      <c r="K142" s="82"/>
      <c r="L142" s="82"/>
      <c r="M142" s="82"/>
      <c r="N142" s="81"/>
    </row>
    <row r="143" spans="1:14" s="47" customFormat="1" ht="15.75" customHeight="1" x14ac:dyDescent="0.25">
      <c r="A143" s="142" t="s">
        <v>183</v>
      </c>
      <c r="B143" s="143"/>
      <c r="C143" s="143"/>
      <c r="D143" s="144"/>
      <c r="E143" s="77">
        <f>SUM(E141:E142)</f>
        <v>6685.5307372772368</v>
      </c>
      <c r="F143" s="68"/>
      <c r="G143" s="81"/>
      <c r="H143" s="81"/>
      <c r="I143" s="81"/>
      <c r="J143" s="82"/>
      <c r="K143" s="82"/>
      <c r="L143" s="82"/>
      <c r="M143" s="82"/>
      <c r="N143" s="81"/>
    </row>
    <row r="144" spans="1:14" s="47" customFormat="1" ht="15.75" customHeight="1" x14ac:dyDescent="0.25">
      <c r="A144" s="55"/>
      <c r="B144" s="55"/>
      <c r="C144" s="55"/>
      <c r="D144" s="56"/>
      <c r="E144" s="57"/>
      <c r="G144" s="81"/>
      <c r="H144" s="81"/>
      <c r="I144" s="81"/>
      <c r="J144" s="82"/>
      <c r="K144" s="82"/>
      <c r="L144" s="82"/>
      <c r="M144" s="82"/>
      <c r="N144" s="81"/>
    </row>
    <row r="145" spans="1:14" s="47" customFormat="1" ht="15" customHeight="1" x14ac:dyDescent="0.25">
      <c r="A145" s="145" t="s">
        <v>143</v>
      </c>
      <c r="B145" s="146"/>
      <c r="C145" s="146"/>
      <c r="D145" s="146"/>
      <c r="E145" s="146"/>
      <c r="G145" s="81"/>
      <c r="H145" s="81"/>
      <c r="I145" s="81"/>
      <c r="J145" s="82"/>
      <c r="K145" s="82"/>
      <c r="L145" s="82"/>
      <c r="M145" s="82"/>
      <c r="N145" s="81"/>
    </row>
    <row r="146" spans="1:14" s="47" customFormat="1" ht="15.75" customHeight="1" x14ac:dyDescent="0.25">
      <c r="A146" s="146"/>
      <c r="B146" s="146"/>
      <c r="C146" s="146"/>
      <c r="D146" s="146"/>
      <c r="E146" s="146"/>
      <c r="G146" s="81"/>
      <c r="H146" s="81"/>
      <c r="I146" s="81"/>
      <c r="J146" s="82"/>
      <c r="K146" s="82"/>
      <c r="L146" s="82"/>
      <c r="M146" s="82"/>
      <c r="N146" s="81"/>
    </row>
    <row r="147" spans="1:14" s="47" customFormat="1" ht="15.75" customHeight="1" x14ac:dyDescent="0.25">
      <c r="A147" s="146"/>
      <c r="B147" s="146"/>
      <c r="C147" s="146"/>
      <c r="D147" s="146"/>
      <c r="E147" s="146"/>
      <c r="G147" s="81"/>
      <c r="H147" s="81"/>
      <c r="I147" s="81"/>
      <c r="J147" s="82"/>
      <c r="K147" s="82"/>
      <c r="L147" s="82"/>
      <c r="M147" s="82"/>
      <c r="N147" s="81"/>
    </row>
    <row r="148" spans="1:14" s="47" customFormat="1" ht="15.75" customHeight="1" x14ac:dyDescent="0.25">
      <c r="A148" s="146"/>
      <c r="B148" s="146"/>
      <c r="C148" s="146"/>
      <c r="D148" s="146"/>
      <c r="E148" s="146"/>
      <c r="G148" s="81"/>
      <c r="H148" s="81"/>
      <c r="I148" s="81"/>
      <c r="J148" s="82"/>
      <c r="K148" s="82"/>
      <c r="L148" s="82"/>
      <c r="M148" s="82"/>
      <c r="N148" s="81"/>
    </row>
    <row r="149" spans="1:14" s="47" customFormat="1" ht="15.75" customHeight="1" x14ac:dyDescent="0.25">
      <c r="A149" s="105"/>
      <c r="B149" s="105"/>
      <c r="C149" s="105"/>
      <c r="D149" s="105"/>
      <c r="E149" s="105"/>
      <c r="G149" s="81"/>
      <c r="H149" s="81"/>
      <c r="I149" s="81"/>
      <c r="J149" s="82"/>
      <c r="K149" s="82"/>
      <c r="L149" s="82"/>
      <c r="M149" s="82"/>
      <c r="N149" s="81"/>
    </row>
    <row r="150" spans="1:14" s="47" customFormat="1" ht="15.75" customHeight="1" x14ac:dyDescent="0.25">
      <c r="A150" s="105"/>
      <c r="B150" s="105"/>
      <c r="C150" s="105"/>
      <c r="D150" s="105"/>
      <c r="E150" s="105"/>
      <c r="G150" s="81"/>
      <c r="H150" s="81"/>
      <c r="I150" s="81"/>
      <c r="J150" s="82"/>
      <c r="K150" s="82"/>
      <c r="L150" s="82"/>
      <c r="M150" s="82"/>
      <c r="N150" s="81"/>
    </row>
    <row r="151" spans="1:14" s="47" customFormat="1" ht="15.75" customHeight="1" x14ac:dyDescent="0.25">
      <c r="A151" s="105"/>
      <c r="B151" s="105"/>
      <c r="C151" s="105"/>
      <c r="D151" s="105"/>
      <c r="E151" s="105"/>
      <c r="G151" s="81"/>
      <c r="H151" s="81"/>
      <c r="I151" s="81"/>
      <c r="J151" s="82"/>
      <c r="K151" s="82"/>
      <c r="L151" s="82"/>
      <c r="M151" s="82"/>
      <c r="N151" s="81"/>
    </row>
    <row r="152" spans="1:14" s="47" customFormat="1" ht="15.75" customHeight="1" x14ac:dyDescent="0.25">
      <c r="A152" s="105"/>
      <c r="B152" s="105"/>
      <c r="C152" s="105"/>
      <c r="D152" s="105"/>
      <c r="E152" s="105"/>
      <c r="G152" s="81"/>
      <c r="H152" s="81"/>
      <c r="I152" s="81"/>
      <c r="J152" s="82"/>
      <c r="K152" s="82"/>
      <c r="L152" s="82"/>
      <c r="M152" s="82"/>
      <c r="N152" s="81"/>
    </row>
    <row r="153" spans="1:14" s="47" customFormat="1" ht="15.75" customHeight="1" x14ac:dyDescent="0.25">
      <c r="A153" s="105"/>
      <c r="B153" s="105"/>
      <c r="C153" s="105"/>
      <c r="D153" s="105"/>
      <c r="E153" s="105"/>
      <c r="G153" s="81"/>
      <c r="H153" s="81"/>
      <c r="I153" s="81"/>
      <c r="J153" s="82"/>
      <c r="K153" s="82"/>
      <c r="L153" s="82"/>
      <c r="M153" s="82"/>
      <c r="N153" s="81"/>
    </row>
    <row r="154" spans="1:14" s="47" customFormat="1" ht="15.75" customHeight="1" x14ac:dyDescent="0.25">
      <c r="A154" s="105"/>
      <c r="B154" s="105"/>
      <c r="C154" s="105"/>
      <c r="D154" s="105"/>
      <c r="E154" s="105"/>
      <c r="G154" s="81"/>
      <c r="H154" s="81"/>
      <c r="I154" s="81"/>
      <c r="J154" s="82"/>
      <c r="K154" s="82"/>
      <c r="L154" s="82"/>
      <c r="M154" s="82"/>
      <c r="N154" s="81"/>
    </row>
    <row r="155" spans="1:14" s="47" customFormat="1" ht="15.75" customHeight="1" x14ac:dyDescent="0.25">
      <c r="A155" s="105"/>
      <c r="B155" s="105"/>
      <c r="C155" s="105"/>
      <c r="D155" s="105"/>
      <c r="E155" s="105"/>
      <c r="G155" s="81"/>
      <c r="H155" s="81"/>
      <c r="I155" s="81"/>
      <c r="J155" s="82"/>
      <c r="K155" s="82"/>
      <c r="L155" s="82"/>
      <c r="M155" s="82"/>
      <c r="N155" s="81"/>
    </row>
    <row r="156" spans="1:14" s="47" customFormat="1" ht="15.75" customHeight="1" x14ac:dyDescent="0.25">
      <c r="A156" s="105"/>
      <c r="B156" s="105"/>
      <c r="C156" s="105"/>
      <c r="D156" s="105"/>
      <c r="E156" s="105"/>
      <c r="G156" s="81"/>
      <c r="H156" s="81"/>
      <c r="I156" s="81"/>
      <c r="J156" s="82"/>
      <c r="K156" s="82"/>
      <c r="L156" s="82"/>
      <c r="M156" s="82"/>
      <c r="N156" s="81"/>
    </row>
    <row r="157" spans="1:14" s="47" customFormat="1" ht="15.75" customHeight="1" x14ac:dyDescent="0.25">
      <c r="A157" s="105"/>
      <c r="B157" s="105"/>
      <c r="C157" s="105"/>
      <c r="D157" s="105"/>
      <c r="E157" s="105"/>
      <c r="G157" s="81"/>
      <c r="H157" s="81"/>
      <c r="I157" s="81"/>
      <c r="J157" s="82"/>
      <c r="K157" s="82"/>
      <c r="L157" s="82"/>
      <c r="M157" s="82"/>
      <c r="N157" s="81"/>
    </row>
    <row r="158" spans="1:14" s="47" customFormat="1" ht="15.75" customHeight="1" x14ac:dyDescent="0.25">
      <c r="A158" s="105"/>
      <c r="B158" s="105"/>
      <c r="C158" s="105"/>
      <c r="D158" s="105"/>
      <c r="E158" s="105"/>
      <c r="G158" s="81"/>
      <c r="H158" s="81"/>
      <c r="I158" s="81"/>
      <c r="J158" s="82"/>
      <c r="K158" s="82"/>
      <c r="L158" s="82"/>
      <c r="M158" s="82"/>
      <c r="N158" s="81"/>
    </row>
    <row r="159" spans="1:14" s="47" customFormat="1" ht="15.75" customHeight="1" x14ac:dyDescent="0.25">
      <c r="A159" s="105"/>
      <c r="B159" s="105"/>
      <c r="C159" s="105"/>
      <c r="D159" s="105"/>
      <c r="E159" s="105"/>
      <c r="G159" s="81"/>
      <c r="H159" s="81"/>
      <c r="I159" s="81"/>
      <c r="J159" s="82"/>
      <c r="K159" s="82"/>
      <c r="L159" s="82"/>
      <c r="M159" s="82"/>
      <c r="N159" s="81"/>
    </row>
    <row r="160" spans="1:14" s="47" customFormat="1" ht="15.75" customHeight="1" x14ac:dyDescent="0.25">
      <c r="A160" s="105"/>
      <c r="B160" s="105"/>
      <c r="C160" s="105"/>
      <c r="D160" s="105"/>
      <c r="E160" s="105"/>
      <c r="G160" s="81"/>
      <c r="H160" s="81"/>
      <c r="I160" s="81"/>
      <c r="J160" s="82"/>
      <c r="K160" s="82"/>
      <c r="L160" s="82"/>
      <c r="M160" s="82"/>
      <c r="N160" s="81"/>
    </row>
    <row r="161" spans="1:14" s="47" customFormat="1" ht="15.75" customHeight="1" x14ac:dyDescent="0.25">
      <c r="A161" s="105"/>
      <c r="B161" s="105"/>
      <c r="C161" s="105"/>
      <c r="D161" s="105"/>
      <c r="E161" s="105"/>
      <c r="G161" s="81"/>
      <c r="H161" s="81"/>
      <c r="I161" s="81"/>
      <c r="J161" s="82"/>
      <c r="K161" s="82"/>
      <c r="L161" s="82"/>
      <c r="M161" s="82"/>
      <c r="N161" s="81"/>
    </row>
    <row r="162" spans="1:14" s="47" customFormat="1" ht="15.75" customHeight="1" x14ac:dyDescent="0.25">
      <c r="A162" s="105"/>
      <c r="B162" s="105"/>
      <c r="C162" s="105"/>
      <c r="D162" s="105"/>
      <c r="E162" s="105"/>
      <c r="G162" s="81"/>
      <c r="H162" s="81"/>
      <c r="I162" s="81"/>
      <c r="J162" s="82"/>
      <c r="K162" s="82"/>
      <c r="L162" s="82"/>
      <c r="M162" s="82"/>
      <c r="N162" s="81"/>
    </row>
    <row r="163" spans="1:14" s="47" customFormat="1" ht="15.75" customHeight="1" x14ac:dyDescent="0.25">
      <c r="A163" s="105"/>
      <c r="B163" s="105"/>
      <c r="C163" s="105"/>
      <c r="D163" s="105"/>
      <c r="E163" s="105"/>
      <c r="G163" s="81"/>
      <c r="H163" s="81"/>
      <c r="I163" s="81"/>
      <c r="J163" s="82"/>
      <c r="K163" s="82"/>
      <c r="L163" s="82"/>
      <c r="M163" s="82"/>
      <c r="N163" s="81"/>
    </row>
    <row r="164" spans="1:14" ht="15.75" customHeight="1" x14ac:dyDescent="0.25"/>
    <row r="165" spans="1:14" ht="15.75" customHeight="1" x14ac:dyDescent="0.25"/>
    <row r="166" spans="1:14" ht="15.75" customHeight="1" x14ac:dyDescent="0.25"/>
    <row r="167" spans="1:14" ht="15.75" customHeight="1" x14ac:dyDescent="0.25"/>
    <row r="168" spans="1:14" ht="15.75" customHeight="1" x14ac:dyDescent="0.25"/>
    <row r="169" spans="1:14" ht="15.75" customHeight="1" x14ac:dyDescent="0.25"/>
    <row r="170" spans="1:14" ht="15.75" customHeight="1" x14ac:dyDescent="0.25"/>
    <row r="171" spans="1:14" ht="15.75" customHeight="1" x14ac:dyDescent="0.25"/>
    <row r="172" spans="1:14" ht="15.75" customHeight="1" x14ac:dyDescent="0.25"/>
    <row r="173" spans="1:14" ht="15.75" customHeight="1" x14ac:dyDescent="0.25"/>
    <row r="174" spans="1:14" ht="15.75" customHeight="1" x14ac:dyDescent="0.25"/>
    <row r="175" spans="1:14" ht="15.75" customHeight="1" x14ac:dyDescent="0.25"/>
    <row r="176" spans="1:14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  <row r="1001" ht="15.75" customHeight="1" x14ac:dyDescent="0.25"/>
    <row r="1002" ht="15.75" customHeight="1" x14ac:dyDescent="0.25"/>
  </sheetData>
  <mergeCells count="160">
    <mergeCell ref="B140:D140"/>
    <mergeCell ref="A141:D141"/>
    <mergeCell ref="B142:D142"/>
    <mergeCell ref="A143:D143"/>
    <mergeCell ref="A145:E148"/>
    <mergeCell ref="A134:E134"/>
    <mergeCell ref="A135:D135"/>
    <mergeCell ref="B136:D136"/>
    <mergeCell ref="B137:D137"/>
    <mergeCell ref="B138:D138"/>
    <mergeCell ref="B139:D139"/>
    <mergeCell ref="B127:C127"/>
    <mergeCell ref="A128:C128"/>
    <mergeCell ref="A129:C129"/>
    <mergeCell ref="B130:E130"/>
    <mergeCell ref="B131:E131"/>
    <mergeCell ref="B132:E132"/>
    <mergeCell ref="B121:C121"/>
    <mergeCell ref="B122:C122"/>
    <mergeCell ref="B123:C123"/>
    <mergeCell ref="B124:E124"/>
    <mergeCell ref="B125:C125"/>
    <mergeCell ref="B126:C126"/>
    <mergeCell ref="B115:D115"/>
    <mergeCell ref="B116:D116"/>
    <mergeCell ref="A117:D117"/>
    <mergeCell ref="B118:E118"/>
    <mergeCell ref="A120:B120"/>
    <mergeCell ref="C120:E120"/>
    <mergeCell ref="A109:D109"/>
    <mergeCell ref="A111:B111"/>
    <mergeCell ref="C111:E111"/>
    <mergeCell ref="B112:D112"/>
    <mergeCell ref="B113:D113"/>
    <mergeCell ref="B114:D114"/>
    <mergeCell ref="A103:D103"/>
    <mergeCell ref="A105:B105"/>
    <mergeCell ref="C105:E105"/>
    <mergeCell ref="B106:D106"/>
    <mergeCell ref="B107:D107"/>
    <mergeCell ref="B108:D108"/>
    <mergeCell ref="A99:B99"/>
    <mergeCell ref="C99:E99"/>
    <mergeCell ref="A100:B100"/>
    <mergeCell ref="C100:E100"/>
    <mergeCell ref="B101:D101"/>
    <mergeCell ref="B102:D102"/>
    <mergeCell ref="B92:D92"/>
    <mergeCell ref="B93:D93"/>
    <mergeCell ref="B94:D94"/>
    <mergeCell ref="B95:D95"/>
    <mergeCell ref="B96:D96"/>
    <mergeCell ref="A97:D97"/>
    <mergeCell ref="A88:B88"/>
    <mergeCell ref="C88:E88"/>
    <mergeCell ref="A89:B89"/>
    <mergeCell ref="C89:E89"/>
    <mergeCell ref="B90:D90"/>
    <mergeCell ref="B91:D91"/>
    <mergeCell ref="B81:D81"/>
    <mergeCell ref="B82:D82"/>
    <mergeCell ref="B83:D83"/>
    <mergeCell ref="B84:D84"/>
    <mergeCell ref="B85:D85"/>
    <mergeCell ref="A86:D86"/>
    <mergeCell ref="B75:D75"/>
    <mergeCell ref="A76:D76"/>
    <mergeCell ref="A78:B78"/>
    <mergeCell ref="C78:E78"/>
    <mergeCell ref="B79:D79"/>
    <mergeCell ref="B80:D80"/>
    <mergeCell ref="A69:D69"/>
    <mergeCell ref="A71:B71"/>
    <mergeCell ref="C71:E71"/>
    <mergeCell ref="B72:D72"/>
    <mergeCell ref="B73:D73"/>
    <mergeCell ref="B74:D74"/>
    <mergeCell ref="A60:B60"/>
    <mergeCell ref="C60:E60"/>
    <mergeCell ref="B61:D61"/>
    <mergeCell ref="B62:D62"/>
    <mergeCell ref="B63:D63"/>
    <mergeCell ref="B68:D68"/>
    <mergeCell ref="B56:C56"/>
    <mergeCell ref="H56:L56"/>
    <mergeCell ref="A57:D57"/>
    <mergeCell ref="H57:L57"/>
    <mergeCell ref="A59:B59"/>
    <mergeCell ref="C59:E59"/>
    <mergeCell ref="B52:C52"/>
    <mergeCell ref="B53:C53"/>
    <mergeCell ref="B54:C54"/>
    <mergeCell ref="H54:L54"/>
    <mergeCell ref="B55:C55"/>
    <mergeCell ref="H55:L55"/>
    <mergeCell ref="A47:B47"/>
    <mergeCell ref="C47:E47"/>
    <mergeCell ref="B48:C48"/>
    <mergeCell ref="B49:C49"/>
    <mergeCell ref="B50:C50"/>
    <mergeCell ref="B51:C51"/>
    <mergeCell ref="B41:D41"/>
    <mergeCell ref="B42:D42"/>
    <mergeCell ref="B43:D43"/>
    <mergeCell ref="A44:D44"/>
    <mergeCell ref="A46:B46"/>
    <mergeCell ref="C46:E46"/>
    <mergeCell ref="B35:D35"/>
    <mergeCell ref="B36:D36"/>
    <mergeCell ref="A37:D37"/>
    <mergeCell ref="A39:B39"/>
    <mergeCell ref="C39:E39"/>
    <mergeCell ref="A40:B40"/>
    <mergeCell ref="C40:E40"/>
    <mergeCell ref="B29:D29"/>
    <mergeCell ref="B30:D30"/>
    <mergeCell ref="B31:D31"/>
    <mergeCell ref="B32:D32"/>
    <mergeCell ref="B33:D33"/>
    <mergeCell ref="B34:D34"/>
    <mergeCell ref="B24:C24"/>
    <mergeCell ref="D24:E24"/>
    <mergeCell ref="B25:C25"/>
    <mergeCell ref="D25:E25"/>
    <mergeCell ref="B26:E26"/>
    <mergeCell ref="A28:B28"/>
    <mergeCell ref="C28:E28"/>
    <mergeCell ref="A19:E19"/>
    <mergeCell ref="A20:E20"/>
    <mergeCell ref="B21:C21"/>
    <mergeCell ref="D21:E21"/>
    <mergeCell ref="D22:E22"/>
    <mergeCell ref="B23:C23"/>
    <mergeCell ref="D23:E23"/>
    <mergeCell ref="A14:B14"/>
    <mergeCell ref="D14:E14"/>
    <mergeCell ref="A15:B15"/>
    <mergeCell ref="D15:E15"/>
    <mergeCell ref="A17:E17"/>
    <mergeCell ref="A18:E18"/>
    <mergeCell ref="D11:E11"/>
    <mergeCell ref="J11:K11"/>
    <mergeCell ref="B12:C12"/>
    <mergeCell ref="D12:E12"/>
    <mergeCell ref="J12:K12"/>
    <mergeCell ref="A13:E13"/>
    <mergeCell ref="J13:K13"/>
    <mergeCell ref="A7:B7"/>
    <mergeCell ref="D7:E7"/>
    <mergeCell ref="A8:E8"/>
    <mergeCell ref="B9:C9"/>
    <mergeCell ref="D9:E9"/>
    <mergeCell ref="B10:C10"/>
    <mergeCell ref="D10:E10"/>
    <mergeCell ref="D1:E1"/>
    <mergeCell ref="A2:E2"/>
    <mergeCell ref="A3:E3"/>
    <mergeCell ref="D4:E4"/>
    <mergeCell ref="D5:E5"/>
    <mergeCell ref="A6:E6"/>
  </mergeCells>
  <pageMargins left="0.7" right="0.7" top="0.75" bottom="0.75" header="0" footer="0"/>
  <pageSetup paperSize="9" scale="3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999"/>
  <sheetViews>
    <sheetView showGridLines="0" topLeftCell="A37" workbookViewId="0">
      <selection activeCell="M10" sqref="M10"/>
    </sheetView>
  </sheetViews>
  <sheetFormatPr defaultColWidth="14.42578125" defaultRowHeight="15" customHeight="1" x14ac:dyDescent="0.25"/>
  <cols>
    <col min="1" max="1" width="7.85546875" customWidth="1"/>
    <col min="2" max="2" width="40.7109375" customWidth="1"/>
    <col min="3" max="3" width="20.7109375" customWidth="1"/>
    <col min="4" max="4" width="8.7109375" customWidth="1"/>
    <col min="5" max="5" width="16.42578125" customWidth="1"/>
    <col min="6" max="7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21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58" t="str">
        <f>D21</f>
        <v>Técnico em Refrigeração</v>
      </c>
      <c r="B15" s="144"/>
      <c r="C15" s="12" t="s">
        <v>27</v>
      </c>
      <c r="D15" s="159">
        <v>1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15" customHeight="1" x14ac:dyDescent="0.25">
      <c r="A21" s="3">
        <v>1</v>
      </c>
      <c r="B21" s="161" t="s">
        <v>31</v>
      </c>
      <c r="C21" s="144"/>
      <c r="D21" s="162" t="s">
        <v>180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62"/>
      <c r="E22" s="144"/>
    </row>
    <row r="23" spans="1:5" ht="15.75" customHeight="1" x14ac:dyDescent="0.25">
      <c r="A23" s="3">
        <v>3</v>
      </c>
      <c r="B23" s="152" t="s">
        <v>33</v>
      </c>
      <c r="C23" s="144"/>
      <c r="D23" s="163">
        <v>2069.0700000000002</v>
      </c>
      <c r="E23" s="144"/>
    </row>
    <row r="24" spans="1:5" ht="15" customHeight="1" x14ac:dyDescent="0.25">
      <c r="A24" s="3">
        <v>4</v>
      </c>
      <c r="B24" s="161" t="s">
        <v>34</v>
      </c>
      <c r="C24" s="144"/>
      <c r="D24" s="162" t="str">
        <f>D21</f>
        <v>Técnico em Refrigeração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64">
        <v>45658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2069.0700000000002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f>0.3*D23</f>
        <v>620.721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2689.7910000000002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224.05959030000002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325.46471100000002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549.52430130000005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647.86306026000011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80.982882532500014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97.179459038999994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48.589729519499997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32.393153013000003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19.435891807800001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6.4786306026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259.14522410400002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1192.0680308784001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109.85579999999999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5">
        <v>190</v>
      </c>
    </row>
    <row r="64" spans="1:5" ht="15.75" customHeight="1" x14ac:dyDescent="0.25">
      <c r="A64" s="3" t="s">
        <v>19</v>
      </c>
      <c r="B64" s="166" t="s">
        <v>79</v>
      </c>
      <c r="C64" s="143"/>
      <c r="D64" s="144"/>
      <c r="E64" s="26"/>
    </row>
    <row r="65" spans="1:5" ht="15.75" customHeight="1" x14ac:dyDescent="0.25">
      <c r="A65" s="3" t="s">
        <v>22</v>
      </c>
      <c r="B65" s="173" t="s">
        <v>80</v>
      </c>
      <c r="C65" s="143"/>
      <c r="D65" s="144"/>
      <c r="E65" s="21"/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299.85579999999999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549.52430130000005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1192.0680308784001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299.85579999999999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2041.4481321784003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11.2971222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0.91452894000000007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93.335747700000013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52.181945400000004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19.60857639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21.518328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198.85624863000001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359.88792997442999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9.0052965376140008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0.64786306026000007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0.97179459038999993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0.97179459038999993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44.994089535057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416.47876828814105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416.47876828814105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416.47876828814105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653.98/12</f>
        <v>54.498333333333335</v>
      </c>
    </row>
    <row r="111" spans="1:5" ht="15.75" customHeight="1" x14ac:dyDescent="0.25">
      <c r="A111" s="3" t="s">
        <v>17</v>
      </c>
      <c r="B111" s="152" t="s">
        <v>113</v>
      </c>
      <c r="C111" s="143"/>
      <c r="D111" s="144"/>
      <c r="E111" s="26">
        <v>9877.4500000000007</v>
      </c>
    </row>
    <row r="112" spans="1:5" ht="15.75" customHeight="1" x14ac:dyDescent="0.25">
      <c r="A112" s="3" t="s">
        <v>19</v>
      </c>
      <c r="B112" s="152" t="s">
        <v>114</v>
      </c>
      <c r="C112" s="143"/>
      <c r="D112" s="144"/>
      <c r="E112" s="27"/>
    </row>
    <row r="113" spans="1:5" ht="15.75" customHeight="1" x14ac:dyDescent="0.25">
      <c r="A113" s="23" t="s">
        <v>22</v>
      </c>
      <c r="B113" s="153" t="s">
        <v>115</v>
      </c>
      <c r="C113" s="143"/>
      <c r="D113" s="144"/>
      <c r="E113" s="27">
        <v>0</v>
      </c>
    </row>
    <row r="114" spans="1:5" ht="15.75" customHeight="1" x14ac:dyDescent="0.25">
      <c r="A114" s="142" t="s">
        <v>52</v>
      </c>
      <c r="B114" s="143"/>
      <c r="C114" s="143"/>
      <c r="D114" s="144"/>
      <c r="E114" s="22">
        <f>SUM(E110:E113)</f>
        <v>9931.9483333333337</v>
      </c>
    </row>
    <row r="115" spans="1:5" ht="15.75" customHeight="1" x14ac:dyDescent="0.25">
      <c r="A115" s="7" t="s">
        <v>36</v>
      </c>
      <c r="B115" s="165" t="s">
        <v>116</v>
      </c>
      <c r="C115" s="143"/>
      <c r="D115" s="143"/>
      <c r="E115" s="144"/>
    </row>
    <row r="116" spans="1:5" ht="15.75" customHeight="1" x14ac:dyDescent="0.25">
      <c r="A116" s="13"/>
      <c r="B116" s="13"/>
      <c r="C116" s="13"/>
      <c r="D116" s="14"/>
      <c r="E116" s="15"/>
    </row>
    <row r="117" spans="1:5" ht="15.75" customHeight="1" x14ac:dyDescent="0.25">
      <c r="A117" s="142" t="s">
        <v>117</v>
      </c>
      <c r="B117" s="144"/>
      <c r="C117" s="142" t="s">
        <v>118</v>
      </c>
      <c r="D117" s="143"/>
      <c r="E117" s="144"/>
    </row>
    <row r="118" spans="1:5" ht="15.75" customHeight="1" x14ac:dyDescent="0.25">
      <c r="A118" s="18">
        <v>5</v>
      </c>
      <c r="B118" s="142" t="s">
        <v>119</v>
      </c>
      <c r="C118" s="144"/>
      <c r="D118" s="28" t="s">
        <v>64</v>
      </c>
      <c r="E118" s="19" t="s">
        <v>41</v>
      </c>
    </row>
    <row r="119" spans="1:5" ht="15.75" customHeight="1" x14ac:dyDescent="0.25">
      <c r="A119" s="3" t="s">
        <v>15</v>
      </c>
      <c r="B119" s="161" t="s">
        <v>120</v>
      </c>
      <c r="C119" s="144"/>
      <c r="D119" s="29">
        <f>'Auxiliar de cozinha'!D122</f>
        <v>0.03</v>
      </c>
      <c r="E119" s="21">
        <f>D119*(E138-E137)</f>
        <v>160.39722447289623</v>
      </c>
    </row>
    <row r="120" spans="1:5" ht="15.75" customHeight="1" x14ac:dyDescent="0.25">
      <c r="A120" s="3" t="s">
        <v>17</v>
      </c>
      <c r="B120" s="161" t="s">
        <v>121</v>
      </c>
      <c r="C120" s="144"/>
      <c r="D120" s="29">
        <f>'Auxiliar de cozinha'!D123</f>
        <v>6.7900000000000002E-2</v>
      </c>
      <c r="E120" s="21">
        <f>D120*(E138-E137+E119)</f>
        <v>373.92335626536482</v>
      </c>
    </row>
    <row r="121" spans="1:5" ht="15.75" customHeight="1" x14ac:dyDescent="0.25">
      <c r="A121" s="3" t="s">
        <v>19</v>
      </c>
      <c r="B121" s="152" t="s">
        <v>122</v>
      </c>
      <c r="C121" s="143"/>
      <c r="D121" s="143"/>
      <c r="E121" s="144"/>
    </row>
    <row r="122" spans="1:5" ht="15.75" customHeight="1" x14ac:dyDescent="0.25">
      <c r="A122" s="30"/>
      <c r="B122" s="168" t="s">
        <v>123</v>
      </c>
      <c r="C122" s="144"/>
      <c r="D122" s="31">
        <f>'Auxiliar de cozinha'!D125</f>
        <v>0.03</v>
      </c>
      <c r="E122" s="21">
        <f>((E138-E137+E119+E120)/(1-D125))*D122</f>
        <v>193.1328318500756</v>
      </c>
    </row>
    <row r="123" spans="1:5" ht="15.75" customHeight="1" x14ac:dyDescent="0.25">
      <c r="A123" s="30"/>
      <c r="B123" s="168" t="s">
        <v>124</v>
      </c>
      <c r="C123" s="144"/>
      <c r="D123" s="31">
        <f>'Auxiliar de cozinha'!D126</f>
        <v>6.4999999999999997E-3</v>
      </c>
      <c r="E123" s="21">
        <f>((E138-E137+E119+E120)/(1-D125))*D123</f>
        <v>41.845446900849716</v>
      </c>
    </row>
    <row r="124" spans="1:5" ht="15.75" customHeight="1" x14ac:dyDescent="0.25">
      <c r="A124" s="30"/>
      <c r="B124" s="168" t="s">
        <v>125</v>
      </c>
      <c r="C124" s="144"/>
      <c r="D124" s="31">
        <f>'Auxiliar de cozinha'!D127</f>
        <v>0.05</v>
      </c>
      <c r="E124" s="21">
        <f>((E138-E137+E119+E120)/(1-D125))*D124</f>
        <v>321.8880530834594</v>
      </c>
    </row>
    <row r="125" spans="1:5" ht="15" customHeight="1" x14ac:dyDescent="0.25">
      <c r="A125" s="169" t="s">
        <v>126</v>
      </c>
      <c r="B125" s="143"/>
      <c r="C125" s="144"/>
      <c r="D125" s="32">
        <f>SUM(D122:D124)</f>
        <v>8.6499999999999994E-2</v>
      </c>
      <c r="E125" s="22">
        <f>SUM(E122:E124)+0.01</f>
        <v>556.8763318343847</v>
      </c>
    </row>
    <row r="126" spans="1:5" ht="15.75" customHeight="1" x14ac:dyDescent="0.25">
      <c r="A126" s="142" t="s">
        <v>52</v>
      </c>
      <c r="B126" s="143"/>
      <c r="C126" s="144"/>
      <c r="D126" s="32">
        <f>SUM(D119:D120)+D125</f>
        <v>0.18440000000000001</v>
      </c>
      <c r="E126" s="22">
        <f>SUM(E119:E120)+SUM(E122:E124)</f>
        <v>1091.1869125726457</v>
      </c>
    </row>
    <row r="127" spans="1:5" ht="15.75" customHeight="1" x14ac:dyDescent="0.25">
      <c r="A127" s="33" t="s">
        <v>127</v>
      </c>
      <c r="B127" s="165" t="s">
        <v>128</v>
      </c>
      <c r="C127" s="143"/>
      <c r="D127" s="143"/>
      <c r="E127" s="144"/>
    </row>
    <row r="128" spans="1:5" ht="15.75" customHeight="1" x14ac:dyDescent="0.25">
      <c r="A128" s="33" t="s">
        <v>129</v>
      </c>
      <c r="B128" s="165" t="s">
        <v>130</v>
      </c>
      <c r="C128" s="143"/>
      <c r="D128" s="143"/>
      <c r="E128" s="144"/>
    </row>
    <row r="129" spans="1:5" ht="30" customHeight="1" x14ac:dyDescent="0.25">
      <c r="A129" s="33" t="s">
        <v>131</v>
      </c>
      <c r="B129" s="172" t="s">
        <v>132</v>
      </c>
      <c r="C129" s="143"/>
      <c r="D129" s="143"/>
      <c r="E129" s="144"/>
    </row>
    <row r="130" spans="1:5" ht="15.75" customHeight="1" x14ac:dyDescent="0.25">
      <c r="A130" s="13"/>
      <c r="B130" s="13"/>
      <c r="C130" s="13"/>
      <c r="D130" s="14"/>
      <c r="E130" s="15"/>
    </row>
    <row r="131" spans="1:5" ht="15.75" customHeight="1" x14ac:dyDescent="0.25">
      <c r="A131" s="142" t="s">
        <v>133</v>
      </c>
      <c r="B131" s="143"/>
      <c r="C131" s="143"/>
      <c r="D131" s="143"/>
      <c r="E131" s="144"/>
    </row>
    <row r="132" spans="1:5" ht="15.75" customHeight="1" x14ac:dyDescent="0.25">
      <c r="A132" s="156" t="s">
        <v>134</v>
      </c>
      <c r="B132" s="143"/>
      <c r="C132" s="143"/>
      <c r="D132" s="144"/>
      <c r="E132" s="34" t="s">
        <v>135</v>
      </c>
    </row>
    <row r="133" spans="1:5" ht="15.75" customHeight="1" x14ac:dyDescent="0.25">
      <c r="A133" s="3" t="s">
        <v>15</v>
      </c>
      <c r="B133" s="152" t="s">
        <v>136</v>
      </c>
      <c r="C133" s="143"/>
      <c r="D133" s="144"/>
      <c r="E133" s="21">
        <f>E37</f>
        <v>2689.7910000000002</v>
      </c>
    </row>
    <row r="134" spans="1:5" ht="15.75" customHeight="1" x14ac:dyDescent="0.25">
      <c r="A134" s="3" t="s">
        <v>17</v>
      </c>
      <c r="B134" s="152" t="s">
        <v>137</v>
      </c>
      <c r="C134" s="143"/>
      <c r="D134" s="144"/>
      <c r="E134" s="21">
        <f>E73</f>
        <v>2041.4481321784003</v>
      </c>
    </row>
    <row r="135" spans="1:5" ht="15.75" customHeight="1" x14ac:dyDescent="0.25">
      <c r="A135" s="3" t="s">
        <v>19</v>
      </c>
      <c r="B135" s="152" t="s">
        <v>138</v>
      </c>
      <c r="C135" s="143"/>
      <c r="D135" s="144"/>
      <c r="E135" s="21">
        <f>E83</f>
        <v>198.85624863000001</v>
      </c>
    </row>
    <row r="136" spans="1:5" ht="15.75" customHeight="1" x14ac:dyDescent="0.25">
      <c r="A136" s="3" t="s">
        <v>22</v>
      </c>
      <c r="B136" s="152" t="s">
        <v>139</v>
      </c>
      <c r="C136" s="143"/>
      <c r="D136" s="144"/>
      <c r="E136" s="21">
        <f>E106</f>
        <v>416.47876828814105</v>
      </c>
    </row>
    <row r="137" spans="1:5" ht="15.75" customHeight="1" x14ac:dyDescent="0.25">
      <c r="A137" s="3" t="s">
        <v>46</v>
      </c>
      <c r="B137" s="153" t="s">
        <v>140</v>
      </c>
      <c r="C137" s="143"/>
      <c r="D137" s="144"/>
      <c r="E137" s="21">
        <f>E114</f>
        <v>9931.9483333333337</v>
      </c>
    </row>
    <row r="138" spans="1:5" ht="15.75" customHeight="1" x14ac:dyDescent="0.25">
      <c r="A138" s="142" t="s">
        <v>141</v>
      </c>
      <c r="B138" s="143"/>
      <c r="C138" s="143"/>
      <c r="D138" s="144"/>
      <c r="E138" s="35">
        <f>SUM(E133:E137)</f>
        <v>15278.522482429875</v>
      </c>
    </row>
    <row r="139" spans="1:5" ht="15.75" customHeight="1" x14ac:dyDescent="0.25">
      <c r="A139" s="3" t="s">
        <v>48</v>
      </c>
      <c r="B139" s="152" t="s">
        <v>142</v>
      </c>
      <c r="C139" s="143"/>
      <c r="D139" s="144"/>
      <c r="E139" s="21">
        <f>E126</f>
        <v>1091.1869125726457</v>
      </c>
    </row>
    <row r="140" spans="1:5" ht="15.75" customHeight="1" x14ac:dyDescent="0.25">
      <c r="A140" s="142" t="s">
        <v>183</v>
      </c>
      <c r="B140" s="143"/>
      <c r="C140" s="143"/>
      <c r="D140" s="144"/>
      <c r="E140" s="35">
        <f>SUM(E138:E139)</f>
        <v>16369.709395002521</v>
      </c>
    </row>
    <row r="141" spans="1:5" ht="15.75" customHeight="1" x14ac:dyDescent="0.25">
      <c r="A141" s="13"/>
      <c r="B141" s="13"/>
      <c r="C141" s="13"/>
      <c r="D141" s="14"/>
      <c r="E141" s="15"/>
    </row>
    <row r="142" spans="1:5" ht="15" customHeight="1" x14ac:dyDescent="0.25">
      <c r="A142" s="170" t="s">
        <v>143</v>
      </c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spans="1:5" ht="15.75" customHeight="1" x14ac:dyDescent="0.25">
      <c r="A145" s="171"/>
      <c r="B145" s="171"/>
      <c r="C145" s="171"/>
      <c r="D145" s="171"/>
      <c r="E145" s="171"/>
    </row>
    <row r="146" spans="1:5" ht="15.75" customHeight="1" x14ac:dyDescent="0.25"/>
    <row r="147" spans="1:5" ht="15.75" customHeight="1" x14ac:dyDescent="0.25"/>
    <row r="148" spans="1:5" ht="15.75" customHeight="1" x14ac:dyDescent="0.25"/>
    <row r="149" spans="1:5" ht="15.75" customHeight="1" x14ac:dyDescent="0.25"/>
    <row r="150" spans="1:5" ht="15.75" customHeight="1" x14ac:dyDescent="0.25"/>
    <row r="151" spans="1:5" ht="15.75" customHeight="1" x14ac:dyDescent="0.25"/>
    <row r="152" spans="1:5" ht="15.75" customHeight="1" x14ac:dyDescent="0.25"/>
    <row r="153" spans="1:5" ht="15.75" customHeight="1" x14ac:dyDescent="0.25"/>
    <row r="154" spans="1:5" ht="15.75" customHeight="1" x14ac:dyDescent="0.25"/>
    <row r="155" spans="1:5" ht="15.75" customHeight="1" x14ac:dyDescent="0.25"/>
    <row r="156" spans="1:5" ht="15.75" customHeight="1" x14ac:dyDescent="0.25"/>
    <row r="157" spans="1:5" ht="15.75" customHeight="1" x14ac:dyDescent="0.25"/>
    <row r="158" spans="1:5" ht="15.75" customHeight="1" x14ac:dyDescent="0.25"/>
    <row r="159" spans="1:5" ht="15.75" customHeight="1" x14ac:dyDescent="0.25"/>
    <row r="160" spans="1:5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54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2:D62"/>
    <mergeCell ref="B63:D63"/>
    <mergeCell ref="B64:D64"/>
    <mergeCell ref="B65:D65"/>
    <mergeCell ref="A66:D66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A125:C125"/>
    <mergeCell ref="A126:C126"/>
    <mergeCell ref="B127:E127"/>
    <mergeCell ref="B136:D136"/>
    <mergeCell ref="B137:D137"/>
    <mergeCell ref="A138:D138"/>
    <mergeCell ref="B139:D139"/>
    <mergeCell ref="A140:D140"/>
    <mergeCell ref="A142:E145"/>
    <mergeCell ref="B128:E128"/>
    <mergeCell ref="B129:E129"/>
    <mergeCell ref="A131:E131"/>
    <mergeCell ref="A132:D132"/>
    <mergeCell ref="B133:D133"/>
    <mergeCell ref="B134:D134"/>
    <mergeCell ref="B135:D135"/>
    <mergeCell ref="A117:B117"/>
    <mergeCell ref="C117:E117"/>
    <mergeCell ref="B118:C118"/>
    <mergeCell ref="B119:C119"/>
    <mergeCell ref="B120:C120"/>
    <mergeCell ref="B121:E121"/>
    <mergeCell ref="B122:C122"/>
    <mergeCell ref="B123:C123"/>
    <mergeCell ref="B124:C124"/>
    <mergeCell ref="A108:B108"/>
    <mergeCell ref="C108:E108"/>
    <mergeCell ref="B109:D109"/>
    <mergeCell ref="B110:D110"/>
    <mergeCell ref="B111:D111"/>
    <mergeCell ref="B112:D112"/>
    <mergeCell ref="B113:D113"/>
    <mergeCell ref="A114:D114"/>
    <mergeCell ref="B115:E115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92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998"/>
  <sheetViews>
    <sheetView showGridLines="0" topLeftCell="A112" workbookViewId="0">
      <selection activeCell="J58" sqref="J58"/>
    </sheetView>
  </sheetViews>
  <sheetFormatPr defaultColWidth="14.42578125" defaultRowHeight="15" customHeight="1" x14ac:dyDescent="0.25"/>
  <cols>
    <col min="1" max="1" width="7.85546875" customWidth="1"/>
    <col min="2" max="2" width="40.7109375" customWidth="1"/>
    <col min="3" max="3" width="21.85546875" customWidth="1"/>
    <col min="4" max="4" width="8.7109375" customWidth="1"/>
    <col min="5" max="5" width="18.7109375" customWidth="1"/>
    <col min="6" max="6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181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ht="15" customHeight="1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75" t="s">
        <v>144</v>
      </c>
      <c r="B15" s="144"/>
      <c r="C15" s="12" t="s">
        <v>27</v>
      </c>
      <c r="D15" s="159">
        <v>1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15" customHeight="1" x14ac:dyDescent="0.25">
      <c r="A21" s="3">
        <v>1</v>
      </c>
      <c r="B21" s="161" t="s">
        <v>31</v>
      </c>
      <c r="C21" s="144"/>
      <c r="D21" s="162" t="s">
        <v>145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62" t="s">
        <v>146</v>
      </c>
      <c r="E22" s="144"/>
    </row>
    <row r="23" spans="1:5" ht="15.75" customHeight="1" x14ac:dyDescent="0.25">
      <c r="A23" s="3">
        <v>3</v>
      </c>
      <c r="B23" s="161" t="s">
        <v>33</v>
      </c>
      <c r="C23" s="144"/>
      <c r="D23" s="163">
        <v>2013.75</v>
      </c>
      <c r="E23" s="144"/>
    </row>
    <row r="24" spans="1:5" ht="15" customHeight="1" x14ac:dyDescent="0.25">
      <c r="A24" s="3">
        <v>4</v>
      </c>
      <c r="B24" s="161" t="s">
        <v>34</v>
      </c>
      <c r="C24" s="144"/>
      <c r="D24" s="162" t="s">
        <v>145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64">
        <v>45566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2013.75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v>0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2013.75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167.745375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243.66374999999999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411.40912500000002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485.03182500000003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60.628978125000003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72.754773749999998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36.377386874999999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24.251591250000001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14.550954750000001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4.8503182499999999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194.01273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892.45855800000004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113.17500000000001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0">
        <v>441</v>
      </c>
    </row>
    <row r="64" spans="1:5" ht="15.75" customHeight="1" x14ac:dyDescent="0.25">
      <c r="A64" s="3" t="s">
        <v>19</v>
      </c>
      <c r="B64" s="166" t="s">
        <v>79</v>
      </c>
      <c r="C64" s="143"/>
      <c r="D64" s="144"/>
      <c r="E64" s="26">
        <v>10</v>
      </c>
    </row>
    <row r="65" spans="1:5" ht="15" customHeight="1" x14ac:dyDescent="0.25">
      <c r="A65" s="3" t="s">
        <v>22</v>
      </c>
      <c r="B65" s="173" t="s">
        <v>80</v>
      </c>
      <c r="C65" s="143"/>
      <c r="D65" s="144"/>
      <c r="E65" s="21"/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564.17499999999995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411.40912500000002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892.45855800000004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564.17499999999995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1868.0426829999999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8.457749999999999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0.68467500000000003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69.877125000000007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39.066749999999999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14.680237499999999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16.11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148.87653749999998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269.43517878749998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6.741942367500001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0.48503182500000003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0.72754773750000001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0.72754773750000001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33.685460246250003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311.80270870124997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311.80270870124997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311.80270870124997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370.18/12</f>
        <v>30.848333333333333</v>
      </c>
    </row>
    <row r="111" spans="1:5" ht="15.75" customHeight="1" x14ac:dyDescent="0.25">
      <c r="A111" s="3" t="s">
        <v>17</v>
      </c>
      <c r="B111" s="152" t="s">
        <v>113</v>
      </c>
      <c r="C111" s="143"/>
      <c r="D111" s="144"/>
      <c r="E111" s="27">
        <f>7235.74/12</f>
        <v>602.97833333333335</v>
      </c>
    </row>
    <row r="112" spans="1:5" ht="15.75" customHeight="1" x14ac:dyDescent="0.25">
      <c r="A112" s="3" t="s">
        <v>19</v>
      </c>
      <c r="B112" s="153" t="s">
        <v>115</v>
      </c>
      <c r="C112" s="143"/>
      <c r="D112" s="144"/>
      <c r="E112" s="27"/>
    </row>
    <row r="113" spans="1:5" ht="15.75" customHeight="1" x14ac:dyDescent="0.25">
      <c r="A113" s="142" t="s">
        <v>52</v>
      </c>
      <c r="B113" s="143"/>
      <c r="C113" s="143"/>
      <c r="D113" s="144"/>
      <c r="E113" s="22">
        <f>SUM(E110:E112)</f>
        <v>633.82666666666671</v>
      </c>
    </row>
    <row r="114" spans="1:5" ht="15.75" customHeight="1" x14ac:dyDescent="0.25">
      <c r="A114" s="7" t="s">
        <v>36</v>
      </c>
      <c r="B114" s="165" t="s">
        <v>116</v>
      </c>
      <c r="C114" s="143"/>
      <c r="D114" s="143"/>
      <c r="E114" s="144"/>
    </row>
    <row r="115" spans="1:5" ht="15.75" customHeight="1" x14ac:dyDescent="0.25">
      <c r="A115" s="13"/>
      <c r="B115" s="13"/>
      <c r="C115" s="13"/>
      <c r="D115" s="14"/>
      <c r="E115" s="15"/>
    </row>
    <row r="116" spans="1:5" ht="15.75" customHeight="1" x14ac:dyDescent="0.25">
      <c r="A116" s="142" t="s">
        <v>117</v>
      </c>
      <c r="B116" s="144"/>
      <c r="C116" s="142" t="s">
        <v>118</v>
      </c>
      <c r="D116" s="143"/>
      <c r="E116" s="144"/>
    </row>
    <row r="117" spans="1:5" ht="15.75" customHeight="1" x14ac:dyDescent="0.25">
      <c r="A117" s="18">
        <v>5</v>
      </c>
      <c r="B117" s="142" t="s">
        <v>119</v>
      </c>
      <c r="C117" s="144"/>
      <c r="D117" s="28" t="s">
        <v>64</v>
      </c>
      <c r="E117" s="19" t="s">
        <v>41</v>
      </c>
    </row>
    <row r="118" spans="1:5" ht="15.75" customHeight="1" x14ac:dyDescent="0.25">
      <c r="A118" s="3" t="s">
        <v>15</v>
      </c>
      <c r="B118" s="161" t="s">
        <v>120</v>
      </c>
      <c r="C118" s="144"/>
      <c r="D118" s="29">
        <f>'Auxiliar de cozinha'!D122</f>
        <v>0.03</v>
      </c>
      <c r="E118" s="21">
        <f>D118*(E137-E136)</f>
        <v>130.27415787603749</v>
      </c>
    </row>
    <row r="119" spans="1:5" ht="15.75" customHeight="1" x14ac:dyDescent="0.25">
      <c r="A119" s="3" t="s">
        <v>17</v>
      </c>
      <c r="B119" s="161" t="s">
        <v>121</v>
      </c>
      <c r="C119" s="144"/>
      <c r="D119" s="29">
        <f>'Auxiliar de cozinha'!D123</f>
        <v>6.7900000000000002E-2</v>
      </c>
      <c r="E119" s="21">
        <f>D119*(E137-E136+E118)</f>
        <v>303.69945931254784</v>
      </c>
    </row>
    <row r="120" spans="1:5" ht="15.75" customHeight="1" x14ac:dyDescent="0.25">
      <c r="A120" s="3" t="s">
        <v>19</v>
      </c>
      <c r="B120" s="152" t="s">
        <v>122</v>
      </c>
      <c r="C120" s="143"/>
      <c r="D120" s="143"/>
      <c r="E120" s="144"/>
    </row>
    <row r="121" spans="1:5" ht="15.75" customHeight="1" x14ac:dyDescent="0.25">
      <c r="A121" s="30"/>
      <c r="B121" s="168" t="s">
        <v>123</v>
      </c>
      <c r="C121" s="144"/>
      <c r="D121" s="31">
        <f>'Auxiliar de cozinha'!D125</f>
        <v>0.03</v>
      </c>
      <c r="E121" s="21">
        <f>((E137-E136+E118+E119)/(1-D124))*D121</f>
        <v>156.86192270574173</v>
      </c>
    </row>
    <row r="122" spans="1:5" ht="15.75" customHeight="1" x14ac:dyDescent="0.25">
      <c r="A122" s="30"/>
      <c r="B122" s="168" t="s">
        <v>124</v>
      </c>
      <c r="C122" s="144"/>
      <c r="D122" s="31">
        <f>'Auxiliar de cozinha'!D126</f>
        <v>6.4999999999999997E-3</v>
      </c>
      <c r="E122" s="21">
        <f>((E137-E136+E118+E119)/(1-D124))*D122</f>
        <v>33.986749919577377</v>
      </c>
    </row>
    <row r="123" spans="1:5" ht="15.75" customHeight="1" x14ac:dyDescent="0.25">
      <c r="A123" s="30"/>
      <c r="B123" s="168" t="s">
        <v>125</v>
      </c>
      <c r="C123" s="144"/>
      <c r="D123" s="31">
        <f>'Auxiliar de cozinha'!D127</f>
        <v>0.05</v>
      </c>
      <c r="E123" s="21">
        <f>((E137-E136+E118+E119)/(1-D124))*D123</f>
        <v>261.43653784290291</v>
      </c>
    </row>
    <row r="124" spans="1:5" ht="15" customHeight="1" x14ac:dyDescent="0.25">
      <c r="A124" s="169" t="s">
        <v>126</v>
      </c>
      <c r="B124" s="143"/>
      <c r="C124" s="144"/>
      <c r="D124" s="32">
        <f>SUM(D121:D123)</f>
        <v>8.6499999999999994E-2</v>
      </c>
      <c r="E124" s="22">
        <f>SUM(E121:E123)+0.01</f>
        <v>452.29521046822202</v>
      </c>
    </row>
    <row r="125" spans="1:5" ht="15.75" customHeight="1" x14ac:dyDescent="0.25">
      <c r="A125" s="142" t="s">
        <v>52</v>
      </c>
      <c r="B125" s="143"/>
      <c r="C125" s="144"/>
      <c r="D125" s="32">
        <f>SUM(D118:D119)+D124</f>
        <v>0.18440000000000001</v>
      </c>
      <c r="E125" s="22">
        <f>SUM(E118:E119)+SUM(E121:E123)</f>
        <v>886.2588276568074</v>
      </c>
    </row>
    <row r="126" spans="1:5" ht="15.75" customHeight="1" x14ac:dyDescent="0.25">
      <c r="A126" s="33" t="s">
        <v>127</v>
      </c>
      <c r="B126" s="165" t="s">
        <v>128</v>
      </c>
      <c r="C126" s="143"/>
      <c r="D126" s="143"/>
      <c r="E126" s="144"/>
    </row>
    <row r="127" spans="1:5" ht="15.75" customHeight="1" x14ac:dyDescent="0.25">
      <c r="A127" s="33" t="s">
        <v>129</v>
      </c>
      <c r="B127" s="165" t="s">
        <v>130</v>
      </c>
      <c r="C127" s="143"/>
      <c r="D127" s="143"/>
      <c r="E127" s="144"/>
    </row>
    <row r="128" spans="1:5" ht="30" customHeight="1" x14ac:dyDescent="0.25">
      <c r="A128" s="33" t="s">
        <v>131</v>
      </c>
      <c r="B128" s="172" t="s">
        <v>132</v>
      </c>
      <c r="C128" s="143"/>
      <c r="D128" s="143"/>
      <c r="E128" s="144"/>
    </row>
    <row r="129" spans="1:5" ht="15.75" customHeight="1" x14ac:dyDescent="0.25">
      <c r="A129" s="13"/>
      <c r="B129" s="13"/>
      <c r="C129" s="13"/>
      <c r="D129" s="14"/>
      <c r="E129" s="15"/>
    </row>
    <row r="130" spans="1:5" ht="15.75" customHeight="1" x14ac:dyDescent="0.25">
      <c r="A130" s="142" t="s">
        <v>133</v>
      </c>
      <c r="B130" s="143"/>
      <c r="C130" s="143"/>
      <c r="D130" s="143"/>
      <c r="E130" s="144"/>
    </row>
    <row r="131" spans="1:5" ht="15.75" customHeight="1" x14ac:dyDescent="0.25">
      <c r="A131" s="156" t="s">
        <v>134</v>
      </c>
      <c r="B131" s="143"/>
      <c r="C131" s="143"/>
      <c r="D131" s="144"/>
      <c r="E131" s="34" t="s">
        <v>135</v>
      </c>
    </row>
    <row r="132" spans="1:5" ht="15.75" customHeight="1" x14ac:dyDescent="0.25">
      <c r="A132" s="3" t="s">
        <v>15</v>
      </c>
      <c r="B132" s="152" t="s">
        <v>136</v>
      </c>
      <c r="C132" s="143"/>
      <c r="D132" s="144"/>
      <c r="E132" s="21">
        <f>E37</f>
        <v>2013.75</v>
      </c>
    </row>
    <row r="133" spans="1:5" ht="15.75" customHeight="1" x14ac:dyDescent="0.25">
      <c r="A133" s="3" t="s">
        <v>17</v>
      </c>
      <c r="B133" s="152" t="s">
        <v>137</v>
      </c>
      <c r="C133" s="143"/>
      <c r="D133" s="144"/>
      <c r="E133" s="21">
        <f>E73</f>
        <v>1868.0426829999999</v>
      </c>
    </row>
    <row r="134" spans="1:5" ht="15.75" customHeight="1" x14ac:dyDescent="0.25">
      <c r="A134" s="3" t="s">
        <v>19</v>
      </c>
      <c r="B134" s="152" t="s">
        <v>138</v>
      </c>
      <c r="C134" s="143"/>
      <c r="D134" s="144"/>
      <c r="E134" s="21">
        <f>E83</f>
        <v>148.87653749999998</v>
      </c>
    </row>
    <row r="135" spans="1:5" ht="15.75" customHeight="1" x14ac:dyDescent="0.25">
      <c r="A135" s="3" t="s">
        <v>22</v>
      </c>
      <c r="B135" s="152" t="s">
        <v>139</v>
      </c>
      <c r="C135" s="143"/>
      <c r="D135" s="144"/>
      <c r="E135" s="21">
        <f>E106</f>
        <v>311.80270870124997</v>
      </c>
    </row>
    <row r="136" spans="1:5" ht="15.75" customHeight="1" x14ac:dyDescent="0.25">
      <c r="A136" s="3" t="s">
        <v>46</v>
      </c>
      <c r="B136" s="153" t="s">
        <v>140</v>
      </c>
      <c r="C136" s="143"/>
      <c r="D136" s="144"/>
      <c r="E136" s="21">
        <f>E113</f>
        <v>633.82666666666671</v>
      </c>
    </row>
    <row r="137" spans="1:5" ht="15.75" customHeight="1" x14ac:dyDescent="0.25">
      <c r="A137" s="142" t="s">
        <v>141</v>
      </c>
      <c r="B137" s="143"/>
      <c r="C137" s="143"/>
      <c r="D137" s="144"/>
      <c r="E137" s="35">
        <f>SUM(E132:E136)</f>
        <v>4976.2985958679164</v>
      </c>
    </row>
    <row r="138" spans="1:5" ht="15.75" customHeight="1" x14ac:dyDescent="0.25">
      <c r="A138" s="3" t="s">
        <v>48</v>
      </c>
      <c r="B138" s="152" t="s">
        <v>142</v>
      </c>
      <c r="C138" s="143"/>
      <c r="D138" s="144"/>
      <c r="E138" s="21">
        <f>E125</f>
        <v>886.2588276568074</v>
      </c>
    </row>
    <row r="139" spans="1:5" ht="15.75" customHeight="1" x14ac:dyDescent="0.25">
      <c r="A139" s="142" t="s">
        <v>183</v>
      </c>
      <c r="B139" s="143"/>
      <c r="C139" s="143"/>
      <c r="D139" s="144"/>
      <c r="E139" s="35">
        <f>SUM(E137:E138)</f>
        <v>5862.5574235247241</v>
      </c>
    </row>
    <row r="140" spans="1:5" ht="15.75" customHeight="1" x14ac:dyDescent="0.25">
      <c r="A140" s="13"/>
      <c r="B140" s="13"/>
      <c r="C140" s="13"/>
      <c r="D140" s="14"/>
      <c r="E140" s="15"/>
    </row>
    <row r="141" spans="1:5" ht="15" customHeight="1" x14ac:dyDescent="0.25">
      <c r="A141" s="170" t="s">
        <v>143</v>
      </c>
      <c r="B141" s="171"/>
      <c r="C141" s="171"/>
      <c r="D141" s="171"/>
      <c r="E141" s="171"/>
    </row>
    <row r="142" spans="1:5" ht="15.75" customHeight="1" x14ac:dyDescent="0.25">
      <c r="A142" s="171"/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53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2:D62"/>
    <mergeCell ref="B63:D63"/>
    <mergeCell ref="B64:D64"/>
    <mergeCell ref="B65:D65"/>
    <mergeCell ref="A66:D66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B126:E126"/>
    <mergeCell ref="B127:E127"/>
    <mergeCell ref="B136:D136"/>
    <mergeCell ref="A137:D137"/>
    <mergeCell ref="B138:D138"/>
    <mergeCell ref="A139:D139"/>
    <mergeCell ref="A141:E144"/>
    <mergeCell ref="B128:E128"/>
    <mergeCell ref="A130:E130"/>
    <mergeCell ref="A131:D131"/>
    <mergeCell ref="B132:D132"/>
    <mergeCell ref="B133:D133"/>
    <mergeCell ref="B134:D134"/>
    <mergeCell ref="B135:D135"/>
    <mergeCell ref="B117:C117"/>
    <mergeCell ref="B118:C118"/>
    <mergeCell ref="B119:C119"/>
    <mergeCell ref="B120:E120"/>
    <mergeCell ref="B121:C121"/>
    <mergeCell ref="B122:C122"/>
    <mergeCell ref="B123:C123"/>
    <mergeCell ref="A124:C124"/>
    <mergeCell ref="A125:C125"/>
    <mergeCell ref="A108:B108"/>
    <mergeCell ref="C108:E108"/>
    <mergeCell ref="B109:D109"/>
    <mergeCell ref="B110:D110"/>
    <mergeCell ref="B111:D111"/>
    <mergeCell ref="B112:D112"/>
    <mergeCell ref="A113:D113"/>
    <mergeCell ref="B114:E114"/>
    <mergeCell ref="A116:B116"/>
    <mergeCell ref="C116:E116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89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98"/>
  <sheetViews>
    <sheetView showGridLines="0" topLeftCell="A115" workbookViewId="0">
      <selection activeCell="I52" sqref="I52"/>
    </sheetView>
  </sheetViews>
  <sheetFormatPr defaultColWidth="14.42578125" defaultRowHeight="15" customHeight="1" x14ac:dyDescent="0.25"/>
  <cols>
    <col min="1" max="1" width="7.85546875" customWidth="1"/>
    <col min="2" max="2" width="40.7109375" customWidth="1"/>
    <col min="3" max="3" width="20.7109375" customWidth="1"/>
    <col min="4" max="4" width="8.7109375" customWidth="1"/>
    <col min="5" max="5" width="16.42578125" customWidth="1"/>
    <col min="6" max="6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181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58" t="str">
        <f>D21</f>
        <v>ELETRICISTA</v>
      </c>
      <c r="B15" s="144"/>
      <c r="C15" s="12" t="s">
        <v>27</v>
      </c>
      <c r="D15" s="159">
        <v>1</v>
      </c>
      <c r="E15" s="144"/>
    </row>
    <row r="16" spans="1:5" x14ac:dyDescent="0.25">
      <c r="A16" s="13"/>
      <c r="B16" s="13"/>
      <c r="C16" s="13"/>
      <c r="D16" s="14"/>
      <c r="E16" s="15"/>
    </row>
    <row r="17" spans="1:8" x14ac:dyDescent="0.25">
      <c r="A17" s="160"/>
      <c r="B17" s="149"/>
      <c r="C17" s="149"/>
      <c r="D17" s="149"/>
      <c r="E17" s="150"/>
    </row>
    <row r="18" spans="1:8" x14ac:dyDescent="0.25">
      <c r="A18" s="142" t="s">
        <v>28</v>
      </c>
      <c r="B18" s="143"/>
      <c r="C18" s="143"/>
      <c r="D18" s="143"/>
      <c r="E18" s="144"/>
    </row>
    <row r="19" spans="1:8" x14ac:dyDescent="0.25">
      <c r="A19" s="142" t="s">
        <v>29</v>
      </c>
      <c r="B19" s="143"/>
      <c r="C19" s="143"/>
      <c r="D19" s="143"/>
      <c r="E19" s="144"/>
    </row>
    <row r="20" spans="1:8" ht="15.75" customHeight="1" x14ac:dyDescent="0.25">
      <c r="A20" s="152" t="s">
        <v>30</v>
      </c>
      <c r="B20" s="143"/>
      <c r="C20" s="143"/>
      <c r="D20" s="143"/>
      <c r="E20" s="144"/>
    </row>
    <row r="21" spans="1:8" ht="15" customHeight="1" x14ac:dyDescent="0.25">
      <c r="A21" s="3">
        <v>1</v>
      </c>
      <c r="B21" s="161" t="s">
        <v>31</v>
      </c>
      <c r="C21" s="144"/>
      <c r="D21" s="162" t="s">
        <v>147</v>
      </c>
      <c r="E21" s="144"/>
    </row>
    <row r="22" spans="1:8" ht="15.75" customHeight="1" x14ac:dyDescent="0.25">
      <c r="A22" s="3">
        <v>2</v>
      </c>
      <c r="B22" s="16" t="s">
        <v>32</v>
      </c>
      <c r="C22" s="17"/>
      <c r="D22" s="162" t="s">
        <v>148</v>
      </c>
      <c r="E22" s="144"/>
    </row>
    <row r="23" spans="1:8" ht="15.75" customHeight="1" x14ac:dyDescent="0.25">
      <c r="A23" s="3">
        <v>3</v>
      </c>
      <c r="B23" s="152" t="s">
        <v>33</v>
      </c>
      <c r="C23" s="144"/>
      <c r="D23" s="163">
        <v>2313.4699999999998</v>
      </c>
      <c r="E23" s="144"/>
    </row>
    <row r="24" spans="1:8" ht="15" customHeight="1" x14ac:dyDescent="0.25">
      <c r="A24" s="3">
        <v>4</v>
      </c>
      <c r="B24" s="161" t="s">
        <v>34</v>
      </c>
      <c r="C24" s="144"/>
      <c r="D24" s="162" t="s">
        <v>147</v>
      </c>
      <c r="E24" s="144"/>
    </row>
    <row r="25" spans="1:8" ht="15.75" customHeight="1" x14ac:dyDescent="0.25">
      <c r="A25" s="3">
        <v>5</v>
      </c>
      <c r="B25" s="161" t="s">
        <v>35</v>
      </c>
      <c r="C25" s="144"/>
      <c r="D25" s="164">
        <v>45566</v>
      </c>
      <c r="E25" s="144"/>
    </row>
    <row r="26" spans="1:8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8" ht="15.75" customHeight="1" x14ac:dyDescent="0.25">
      <c r="A27" s="13"/>
      <c r="B27" s="13"/>
      <c r="C27" s="13"/>
      <c r="D27" s="14"/>
      <c r="E27" s="15"/>
    </row>
    <row r="28" spans="1:8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8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8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2313.4699999999998</v>
      </c>
      <c r="H30" s="78"/>
    </row>
    <row r="31" spans="1:8" ht="15.75" customHeight="1" x14ac:dyDescent="0.25">
      <c r="A31" s="3" t="s">
        <v>17</v>
      </c>
      <c r="B31" s="166" t="s">
        <v>43</v>
      </c>
      <c r="C31" s="143"/>
      <c r="D31" s="144"/>
      <c r="E31" s="21">
        <f>0.3*D23</f>
        <v>694.04099999999994</v>
      </c>
    </row>
    <row r="32" spans="1:8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3007.5109999999995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250.52566629999995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363.90883099999991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614.43449729999986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724.3890994599999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90.548637432499987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108.65836491899998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54.329182459499989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36.219454972999991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21.731672983799996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7.2438909945999983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289.75563978399992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1332.8759430063997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95.191800000000029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5">
        <v>441</v>
      </c>
    </row>
    <row r="64" spans="1:5" ht="15.75" customHeight="1" x14ac:dyDescent="0.25">
      <c r="A64" s="3" t="s">
        <v>19</v>
      </c>
      <c r="B64" s="166" t="s">
        <v>79</v>
      </c>
      <c r="C64" s="143"/>
      <c r="D64" s="144"/>
      <c r="E64" s="26">
        <v>10</v>
      </c>
    </row>
    <row r="65" spans="1:5" ht="15.75" customHeight="1" x14ac:dyDescent="0.25">
      <c r="A65" s="3" t="s">
        <v>22</v>
      </c>
      <c r="B65" s="173" t="s">
        <v>80</v>
      </c>
      <c r="C65" s="143"/>
      <c r="D65" s="144"/>
      <c r="E65" s="21"/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546.19180000000006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614.43449729999986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1332.8759430063997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546.19180000000006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2493.5022403063995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12.631546199999997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1.02255374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104.36063169999998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58.345713399999994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21.924755189999996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24.060087999999997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222.34528822999997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402.39814475002987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10.069008482493999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0.72438909945999985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1.0865836491899996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1.0865836491899996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50.308822957496986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465.67353258786085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465.67353258786085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465.67353258786085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652.72/12</f>
        <v>54.393333333333338</v>
      </c>
    </row>
    <row r="111" spans="1:5" ht="15.75" customHeight="1" x14ac:dyDescent="0.25">
      <c r="A111" s="3" t="s">
        <v>17</v>
      </c>
      <c r="B111" s="152" t="s">
        <v>113</v>
      </c>
      <c r="C111" s="143"/>
      <c r="D111" s="144"/>
      <c r="E111" s="26">
        <v>746.42</v>
      </c>
    </row>
    <row r="112" spans="1:5" ht="15.75" customHeight="1" x14ac:dyDescent="0.25">
      <c r="A112" s="3" t="s">
        <v>19</v>
      </c>
      <c r="B112" s="153" t="s">
        <v>115</v>
      </c>
      <c r="C112" s="143"/>
      <c r="D112" s="144"/>
      <c r="E112" s="27"/>
    </row>
    <row r="113" spans="1:5" ht="15.75" customHeight="1" x14ac:dyDescent="0.25">
      <c r="A113" s="142" t="s">
        <v>52</v>
      </c>
      <c r="B113" s="143"/>
      <c r="C113" s="143"/>
      <c r="D113" s="144"/>
      <c r="E113" s="22">
        <f>SUM(E110:E112)</f>
        <v>800.81333333333328</v>
      </c>
    </row>
    <row r="114" spans="1:5" ht="15.75" customHeight="1" x14ac:dyDescent="0.25">
      <c r="A114" s="7" t="s">
        <v>36</v>
      </c>
      <c r="B114" s="165" t="s">
        <v>116</v>
      </c>
      <c r="C114" s="143"/>
      <c r="D114" s="143"/>
      <c r="E114" s="144"/>
    </row>
    <row r="115" spans="1:5" ht="15.75" customHeight="1" x14ac:dyDescent="0.25">
      <c r="A115" s="13"/>
      <c r="B115" s="13"/>
      <c r="C115" s="13"/>
      <c r="D115" s="14"/>
      <c r="E115" s="15"/>
    </row>
    <row r="116" spans="1:5" ht="15.75" customHeight="1" x14ac:dyDescent="0.25">
      <c r="A116" s="142" t="s">
        <v>117</v>
      </c>
      <c r="B116" s="144"/>
      <c r="C116" s="142" t="s">
        <v>118</v>
      </c>
      <c r="D116" s="143"/>
      <c r="E116" s="144"/>
    </row>
    <row r="117" spans="1:5" ht="15.75" customHeight="1" x14ac:dyDescent="0.25">
      <c r="A117" s="18">
        <v>5</v>
      </c>
      <c r="B117" s="142" t="s">
        <v>119</v>
      </c>
      <c r="C117" s="144"/>
      <c r="D117" s="28" t="s">
        <v>64</v>
      </c>
      <c r="E117" s="19" t="s">
        <v>41</v>
      </c>
    </row>
    <row r="118" spans="1:5" ht="15.75" customHeight="1" x14ac:dyDescent="0.25">
      <c r="A118" s="3" t="s">
        <v>15</v>
      </c>
      <c r="B118" s="161" t="s">
        <v>120</v>
      </c>
      <c r="C118" s="144"/>
      <c r="D118" s="29">
        <f>'Auxiliar de cozinha'!D122</f>
        <v>0.03</v>
      </c>
      <c r="E118" s="21">
        <f>D118*(E137-E136)</f>
        <v>185.67096183372777</v>
      </c>
    </row>
    <row r="119" spans="1:5" ht="15.75" customHeight="1" x14ac:dyDescent="0.25">
      <c r="A119" s="3" t="s">
        <v>17</v>
      </c>
      <c r="B119" s="161" t="s">
        <v>121</v>
      </c>
      <c r="C119" s="144"/>
      <c r="D119" s="29">
        <f>'Auxiliar de cozinha'!D123</f>
        <v>6.7900000000000002E-2</v>
      </c>
      <c r="E119" s="21">
        <f>D119*(E137-E136+E118)</f>
        <v>432.84233525884736</v>
      </c>
    </row>
    <row r="120" spans="1:5" ht="15.75" customHeight="1" x14ac:dyDescent="0.25">
      <c r="A120" s="3" t="s">
        <v>19</v>
      </c>
      <c r="B120" s="152" t="s">
        <v>122</v>
      </c>
      <c r="C120" s="143"/>
      <c r="D120" s="143"/>
      <c r="E120" s="144"/>
    </row>
    <row r="121" spans="1:5" ht="15.75" customHeight="1" x14ac:dyDescent="0.25">
      <c r="A121" s="30"/>
      <c r="B121" s="168" t="s">
        <v>123</v>
      </c>
      <c r="C121" s="144"/>
      <c r="D121" s="31">
        <f>'Auxiliar de cozinha'!D125</f>
        <v>0.03</v>
      </c>
      <c r="E121" s="21">
        <f>((E137-E136+E118+E119)/(1-D124))*D121</f>
        <v>223.56470798741657</v>
      </c>
    </row>
    <row r="122" spans="1:5" ht="15.75" customHeight="1" x14ac:dyDescent="0.25">
      <c r="A122" s="30"/>
      <c r="B122" s="168" t="s">
        <v>124</v>
      </c>
      <c r="C122" s="144"/>
      <c r="D122" s="31">
        <f>'Auxiliar de cozinha'!D126</f>
        <v>6.4999999999999997E-3</v>
      </c>
      <c r="E122" s="21">
        <f>((E137-E136+E118+E119)/(1-D124))*D122</f>
        <v>48.439020063940255</v>
      </c>
    </row>
    <row r="123" spans="1:5" ht="15.75" customHeight="1" x14ac:dyDescent="0.25">
      <c r="A123" s="30"/>
      <c r="B123" s="168" t="s">
        <v>125</v>
      </c>
      <c r="C123" s="144"/>
      <c r="D123" s="31">
        <f>'Auxiliar de cozinha'!D127</f>
        <v>0.05</v>
      </c>
      <c r="E123" s="21">
        <f>((E137-E136+E118+E119)/(1-D124))*D123</f>
        <v>372.60784664569428</v>
      </c>
    </row>
    <row r="124" spans="1:5" ht="15" customHeight="1" x14ac:dyDescent="0.25">
      <c r="A124" s="169" t="s">
        <v>126</v>
      </c>
      <c r="B124" s="143"/>
      <c r="C124" s="144"/>
      <c r="D124" s="32">
        <f>SUM(D121:D123)</f>
        <v>8.6499999999999994E-2</v>
      </c>
      <c r="E124" s="22">
        <f>SUM(E121:E123)+0.01</f>
        <v>644.62157469705107</v>
      </c>
    </row>
    <row r="125" spans="1:5" ht="15.75" customHeight="1" x14ac:dyDescent="0.25">
      <c r="A125" s="142" t="s">
        <v>52</v>
      </c>
      <c r="B125" s="143"/>
      <c r="C125" s="144"/>
      <c r="D125" s="32">
        <f>SUM(D118:D119)+D124</f>
        <v>0.18440000000000001</v>
      </c>
      <c r="E125" s="22">
        <f>SUM(E118:E119)+SUM(E121:E123)</f>
        <v>1263.1248717896262</v>
      </c>
    </row>
    <row r="126" spans="1:5" ht="15.75" customHeight="1" x14ac:dyDescent="0.25">
      <c r="A126" s="33" t="s">
        <v>127</v>
      </c>
      <c r="B126" s="165" t="s">
        <v>128</v>
      </c>
      <c r="C126" s="143"/>
      <c r="D126" s="143"/>
      <c r="E126" s="144"/>
    </row>
    <row r="127" spans="1:5" ht="15.75" customHeight="1" x14ac:dyDescent="0.25">
      <c r="A127" s="33" t="s">
        <v>129</v>
      </c>
      <c r="B127" s="165" t="s">
        <v>130</v>
      </c>
      <c r="C127" s="143"/>
      <c r="D127" s="143"/>
      <c r="E127" s="144"/>
    </row>
    <row r="128" spans="1:5" ht="30" customHeight="1" x14ac:dyDescent="0.25">
      <c r="A128" s="33" t="s">
        <v>131</v>
      </c>
      <c r="B128" s="172" t="s">
        <v>132</v>
      </c>
      <c r="C128" s="143"/>
      <c r="D128" s="143"/>
      <c r="E128" s="144"/>
    </row>
    <row r="129" spans="1:5" ht="15.75" customHeight="1" x14ac:dyDescent="0.25">
      <c r="A129" s="13"/>
      <c r="B129" s="13"/>
      <c r="C129" s="13"/>
      <c r="D129" s="14"/>
      <c r="E129" s="15"/>
    </row>
    <row r="130" spans="1:5" ht="15.75" customHeight="1" x14ac:dyDescent="0.25">
      <c r="A130" s="142" t="s">
        <v>133</v>
      </c>
      <c r="B130" s="143"/>
      <c r="C130" s="143"/>
      <c r="D130" s="143"/>
      <c r="E130" s="144"/>
    </row>
    <row r="131" spans="1:5" ht="15.75" customHeight="1" x14ac:dyDescent="0.25">
      <c r="A131" s="156" t="s">
        <v>134</v>
      </c>
      <c r="B131" s="143"/>
      <c r="C131" s="143"/>
      <c r="D131" s="144"/>
      <c r="E131" s="34" t="s">
        <v>135</v>
      </c>
    </row>
    <row r="132" spans="1:5" ht="15.75" customHeight="1" x14ac:dyDescent="0.25">
      <c r="A132" s="3" t="s">
        <v>15</v>
      </c>
      <c r="B132" s="152" t="s">
        <v>136</v>
      </c>
      <c r="C132" s="143"/>
      <c r="D132" s="144"/>
      <c r="E132" s="21">
        <f>E37</f>
        <v>3007.5109999999995</v>
      </c>
    </row>
    <row r="133" spans="1:5" ht="15.75" customHeight="1" x14ac:dyDescent="0.25">
      <c r="A133" s="3" t="s">
        <v>17</v>
      </c>
      <c r="B133" s="152" t="s">
        <v>137</v>
      </c>
      <c r="C133" s="143"/>
      <c r="D133" s="144"/>
      <c r="E133" s="21">
        <f>E73</f>
        <v>2493.5022403063995</v>
      </c>
    </row>
    <row r="134" spans="1:5" ht="15.75" customHeight="1" x14ac:dyDescent="0.25">
      <c r="A134" s="3" t="s">
        <v>19</v>
      </c>
      <c r="B134" s="152" t="s">
        <v>138</v>
      </c>
      <c r="C134" s="143"/>
      <c r="D134" s="144"/>
      <c r="E134" s="21">
        <f>E83</f>
        <v>222.34528822999997</v>
      </c>
    </row>
    <row r="135" spans="1:5" ht="15.75" customHeight="1" x14ac:dyDescent="0.25">
      <c r="A135" s="3" t="s">
        <v>22</v>
      </c>
      <c r="B135" s="152" t="s">
        <v>139</v>
      </c>
      <c r="C135" s="143"/>
      <c r="D135" s="144"/>
      <c r="E135" s="21">
        <f>E106</f>
        <v>465.67353258786085</v>
      </c>
    </row>
    <row r="136" spans="1:5" ht="15.75" customHeight="1" x14ac:dyDescent="0.25">
      <c r="A136" s="3" t="s">
        <v>46</v>
      </c>
      <c r="B136" s="153" t="s">
        <v>140</v>
      </c>
      <c r="C136" s="143"/>
      <c r="D136" s="144"/>
      <c r="E136" s="21">
        <f>E113</f>
        <v>800.81333333333328</v>
      </c>
    </row>
    <row r="137" spans="1:5" ht="15.75" customHeight="1" x14ac:dyDescent="0.25">
      <c r="A137" s="142" t="s">
        <v>141</v>
      </c>
      <c r="B137" s="143"/>
      <c r="C137" s="143"/>
      <c r="D137" s="144"/>
      <c r="E137" s="35">
        <f>SUM(E132:E136)</f>
        <v>6989.8453944575931</v>
      </c>
    </row>
    <row r="138" spans="1:5" ht="15.75" customHeight="1" x14ac:dyDescent="0.25">
      <c r="A138" s="3" t="s">
        <v>48</v>
      </c>
      <c r="B138" s="152" t="s">
        <v>142</v>
      </c>
      <c r="C138" s="143"/>
      <c r="D138" s="144"/>
      <c r="E138" s="21">
        <f>E125</f>
        <v>1263.1248717896262</v>
      </c>
    </row>
    <row r="139" spans="1:5" ht="15.75" customHeight="1" x14ac:dyDescent="0.25">
      <c r="A139" s="142" t="s">
        <v>183</v>
      </c>
      <c r="B139" s="143"/>
      <c r="C139" s="143"/>
      <c r="D139" s="144"/>
      <c r="E139" s="35">
        <f>SUM(E137:E138)</f>
        <v>8252.9702662472191</v>
      </c>
    </row>
    <row r="140" spans="1:5" ht="15.75" customHeight="1" x14ac:dyDescent="0.25">
      <c r="A140" s="13"/>
      <c r="B140" s="13"/>
      <c r="C140" s="13"/>
      <c r="D140" s="14"/>
      <c r="E140" s="15"/>
    </row>
    <row r="141" spans="1:5" ht="15" customHeight="1" x14ac:dyDescent="0.25">
      <c r="A141" s="170" t="s">
        <v>143</v>
      </c>
      <c r="B141" s="171"/>
      <c r="C141" s="171"/>
      <c r="D141" s="171"/>
      <c r="E141" s="171"/>
    </row>
    <row r="142" spans="1:5" ht="15.75" customHeight="1" x14ac:dyDescent="0.25">
      <c r="A142" s="171"/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53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2:D62"/>
    <mergeCell ref="B63:D63"/>
    <mergeCell ref="B64:D64"/>
    <mergeCell ref="B65:D65"/>
    <mergeCell ref="A66:D66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B126:E126"/>
    <mergeCell ref="B127:E127"/>
    <mergeCell ref="B136:D136"/>
    <mergeCell ref="A137:D137"/>
    <mergeCell ref="B138:D138"/>
    <mergeCell ref="A139:D139"/>
    <mergeCell ref="A141:E144"/>
    <mergeCell ref="B128:E128"/>
    <mergeCell ref="A130:E130"/>
    <mergeCell ref="A131:D131"/>
    <mergeCell ref="B132:D132"/>
    <mergeCell ref="B133:D133"/>
    <mergeCell ref="B134:D134"/>
    <mergeCell ref="B135:D135"/>
    <mergeCell ref="B117:C117"/>
    <mergeCell ref="B118:C118"/>
    <mergeCell ref="B119:C119"/>
    <mergeCell ref="B120:E120"/>
    <mergeCell ref="B121:C121"/>
    <mergeCell ref="B122:C122"/>
    <mergeCell ref="B123:C123"/>
    <mergeCell ref="A124:C124"/>
    <mergeCell ref="A125:C125"/>
    <mergeCell ref="A108:B108"/>
    <mergeCell ref="C108:E108"/>
    <mergeCell ref="B109:D109"/>
    <mergeCell ref="B110:D110"/>
    <mergeCell ref="B111:D111"/>
    <mergeCell ref="B112:D112"/>
    <mergeCell ref="A113:D113"/>
    <mergeCell ref="B114:E114"/>
    <mergeCell ref="A116:B116"/>
    <mergeCell ref="C116:E116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999"/>
  <sheetViews>
    <sheetView showGridLines="0" topLeftCell="A112" workbookViewId="0">
      <selection activeCell="J49" sqref="J49"/>
    </sheetView>
  </sheetViews>
  <sheetFormatPr defaultColWidth="14.42578125" defaultRowHeight="15" customHeight="1" x14ac:dyDescent="0.25"/>
  <cols>
    <col min="1" max="1" width="7.85546875" customWidth="1"/>
    <col min="2" max="2" width="43.85546875" customWidth="1"/>
    <col min="3" max="3" width="22.42578125" customWidth="1"/>
    <col min="4" max="4" width="10.28515625" customWidth="1"/>
    <col min="5" max="5" width="12" customWidth="1"/>
    <col min="6" max="7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181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ht="15" customHeight="1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58" t="str">
        <f>D21</f>
        <v>LÍDER DE EQUIPE</v>
      </c>
      <c r="B15" s="144"/>
      <c r="C15" s="12" t="s">
        <v>27</v>
      </c>
      <c r="D15" s="159">
        <v>1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15" customHeight="1" x14ac:dyDescent="0.25">
      <c r="A21" s="3">
        <v>1</v>
      </c>
      <c r="B21" s="161" t="s">
        <v>31</v>
      </c>
      <c r="C21" s="144"/>
      <c r="D21" s="162" t="s">
        <v>149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76">
        <v>1903766</v>
      </c>
      <c r="E22" s="144"/>
    </row>
    <row r="23" spans="1:5" ht="15.75" customHeight="1" x14ac:dyDescent="0.25">
      <c r="A23" s="3">
        <v>3</v>
      </c>
      <c r="B23" s="152" t="s">
        <v>33</v>
      </c>
      <c r="C23" s="144"/>
      <c r="D23" s="163">
        <v>2416.0500000000002</v>
      </c>
      <c r="E23" s="144"/>
    </row>
    <row r="24" spans="1:5" ht="15" customHeight="1" x14ac:dyDescent="0.25">
      <c r="A24" s="3">
        <v>4</v>
      </c>
      <c r="B24" s="161" t="s">
        <v>34</v>
      </c>
      <c r="C24" s="144"/>
      <c r="D24" s="162" t="s">
        <v>149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64">
        <v>45566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2416.0500000000002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v>0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2416.0500000000002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201.25696500000001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292.34205000000003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493.59901500000001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581.92980299999999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72.741225374999999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87.289470449999996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43.644735224999998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29.096490150000001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17.45789409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5.8192980299999997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232.77192120000001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1070.75083752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3" t="s">
        <v>76</v>
      </c>
      <c r="B61" s="154" t="s">
        <v>75</v>
      </c>
      <c r="C61" s="143"/>
      <c r="D61" s="144"/>
      <c r="E61" s="36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89.037000000000006</v>
      </c>
    </row>
    <row r="63" spans="1:5" ht="15.75" customHeight="1" x14ac:dyDescent="0.25">
      <c r="A63" s="37" t="s">
        <v>17</v>
      </c>
      <c r="B63" s="166" t="s">
        <v>78</v>
      </c>
      <c r="C63" s="143"/>
      <c r="D63" s="144"/>
      <c r="E63" s="25">
        <v>441</v>
      </c>
    </row>
    <row r="64" spans="1:5" ht="15.75" customHeight="1" x14ac:dyDescent="0.25">
      <c r="A64" s="3" t="s">
        <v>19</v>
      </c>
      <c r="B64" s="166" t="s">
        <v>79</v>
      </c>
      <c r="C64" s="143"/>
      <c r="D64" s="144"/>
      <c r="E64" s="26">
        <v>10</v>
      </c>
    </row>
    <row r="65" spans="1:5" ht="15.75" customHeight="1" x14ac:dyDescent="0.25">
      <c r="A65" s="3" t="s">
        <v>22</v>
      </c>
      <c r="B65" s="173" t="s">
        <v>80</v>
      </c>
      <c r="C65" s="143"/>
      <c r="D65" s="144"/>
      <c r="E65" s="21"/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540.03700000000003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493.59901500000001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1070.75083752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540.03700000000003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2104.38685252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10.147410000000001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0.8214570000000001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83.836935000000011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46.871370000000006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17.613004499999999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19.328400000000002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178.61857650000002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323.26200556649997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8.088824261700001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0.58192980299999997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0.87289470449999995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0.87289470449999995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40.415024818349998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374.09357385854997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374.09357385854997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374.09357385854997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38">
        <f>294.32/12</f>
        <v>24.526666666666667</v>
      </c>
    </row>
    <row r="111" spans="1:5" ht="15.75" customHeight="1" x14ac:dyDescent="0.25">
      <c r="A111" s="3" t="s">
        <v>17</v>
      </c>
      <c r="B111" s="152" t="s">
        <v>150</v>
      </c>
      <c r="C111" s="143"/>
      <c r="D111" s="144"/>
      <c r="E111" s="27">
        <f>0</f>
        <v>0</v>
      </c>
    </row>
    <row r="112" spans="1:5" ht="15.75" customHeight="1" x14ac:dyDescent="0.25">
      <c r="A112" s="3" t="s">
        <v>19</v>
      </c>
      <c r="B112" s="152" t="s">
        <v>114</v>
      </c>
      <c r="C112" s="143"/>
      <c r="D112" s="144"/>
      <c r="E112" s="27">
        <v>0</v>
      </c>
    </row>
    <row r="113" spans="1:5" ht="15.75" customHeight="1" x14ac:dyDescent="0.25">
      <c r="A113" s="23" t="s">
        <v>22</v>
      </c>
      <c r="B113" s="10" t="s">
        <v>115</v>
      </c>
      <c r="C113" s="39"/>
      <c r="D113" s="40"/>
      <c r="E113" s="27">
        <v>0</v>
      </c>
    </row>
    <row r="114" spans="1:5" ht="15.75" customHeight="1" x14ac:dyDescent="0.25">
      <c r="A114" s="142" t="s">
        <v>52</v>
      </c>
      <c r="B114" s="143"/>
      <c r="C114" s="143"/>
      <c r="D114" s="144"/>
      <c r="E114" s="22">
        <f>SUM(E110:E113)</f>
        <v>24.526666666666667</v>
      </c>
    </row>
    <row r="115" spans="1:5" ht="15.75" customHeight="1" x14ac:dyDescent="0.25">
      <c r="A115" s="7" t="s">
        <v>36</v>
      </c>
      <c r="B115" s="165" t="s">
        <v>116</v>
      </c>
      <c r="C115" s="143"/>
      <c r="D115" s="143"/>
      <c r="E115" s="144"/>
    </row>
    <row r="116" spans="1:5" ht="15.75" customHeight="1" x14ac:dyDescent="0.25">
      <c r="A116" s="13"/>
      <c r="B116" s="13"/>
      <c r="C116" s="13"/>
      <c r="D116" s="14"/>
      <c r="E116" s="15"/>
    </row>
    <row r="117" spans="1:5" ht="15.75" customHeight="1" x14ac:dyDescent="0.25">
      <c r="A117" s="142" t="s">
        <v>117</v>
      </c>
      <c r="B117" s="144"/>
      <c r="C117" s="142" t="s">
        <v>118</v>
      </c>
      <c r="D117" s="143"/>
      <c r="E117" s="144"/>
    </row>
    <row r="118" spans="1:5" ht="15.75" customHeight="1" x14ac:dyDescent="0.25">
      <c r="A118" s="18">
        <v>5</v>
      </c>
      <c r="B118" s="142" t="s">
        <v>119</v>
      </c>
      <c r="C118" s="144"/>
      <c r="D118" s="28" t="s">
        <v>64</v>
      </c>
      <c r="E118" s="19" t="s">
        <v>41</v>
      </c>
    </row>
    <row r="119" spans="1:5" ht="15.75" customHeight="1" x14ac:dyDescent="0.25">
      <c r="A119" s="3" t="s">
        <v>15</v>
      </c>
      <c r="B119" s="161" t="s">
        <v>120</v>
      </c>
      <c r="C119" s="144"/>
      <c r="D119" s="29">
        <f>'Auxiliar de cozinha'!D122</f>
        <v>0.03</v>
      </c>
      <c r="E119" s="21">
        <f>D119*(E138-E137)</f>
        <v>152.19447008635652</v>
      </c>
    </row>
    <row r="120" spans="1:5" ht="15.75" customHeight="1" x14ac:dyDescent="0.25">
      <c r="A120" s="3" t="s">
        <v>17</v>
      </c>
      <c r="B120" s="161" t="s">
        <v>121</v>
      </c>
      <c r="C120" s="144"/>
      <c r="D120" s="29">
        <f>'Auxiliar de cozinha'!D123</f>
        <v>6.7900000000000002E-2</v>
      </c>
      <c r="E120" s="21">
        <f>D120*(E138-E137+E119)</f>
        <v>354.80082181431726</v>
      </c>
    </row>
    <row r="121" spans="1:5" ht="15.75" customHeight="1" x14ac:dyDescent="0.25">
      <c r="A121" s="3" t="s">
        <v>19</v>
      </c>
      <c r="B121" s="152" t="s">
        <v>122</v>
      </c>
      <c r="C121" s="143"/>
      <c r="D121" s="143"/>
      <c r="E121" s="144"/>
    </row>
    <row r="122" spans="1:5" ht="15.75" customHeight="1" x14ac:dyDescent="0.25">
      <c r="A122" s="30"/>
      <c r="B122" s="168" t="s">
        <v>123</v>
      </c>
      <c r="C122" s="144"/>
      <c r="D122" s="31">
        <f>'Auxiliar de cozinha'!D125</f>
        <v>0.03</v>
      </c>
      <c r="E122" s="21">
        <f>((E138-E137+E119+E120)/(1-D125))*D122</f>
        <v>183.25597027189576</v>
      </c>
    </row>
    <row r="123" spans="1:5" ht="15.75" customHeight="1" x14ac:dyDescent="0.25">
      <c r="A123" s="30"/>
      <c r="B123" s="168" t="s">
        <v>124</v>
      </c>
      <c r="C123" s="144"/>
      <c r="D123" s="31">
        <f>'Auxiliar de cozinha'!D126</f>
        <v>6.4999999999999997E-3</v>
      </c>
      <c r="E123" s="21">
        <f>((E138-E137+E119+E120)/(1-D125))*D123</f>
        <v>39.705460225577411</v>
      </c>
    </row>
    <row r="124" spans="1:5" ht="15.75" customHeight="1" x14ac:dyDescent="0.25">
      <c r="A124" s="30"/>
      <c r="B124" s="168" t="s">
        <v>125</v>
      </c>
      <c r="C124" s="144"/>
      <c r="D124" s="31">
        <f>'Auxiliar de cozinha'!D127</f>
        <v>0.05</v>
      </c>
      <c r="E124" s="21">
        <f>((E138-E137+E119+E120)/(1-D125))*D124</f>
        <v>305.42661711982629</v>
      </c>
    </row>
    <row r="125" spans="1:5" ht="15" customHeight="1" x14ac:dyDescent="0.25">
      <c r="A125" s="169" t="s">
        <v>126</v>
      </c>
      <c r="B125" s="143"/>
      <c r="C125" s="144"/>
      <c r="D125" s="32">
        <f>SUM(D122:D124)</f>
        <v>8.6499999999999994E-2</v>
      </c>
      <c r="E125" s="22">
        <f>SUM(E122:E124)+0.01</f>
        <v>528.39804761729943</v>
      </c>
    </row>
    <row r="126" spans="1:5" ht="15.75" customHeight="1" x14ac:dyDescent="0.25">
      <c r="A126" s="142" t="s">
        <v>52</v>
      </c>
      <c r="B126" s="143"/>
      <c r="C126" s="144"/>
      <c r="D126" s="32">
        <f>SUM(D119:D120)+D125</f>
        <v>0.18440000000000001</v>
      </c>
      <c r="E126" s="22">
        <f>SUM(E119:E120)+SUM(E122:E124)</f>
        <v>1035.3833395179731</v>
      </c>
    </row>
    <row r="127" spans="1:5" ht="15.75" customHeight="1" x14ac:dyDescent="0.25">
      <c r="A127" s="33" t="s">
        <v>127</v>
      </c>
      <c r="B127" s="165" t="s">
        <v>128</v>
      </c>
      <c r="C127" s="143"/>
      <c r="D127" s="143"/>
      <c r="E127" s="144"/>
    </row>
    <row r="128" spans="1:5" ht="15.75" customHeight="1" x14ac:dyDescent="0.25">
      <c r="A128" s="33" t="s">
        <v>129</v>
      </c>
      <c r="B128" s="165" t="s">
        <v>130</v>
      </c>
      <c r="C128" s="143"/>
      <c r="D128" s="143"/>
      <c r="E128" s="144"/>
    </row>
    <row r="129" spans="1:5" ht="30" customHeight="1" x14ac:dyDescent="0.25">
      <c r="A129" s="33" t="s">
        <v>131</v>
      </c>
      <c r="B129" s="172" t="s">
        <v>132</v>
      </c>
      <c r="C129" s="143"/>
      <c r="D129" s="143"/>
      <c r="E129" s="144"/>
    </row>
    <row r="130" spans="1:5" ht="15.75" customHeight="1" x14ac:dyDescent="0.25">
      <c r="A130" s="13"/>
      <c r="B130" s="13"/>
      <c r="C130" s="13"/>
      <c r="D130" s="14"/>
      <c r="E130" s="15"/>
    </row>
    <row r="131" spans="1:5" ht="15.75" customHeight="1" x14ac:dyDescent="0.25">
      <c r="A131" s="142" t="s">
        <v>133</v>
      </c>
      <c r="B131" s="143"/>
      <c r="C131" s="143"/>
      <c r="D131" s="143"/>
      <c r="E131" s="144"/>
    </row>
    <row r="132" spans="1:5" ht="15.75" customHeight="1" x14ac:dyDescent="0.25">
      <c r="A132" s="156" t="s">
        <v>134</v>
      </c>
      <c r="B132" s="143"/>
      <c r="C132" s="143"/>
      <c r="D132" s="144"/>
      <c r="E132" s="34" t="s">
        <v>135</v>
      </c>
    </row>
    <row r="133" spans="1:5" ht="15.75" customHeight="1" x14ac:dyDescent="0.25">
      <c r="A133" s="3" t="s">
        <v>15</v>
      </c>
      <c r="B133" s="152" t="s">
        <v>136</v>
      </c>
      <c r="C133" s="143"/>
      <c r="D133" s="144"/>
      <c r="E133" s="21">
        <f>E37</f>
        <v>2416.0500000000002</v>
      </c>
    </row>
    <row r="134" spans="1:5" ht="15.75" customHeight="1" x14ac:dyDescent="0.25">
      <c r="A134" s="3" t="s">
        <v>17</v>
      </c>
      <c r="B134" s="152" t="s">
        <v>137</v>
      </c>
      <c r="C134" s="143"/>
      <c r="D134" s="144"/>
      <c r="E134" s="21">
        <f>E73</f>
        <v>2104.38685252</v>
      </c>
    </row>
    <row r="135" spans="1:5" ht="15.75" customHeight="1" x14ac:dyDescent="0.25">
      <c r="A135" s="3" t="s">
        <v>19</v>
      </c>
      <c r="B135" s="152" t="s">
        <v>138</v>
      </c>
      <c r="C135" s="143"/>
      <c r="D135" s="144"/>
      <c r="E135" s="21">
        <f>E83</f>
        <v>178.61857650000002</v>
      </c>
    </row>
    <row r="136" spans="1:5" ht="15.75" customHeight="1" x14ac:dyDescent="0.25">
      <c r="A136" s="3" t="s">
        <v>22</v>
      </c>
      <c r="B136" s="152" t="s">
        <v>139</v>
      </c>
      <c r="C136" s="143"/>
      <c r="D136" s="144"/>
      <c r="E136" s="21">
        <f>E106</f>
        <v>374.09357385854997</v>
      </c>
    </row>
    <row r="137" spans="1:5" ht="15.75" customHeight="1" x14ac:dyDescent="0.25">
      <c r="A137" s="3" t="s">
        <v>46</v>
      </c>
      <c r="B137" s="153" t="s">
        <v>140</v>
      </c>
      <c r="C137" s="143"/>
      <c r="D137" s="144"/>
      <c r="E137" s="21">
        <f>E114</f>
        <v>24.526666666666667</v>
      </c>
    </row>
    <row r="138" spans="1:5" ht="15.75" customHeight="1" x14ac:dyDescent="0.25">
      <c r="A138" s="142" t="s">
        <v>141</v>
      </c>
      <c r="B138" s="143"/>
      <c r="C138" s="143"/>
      <c r="D138" s="144"/>
      <c r="E138" s="35">
        <f>SUM(E133:E137)</f>
        <v>5097.6756695452177</v>
      </c>
    </row>
    <row r="139" spans="1:5" ht="15.75" customHeight="1" x14ac:dyDescent="0.25">
      <c r="A139" s="3" t="s">
        <v>48</v>
      </c>
      <c r="B139" s="152" t="s">
        <v>142</v>
      </c>
      <c r="C139" s="143"/>
      <c r="D139" s="144"/>
      <c r="E139" s="21">
        <f>E126</f>
        <v>1035.3833395179731</v>
      </c>
    </row>
    <row r="140" spans="1:5" ht="15.75" customHeight="1" x14ac:dyDescent="0.25">
      <c r="A140" s="142" t="s">
        <v>183</v>
      </c>
      <c r="B140" s="143"/>
      <c r="C140" s="143"/>
      <c r="D140" s="144"/>
      <c r="E140" s="35">
        <f>SUM(E138:E139)</f>
        <v>6133.0590090631904</v>
      </c>
    </row>
    <row r="141" spans="1:5" ht="15.75" customHeight="1" x14ac:dyDescent="0.25">
      <c r="A141" s="13"/>
      <c r="B141" s="13"/>
      <c r="C141" s="13"/>
      <c r="D141" s="14"/>
      <c r="E141" s="15"/>
    </row>
    <row r="142" spans="1:5" ht="15" customHeight="1" x14ac:dyDescent="0.25">
      <c r="A142" s="170" t="s">
        <v>143</v>
      </c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spans="1:5" ht="15.75" customHeight="1" x14ac:dyDescent="0.25">
      <c r="A145" s="171"/>
      <c r="B145" s="171"/>
      <c r="C145" s="171"/>
      <c r="D145" s="171"/>
      <c r="E145" s="171"/>
    </row>
    <row r="146" spans="1:5" ht="15.75" customHeight="1" x14ac:dyDescent="0.25">
      <c r="A146" s="13"/>
      <c r="B146" s="13"/>
      <c r="C146" s="13"/>
      <c r="D146" s="14"/>
      <c r="E146" s="15"/>
    </row>
    <row r="147" spans="1:5" ht="15.75" customHeight="1" x14ac:dyDescent="0.25">
      <c r="A147" s="13"/>
      <c r="B147" s="13"/>
      <c r="C147" s="13"/>
      <c r="D147" s="14"/>
      <c r="E147" s="15"/>
    </row>
    <row r="148" spans="1:5" ht="15.75" customHeight="1" x14ac:dyDescent="0.25">
      <c r="A148" s="13"/>
      <c r="B148" s="13"/>
      <c r="C148" s="13"/>
      <c r="D148" s="14"/>
      <c r="E148" s="15"/>
    </row>
    <row r="149" spans="1:5" ht="15.75" customHeight="1" x14ac:dyDescent="0.25">
      <c r="A149" s="13"/>
      <c r="B149" s="13"/>
      <c r="C149" s="13"/>
      <c r="D149" s="14"/>
      <c r="E149" s="15"/>
    </row>
    <row r="150" spans="1:5" ht="15.75" customHeight="1" x14ac:dyDescent="0.25">
      <c r="A150" s="13"/>
      <c r="B150" s="13"/>
      <c r="C150" s="13"/>
      <c r="D150" s="14"/>
      <c r="E150" s="15"/>
    </row>
    <row r="151" spans="1:5" ht="15.75" customHeight="1" x14ac:dyDescent="0.25"/>
    <row r="152" spans="1:5" ht="15.75" customHeight="1" x14ac:dyDescent="0.25"/>
    <row r="153" spans="1:5" ht="15.75" customHeight="1" x14ac:dyDescent="0.25"/>
    <row r="154" spans="1:5" ht="15.75" customHeight="1" x14ac:dyDescent="0.25"/>
    <row r="155" spans="1:5" ht="15.75" customHeight="1" x14ac:dyDescent="0.25"/>
    <row r="156" spans="1:5" ht="15.75" customHeight="1" x14ac:dyDescent="0.25"/>
    <row r="157" spans="1:5" ht="15.75" customHeight="1" x14ac:dyDescent="0.25"/>
    <row r="158" spans="1:5" ht="15.75" customHeight="1" x14ac:dyDescent="0.25"/>
    <row r="159" spans="1:5" ht="15.75" customHeight="1" x14ac:dyDescent="0.25"/>
    <row r="160" spans="1:5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53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2:D62"/>
    <mergeCell ref="B63:D63"/>
    <mergeCell ref="B64:D64"/>
    <mergeCell ref="B65:D65"/>
    <mergeCell ref="A66:D66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B127:E127"/>
    <mergeCell ref="B128:E128"/>
    <mergeCell ref="B137:D137"/>
    <mergeCell ref="A138:D138"/>
    <mergeCell ref="B139:D139"/>
    <mergeCell ref="A140:D140"/>
    <mergeCell ref="A142:E145"/>
    <mergeCell ref="B129:E129"/>
    <mergeCell ref="A131:E131"/>
    <mergeCell ref="A132:D132"/>
    <mergeCell ref="B133:D133"/>
    <mergeCell ref="B134:D134"/>
    <mergeCell ref="B135:D135"/>
    <mergeCell ref="B136:D136"/>
    <mergeCell ref="B118:C118"/>
    <mergeCell ref="B119:C119"/>
    <mergeCell ref="B120:C120"/>
    <mergeCell ref="B121:E121"/>
    <mergeCell ref="B122:C122"/>
    <mergeCell ref="B123:C123"/>
    <mergeCell ref="B124:C124"/>
    <mergeCell ref="A125:C125"/>
    <mergeCell ref="A126:C126"/>
    <mergeCell ref="A108:B108"/>
    <mergeCell ref="C108:E108"/>
    <mergeCell ref="B109:D109"/>
    <mergeCell ref="B110:D110"/>
    <mergeCell ref="B111:D111"/>
    <mergeCell ref="B112:D112"/>
    <mergeCell ref="A114:D114"/>
    <mergeCell ref="B115:E115"/>
    <mergeCell ref="A117:B117"/>
    <mergeCell ref="C117:E117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90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998"/>
  <sheetViews>
    <sheetView showGridLines="0" topLeftCell="A127" workbookViewId="0">
      <selection activeCell="H47" sqref="H47"/>
    </sheetView>
  </sheetViews>
  <sheetFormatPr defaultColWidth="14.42578125" defaultRowHeight="15" customHeight="1" x14ac:dyDescent="0.25"/>
  <cols>
    <col min="1" max="1" width="7.85546875" customWidth="1"/>
    <col min="2" max="2" width="40.7109375" customWidth="1"/>
    <col min="3" max="3" width="17.7109375" customWidth="1"/>
    <col min="4" max="4" width="8.7109375" customWidth="1"/>
    <col min="5" max="5" width="17.28515625" customWidth="1"/>
    <col min="6" max="7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151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ht="15" customHeight="1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58" t="str">
        <f>D21</f>
        <v>JARDINEIRO</v>
      </c>
      <c r="B15" s="144"/>
      <c r="C15" s="12" t="s">
        <v>27</v>
      </c>
      <c r="D15" s="159">
        <v>1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15" customHeight="1" x14ac:dyDescent="0.25">
      <c r="A21" s="3">
        <v>1</v>
      </c>
      <c r="B21" s="161" t="s">
        <v>31</v>
      </c>
      <c r="C21" s="144"/>
      <c r="D21" s="162" t="s">
        <v>152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62" t="s">
        <v>153</v>
      </c>
      <c r="E22" s="144"/>
    </row>
    <row r="23" spans="1:5" ht="15.75" customHeight="1" x14ac:dyDescent="0.25">
      <c r="A23" s="3">
        <v>3</v>
      </c>
      <c r="B23" s="161" t="s">
        <v>33</v>
      </c>
      <c r="C23" s="144"/>
      <c r="D23" s="177">
        <v>1683.33</v>
      </c>
      <c r="E23" s="144"/>
    </row>
    <row r="24" spans="1:5" ht="15" customHeight="1" x14ac:dyDescent="0.25">
      <c r="A24" s="3">
        <v>4</v>
      </c>
      <c r="B24" s="161" t="s">
        <v>34</v>
      </c>
      <c r="C24" s="144"/>
      <c r="D24" s="178" t="s">
        <v>152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79">
        <v>45292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1683.33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v>0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1683.33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140.22138899999999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203.68293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343.90431899999999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405.44686380000002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50.680857975000002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60.817029569999995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30.408514784999998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20.272343190000001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12.163405914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4.0544686380000003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162.17874552000001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746.02222939199999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133.00020000000001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0">
        <f>227.05*0.8</f>
        <v>181.64000000000001</v>
      </c>
    </row>
    <row r="64" spans="1:5" ht="15.75" customHeight="1" x14ac:dyDescent="0.25">
      <c r="A64" s="3" t="s">
        <v>19</v>
      </c>
      <c r="B64" s="166" t="s">
        <v>154</v>
      </c>
      <c r="C64" s="143"/>
      <c r="D64" s="144"/>
      <c r="E64" s="20">
        <v>15</v>
      </c>
    </row>
    <row r="65" spans="1:5" ht="15" customHeight="1" x14ac:dyDescent="0.25">
      <c r="A65" s="3" t="s">
        <v>22</v>
      </c>
      <c r="B65" s="173" t="s">
        <v>155</v>
      </c>
      <c r="C65" s="143"/>
      <c r="D65" s="144"/>
      <c r="E65" s="20">
        <v>128.35</v>
      </c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457.99020000000007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343.90431899999999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746.02222939199999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457.99020000000007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1547.916748392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7.0699859999999992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0.57233220000000007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58.411551000000003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32.656601999999999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12.271475699999998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13.46664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124.4485869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225.22573284089998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5.6357114068200005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0.4054468638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0.60817029569999992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0.60817029569999992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28.158284690909998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260.64151639382999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260.64151639382999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260.64151639382999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370.18/12</f>
        <v>30.848333333333333</v>
      </c>
    </row>
    <row r="111" spans="1:5" ht="15.75" customHeight="1" x14ac:dyDescent="0.25">
      <c r="A111" s="3" t="s">
        <v>17</v>
      </c>
      <c r="B111" s="152" t="s">
        <v>113</v>
      </c>
      <c r="C111" s="143"/>
      <c r="D111" s="144"/>
      <c r="E111" s="27">
        <f>10445.26
/12</f>
        <v>870.43833333333339</v>
      </c>
    </row>
    <row r="112" spans="1:5" ht="15.75" customHeight="1" x14ac:dyDescent="0.25">
      <c r="A112" s="3" t="s">
        <v>19</v>
      </c>
      <c r="B112" s="153" t="s">
        <v>115</v>
      </c>
      <c r="C112" s="143"/>
      <c r="D112" s="144"/>
      <c r="E112" s="27"/>
    </row>
    <row r="113" spans="1:5" ht="15.75" customHeight="1" x14ac:dyDescent="0.25">
      <c r="A113" s="142" t="s">
        <v>52</v>
      </c>
      <c r="B113" s="143"/>
      <c r="C113" s="143"/>
      <c r="D113" s="144"/>
      <c r="E113" s="22">
        <f>SUM(E110:E112)</f>
        <v>901.28666666666675</v>
      </c>
    </row>
    <row r="114" spans="1:5" ht="15.75" customHeight="1" x14ac:dyDescent="0.25">
      <c r="A114" s="7" t="s">
        <v>36</v>
      </c>
      <c r="B114" s="165" t="s">
        <v>116</v>
      </c>
      <c r="C114" s="143"/>
      <c r="D114" s="143"/>
      <c r="E114" s="144"/>
    </row>
    <row r="115" spans="1:5" ht="15.75" customHeight="1" x14ac:dyDescent="0.25">
      <c r="A115" s="13"/>
      <c r="B115" s="13"/>
      <c r="C115" s="13"/>
      <c r="D115" s="14"/>
      <c r="E115" s="15"/>
    </row>
    <row r="116" spans="1:5" ht="15.75" customHeight="1" x14ac:dyDescent="0.25">
      <c r="A116" s="142" t="s">
        <v>117</v>
      </c>
      <c r="B116" s="144"/>
      <c r="C116" s="142" t="s">
        <v>118</v>
      </c>
      <c r="D116" s="143"/>
      <c r="E116" s="144"/>
    </row>
    <row r="117" spans="1:5" ht="15.75" customHeight="1" x14ac:dyDescent="0.25">
      <c r="A117" s="18">
        <v>5</v>
      </c>
      <c r="B117" s="142" t="s">
        <v>119</v>
      </c>
      <c r="C117" s="144"/>
      <c r="D117" s="28" t="s">
        <v>64</v>
      </c>
      <c r="E117" s="19" t="s">
        <v>41</v>
      </c>
    </row>
    <row r="118" spans="1:5" ht="15.75" customHeight="1" x14ac:dyDescent="0.25">
      <c r="A118" s="3" t="s">
        <v>15</v>
      </c>
      <c r="B118" s="161" t="s">
        <v>120</v>
      </c>
      <c r="C118" s="144"/>
      <c r="D118" s="29">
        <f>'Auxiliar de cozinha'!D122</f>
        <v>0.03</v>
      </c>
      <c r="E118" s="21">
        <f>D118*(E137-E136)</f>
        <v>108.4901055505749</v>
      </c>
    </row>
    <row r="119" spans="1:5" ht="15.75" customHeight="1" x14ac:dyDescent="0.25">
      <c r="A119" s="3" t="s">
        <v>17</v>
      </c>
      <c r="B119" s="161" t="s">
        <v>121</v>
      </c>
      <c r="C119" s="144"/>
      <c r="D119" s="29">
        <f>'Auxiliar de cozinha'!D123</f>
        <v>6.7900000000000002E-2</v>
      </c>
      <c r="E119" s="21">
        <f>D119*(E137-E136+E118)</f>
        <v>252.91575039635188</v>
      </c>
    </row>
    <row r="120" spans="1:5" ht="15.75" customHeight="1" x14ac:dyDescent="0.25">
      <c r="A120" s="3" t="s">
        <v>19</v>
      </c>
      <c r="B120" s="152" t="s">
        <v>122</v>
      </c>
      <c r="C120" s="143"/>
      <c r="D120" s="143"/>
      <c r="E120" s="144"/>
    </row>
    <row r="121" spans="1:5" ht="15.75" customHeight="1" x14ac:dyDescent="0.25">
      <c r="A121" s="30"/>
      <c r="B121" s="168" t="s">
        <v>123</v>
      </c>
      <c r="C121" s="144"/>
      <c r="D121" s="31">
        <f>'Auxiliar de cozinha'!D125</f>
        <v>0.03</v>
      </c>
      <c r="E121" s="21">
        <f>((E137-E136+E118+E119)/(1-D124))*D121</f>
        <v>130.631944421437</v>
      </c>
    </row>
    <row r="122" spans="1:5" ht="15.75" customHeight="1" x14ac:dyDescent="0.25">
      <c r="A122" s="30"/>
      <c r="B122" s="168" t="s">
        <v>124</v>
      </c>
      <c r="C122" s="144"/>
      <c r="D122" s="31">
        <f>'Auxiliar de cozinha'!D126</f>
        <v>6.4999999999999997E-3</v>
      </c>
      <c r="E122" s="21">
        <f>((E137-E136+E118+E119)/(1-D124))*D122</f>
        <v>28.303587957978017</v>
      </c>
    </row>
    <row r="123" spans="1:5" ht="15.75" customHeight="1" x14ac:dyDescent="0.25">
      <c r="A123" s="30"/>
      <c r="B123" s="168" t="s">
        <v>125</v>
      </c>
      <c r="C123" s="144"/>
      <c r="D123" s="31">
        <f>'Auxiliar de cozinha'!D127</f>
        <v>0.05</v>
      </c>
      <c r="E123" s="21">
        <f>((E137-E136+E118+E119)/(1-D124))*D123</f>
        <v>217.7199073690617</v>
      </c>
    </row>
    <row r="124" spans="1:5" ht="15" customHeight="1" x14ac:dyDescent="0.25">
      <c r="A124" s="169" t="s">
        <v>126</v>
      </c>
      <c r="B124" s="143"/>
      <c r="C124" s="144"/>
      <c r="D124" s="32">
        <f>SUM(D121:D123)</f>
        <v>8.6499999999999994E-2</v>
      </c>
      <c r="E124" s="22">
        <f>SUM(E121:E123)+0.01</f>
        <v>376.66543974847673</v>
      </c>
    </row>
    <row r="125" spans="1:5" ht="15.75" customHeight="1" x14ac:dyDescent="0.25">
      <c r="A125" s="142" t="s">
        <v>52</v>
      </c>
      <c r="B125" s="143"/>
      <c r="C125" s="144"/>
      <c r="D125" s="32">
        <f>SUM(D118:D119)+D124</f>
        <v>0.18440000000000001</v>
      </c>
      <c r="E125" s="22">
        <f>SUM(E118:E119)+SUM(E121:E123)</f>
        <v>738.06129569540349</v>
      </c>
    </row>
    <row r="126" spans="1:5" ht="15.75" customHeight="1" x14ac:dyDescent="0.25">
      <c r="A126" s="33" t="s">
        <v>127</v>
      </c>
      <c r="B126" s="165" t="s">
        <v>128</v>
      </c>
      <c r="C126" s="143"/>
      <c r="D126" s="143"/>
      <c r="E126" s="144"/>
    </row>
    <row r="127" spans="1:5" ht="15.75" customHeight="1" x14ac:dyDescent="0.25">
      <c r="A127" s="33" t="s">
        <v>129</v>
      </c>
      <c r="B127" s="165" t="s">
        <v>130</v>
      </c>
      <c r="C127" s="143"/>
      <c r="D127" s="143"/>
      <c r="E127" s="144"/>
    </row>
    <row r="128" spans="1:5" ht="30" customHeight="1" x14ac:dyDescent="0.25">
      <c r="A128" s="33" t="s">
        <v>131</v>
      </c>
      <c r="B128" s="172" t="s">
        <v>132</v>
      </c>
      <c r="C128" s="143"/>
      <c r="D128" s="143"/>
      <c r="E128" s="144"/>
    </row>
    <row r="129" spans="1:5" ht="15.75" customHeight="1" x14ac:dyDescent="0.25">
      <c r="A129" s="13"/>
      <c r="B129" s="13"/>
      <c r="C129" s="13"/>
      <c r="D129" s="14"/>
      <c r="E129" s="15"/>
    </row>
    <row r="130" spans="1:5" ht="15.75" customHeight="1" x14ac:dyDescent="0.25">
      <c r="A130" s="142" t="s">
        <v>133</v>
      </c>
      <c r="B130" s="143"/>
      <c r="C130" s="143"/>
      <c r="D130" s="143"/>
      <c r="E130" s="144"/>
    </row>
    <row r="131" spans="1:5" ht="15.75" customHeight="1" x14ac:dyDescent="0.25">
      <c r="A131" s="156" t="s">
        <v>134</v>
      </c>
      <c r="B131" s="143"/>
      <c r="C131" s="143"/>
      <c r="D131" s="144"/>
      <c r="E131" s="34" t="s">
        <v>135</v>
      </c>
    </row>
    <row r="132" spans="1:5" ht="15.75" customHeight="1" x14ac:dyDescent="0.25">
      <c r="A132" s="3" t="s">
        <v>15</v>
      </c>
      <c r="B132" s="152" t="s">
        <v>136</v>
      </c>
      <c r="C132" s="143"/>
      <c r="D132" s="144"/>
      <c r="E132" s="21">
        <f>E37</f>
        <v>1683.33</v>
      </c>
    </row>
    <row r="133" spans="1:5" ht="15.75" customHeight="1" x14ac:dyDescent="0.25">
      <c r="A133" s="3" t="s">
        <v>17</v>
      </c>
      <c r="B133" s="152" t="s">
        <v>137</v>
      </c>
      <c r="C133" s="143"/>
      <c r="D133" s="144"/>
      <c r="E133" s="21">
        <f>E73</f>
        <v>1547.916748392</v>
      </c>
    </row>
    <row r="134" spans="1:5" ht="15.75" customHeight="1" x14ac:dyDescent="0.25">
      <c r="A134" s="3" t="s">
        <v>19</v>
      </c>
      <c r="B134" s="152" t="s">
        <v>138</v>
      </c>
      <c r="C134" s="143"/>
      <c r="D134" s="144"/>
      <c r="E134" s="21">
        <f>E83</f>
        <v>124.4485869</v>
      </c>
    </row>
    <row r="135" spans="1:5" ht="15.75" customHeight="1" x14ac:dyDescent="0.25">
      <c r="A135" s="3" t="s">
        <v>22</v>
      </c>
      <c r="B135" s="152" t="s">
        <v>139</v>
      </c>
      <c r="C135" s="143"/>
      <c r="D135" s="144"/>
      <c r="E135" s="21">
        <f>E106</f>
        <v>260.64151639382999</v>
      </c>
    </row>
    <row r="136" spans="1:5" ht="15.75" customHeight="1" x14ac:dyDescent="0.25">
      <c r="A136" s="3" t="s">
        <v>46</v>
      </c>
      <c r="B136" s="153" t="s">
        <v>140</v>
      </c>
      <c r="C136" s="143"/>
      <c r="D136" s="144"/>
      <c r="E136" s="21">
        <f>E113</f>
        <v>901.28666666666675</v>
      </c>
    </row>
    <row r="137" spans="1:5" ht="15.75" customHeight="1" x14ac:dyDescent="0.25">
      <c r="A137" s="142" t="s">
        <v>141</v>
      </c>
      <c r="B137" s="143"/>
      <c r="C137" s="143"/>
      <c r="D137" s="144"/>
      <c r="E137" s="35">
        <f>SUM(E132:E136)</f>
        <v>4517.6235183524968</v>
      </c>
    </row>
    <row r="138" spans="1:5" ht="15.75" customHeight="1" x14ac:dyDescent="0.25">
      <c r="A138" s="3" t="s">
        <v>48</v>
      </c>
      <c r="B138" s="152" t="s">
        <v>142</v>
      </c>
      <c r="C138" s="143"/>
      <c r="D138" s="144"/>
      <c r="E138" s="21">
        <f>E125</f>
        <v>738.06129569540349</v>
      </c>
    </row>
    <row r="139" spans="1:5" ht="15.75" customHeight="1" x14ac:dyDescent="0.25">
      <c r="A139" s="142" t="s">
        <v>183</v>
      </c>
      <c r="B139" s="143"/>
      <c r="C139" s="143"/>
      <c r="D139" s="144"/>
      <c r="E139" s="35">
        <f>SUM(E137:E138)</f>
        <v>5255.6848140479005</v>
      </c>
    </row>
    <row r="140" spans="1:5" ht="15.75" customHeight="1" x14ac:dyDescent="0.25">
      <c r="A140" s="13"/>
      <c r="B140" s="13"/>
      <c r="C140" s="13"/>
      <c r="D140" s="14"/>
      <c r="E140" s="15"/>
    </row>
    <row r="141" spans="1:5" ht="15" customHeight="1" x14ac:dyDescent="0.25">
      <c r="A141" s="170" t="s">
        <v>143</v>
      </c>
      <c r="B141" s="171"/>
      <c r="C141" s="171"/>
      <c r="D141" s="171"/>
      <c r="E141" s="171"/>
    </row>
    <row r="142" spans="1:5" ht="15.75" customHeight="1" x14ac:dyDescent="0.25">
      <c r="A142" s="171"/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53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2:D62"/>
    <mergeCell ref="B63:D63"/>
    <mergeCell ref="B64:D64"/>
    <mergeCell ref="B65:D65"/>
    <mergeCell ref="A66:D66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B126:E126"/>
    <mergeCell ref="B127:E127"/>
    <mergeCell ref="B136:D136"/>
    <mergeCell ref="A137:D137"/>
    <mergeCell ref="B138:D138"/>
    <mergeCell ref="A139:D139"/>
    <mergeCell ref="A141:E144"/>
    <mergeCell ref="B128:E128"/>
    <mergeCell ref="A130:E130"/>
    <mergeCell ref="A131:D131"/>
    <mergeCell ref="B132:D132"/>
    <mergeCell ref="B133:D133"/>
    <mergeCell ref="B134:D134"/>
    <mergeCell ref="B135:D135"/>
    <mergeCell ref="B117:C117"/>
    <mergeCell ref="B118:C118"/>
    <mergeCell ref="B119:C119"/>
    <mergeCell ref="B120:E120"/>
    <mergeCell ref="B121:C121"/>
    <mergeCell ref="B122:C122"/>
    <mergeCell ref="B123:C123"/>
    <mergeCell ref="A124:C124"/>
    <mergeCell ref="A125:C125"/>
    <mergeCell ref="A108:B108"/>
    <mergeCell ref="C108:E108"/>
    <mergeCell ref="B109:D109"/>
    <mergeCell ref="B110:D110"/>
    <mergeCell ref="B111:D111"/>
    <mergeCell ref="B112:D112"/>
    <mergeCell ref="A113:D113"/>
    <mergeCell ref="B114:E114"/>
    <mergeCell ref="A116:B116"/>
    <mergeCell ref="C116:E116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94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998"/>
  <sheetViews>
    <sheetView showGridLines="0" topLeftCell="A106" workbookViewId="0">
      <selection activeCell="I26" sqref="I26"/>
    </sheetView>
  </sheetViews>
  <sheetFormatPr defaultColWidth="14.42578125" defaultRowHeight="15" customHeight="1" x14ac:dyDescent="0.25"/>
  <cols>
    <col min="1" max="1" width="7.85546875" customWidth="1"/>
    <col min="2" max="2" width="44.28515625" customWidth="1"/>
    <col min="3" max="3" width="23" customWidth="1"/>
    <col min="4" max="4" width="8.42578125" customWidth="1"/>
    <col min="5" max="5" width="18.28515625" customWidth="1"/>
    <col min="6" max="7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151</v>
      </c>
      <c r="E11" s="144"/>
    </row>
    <row r="12" spans="1:5" ht="15" customHeight="1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ht="25.5" customHeight="1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ht="14.25" customHeight="1" x14ac:dyDescent="0.25">
      <c r="A15" s="158" t="str">
        <f>D21</f>
        <v>AUXILIAR DE MANUTENÇÃO PREDIAL</v>
      </c>
      <c r="B15" s="144"/>
      <c r="C15" s="12" t="s">
        <v>27</v>
      </c>
      <c r="D15" s="159">
        <v>2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30.75" customHeight="1" x14ac:dyDescent="0.25">
      <c r="A21" s="3">
        <v>1</v>
      </c>
      <c r="B21" s="161" t="s">
        <v>31</v>
      </c>
      <c r="C21" s="144"/>
      <c r="D21" s="162" t="s">
        <v>156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80" t="s">
        <v>157</v>
      </c>
      <c r="E22" s="144"/>
    </row>
    <row r="23" spans="1:5" ht="15.75" customHeight="1" x14ac:dyDescent="0.25">
      <c r="A23" s="3">
        <v>3</v>
      </c>
      <c r="B23" s="161" t="s">
        <v>33</v>
      </c>
      <c r="C23" s="144"/>
      <c r="D23" s="163">
        <v>1470.16</v>
      </c>
      <c r="E23" s="144"/>
    </row>
    <row r="24" spans="1:5" ht="36" customHeight="1" x14ac:dyDescent="0.25">
      <c r="A24" s="3">
        <v>4</v>
      </c>
      <c r="B24" s="161" t="s">
        <v>34</v>
      </c>
      <c r="C24" s="144"/>
      <c r="D24" s="162" t="s">
        <v>156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64">
        <v>45292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1470.16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v>0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f>0.2*E30</f>
        <v>294.03200000000004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1764.192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146.95719360000001</v>
      </c>
    </row>
    <row r="43" spans="1:5" ht="1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213.467232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360.42442560000001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'Técnico em Refrigeração'!D49</f>
        <v>0.2</v>
      </c>
      <c r="E49" s="21">
        <f>(E44+E37)*D49</f>
        <v>424.92328512000006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'Técnico em Refrigeração'!D50</f>
        <v>2.5000000000000001E-2</v>
      </c>
      <c r="E50" s="21">
        <f>(E44+E37)*D50</f>
        <v>53.115410640000007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'Técnico em Refrigeração'!D51</f>
        <v>0.03</v>
      </c>
      <c r="E51" s="21">
        <f>(E44+E37)*D51</f>
        <v>63.738492768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'Técnico em Refrigeração'!D52</f>
        <v>1.4999999999999999E-2</v>
      </c>
      <c r="E52" s="21">
        <f>(E44+E37)*D52</f>
        <v>31.869246384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'Técnico em Refrigeração'!D53</f>
        <v>0.01</v>
      </c>
      <c r="E53" s="21">
        <f>(E44+E37)*D53</f>
        <v>21.246164256000004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'Técnico em Refrigeração'!D54</f>
        <v>6.0000000000000001E-3</v>
      </c>
      <c r="E54" s="21">
        <f>(E44+E37)*D54</f>
        <v>12.747698553600001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'Técnico em Refrigeração'!D55</f>
        <v>2E-3</v>
      </c>
      <c r="E55" s="21">
        <f>(E44+E37)*D55</f>
        <v>4.2492328512000004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'Técnico em Refrigeração'!D56</f>
        <v>0.08</v>
      </c>
      <c r="E56" s="21">
        <f>(E44+E37)*D56</f>
        <v>169.96931404800003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781.85884462080003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145.79040000000001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7">
        <v>121.99</v>
      </c>
    </row>
    <row r="64" spans="1:5" ht="15.75" customHeight="1" x14ac:dyDescent="0.25">
      <c r="A64" s="3" t="s">
        <v>19</v>
      </c>
      <c r="B64" s="166" t="s">
        <v>158</v>
      </c>
      <c r="C64" s="143"/>
      <c r="D64" s="144"/>
      <c r="E64" s="27">
        <v>0</v>
      </c>
    </row>
    <row r="65" spans="1:5" ht="15" customHeight="1" x14ac:dyDescent="0.25">
      <c r="A65" s="3" t="s">
        <v>22</v>
      </c>
      <c r="B65" s="173" t="s">
        <v>80</v>
      </c>
      <c r="C65" s="143"/>
      <c r="D65" s="144"/>
      <c r="E65" s="21">
        <v>90</v>
      </c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357.78039999999999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360.42442560000001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781.85884462080003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357.78039999999999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1500.0636702207998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7.4096063999999995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0.59982528000000002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61.217462400000002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34.225324800000003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12.860959679999999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14.113536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130.42671455999999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236.04488488416001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5.9064336631680012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0.42492328512000005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0.63738492767999999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0.63738492767999999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29.510922151584001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273.16193383939202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273.16193383939202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273.16193383939202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5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370.1812</f>
        <v>370.18119999999999</v>
      </c>
    </row>
    <row r="111" spans="1:5" ht="15.75" customHeight="1" x14ac:dyDescent="0.25">
      <c r="A111" s="3" t="s">
        <v>17</v>
      </c>
      <c r="B111" s="152" t="s">
        <v>113</v>
      </c>
      <c r="C111" s="143"/>
      <c r="D111" s="144"/>
      <c r="E111" s="27">
        <f>18199.35
/12</f>
        <v>1516.6125</v>
      </c>
    </row>
    <row r="112" spans="1:5" ht="15.75" customHeight="1" x14ac:dyDescent="0.25">
      <c r="A112" s="3" t="s">
        <v>19</v>
      </c>
      <c r="B112" s="153" t="s">
        <v>51</v>
      </c>
      <c r="C112" s="143"/>
      <c r="D112" s="144"/>
      <c r="E112" s="27"/>
    </row>
    <row r="113" spans="1:5" ht="15.75" customHeight="1" x14ac:dyDescent="0.25">
      <c r="A113" s="142" t="s">
        <v>52</v>
      </c>
      <c r="B113" s="143"/>
      <c r="C113" s="143"/>
      <c r="D113" s="144"/>
      <c r="E113" s="22">
        <f>SUM(E110:E112)</f>
        <v>1886.7936999999999</v>
      </c>
    </row>
    <row r="114" spans="1:5" ht="15.75" customHeight="1" x14ac:dyDescent="0.25">
      <c r="A114" s="7" t="s">
        <v>36</v>
      </c>
      <c r="B114" s="165" t="s">
        <v>116</v>
      </c>
      <c r="C114" s="143"/>
      <c r="D114" s="143"/>
      <c r="E114" s="144"/>
    </row>
    <row r="115" spans="1:5" ht="15.75" customHeight="1" x14ac:dyDescent="0.25">
      <c r="A115" s="13"/>
      <c r="B115" s="13"/>
      <c r="C115" s="13"/>
      <c r="D115" s="14"/>
      <c r="E115" s="15"/>
    </row>
    <row r="116" spans="1:5" ht="15.75" customHeight="1" x14ac:dyDescent="0.25">
      <c r="A116" s="142" t="s">
        <v>117</v>
      </c>
      <c r="B116" s="144"/>
      <c r="C116" s="142" t="s">
        <v>118</v>
      </c>
      <c r="D116" s="143"/>
      <c r="E116" s="144"/>
    </row>
    <row r="117" spans="1:5" ht="15.75" customHeight="1" x14ac:dyDescent="0.25">
      <c r="A117" s="18">
        <v>6</v>
      </c>
      <c r="B117" s="142" t="s">
        <v>119</v>
      </c>
      <c r="C117" s="144"/>
      <c r="D117" s="28" t="s">
        <v>64</v>
      </c>
      <c r="E117" s="19" t="s">
        <v>41</v>
      </c>
    </row>
    <row r="118" spans="1:5" ht="15.75" customHeight="1" x14ac:dyDescent="0.25">
      <c r="A118" s="3" t="s">
        <v>15</v>
      </c>
      <c r="B118" s="161" t="s">
        <v>120</v>
      </c>
      <c r="C118" s="144"/>
      <c r="D118" s="29">
        <f>'Auxiliar de cozinha'!D122</f>
        <v>0.03</v>
      </c>
      <c r="E118" s="21">
        <f>D118*(E137-E136)</f>
        <v>110.03532955860575</v>
      </c>
    </row>
    <row r="119" spans="1:5" ht="15.75" customHeight="1" x14ac:dyDescent="0.25">
      <c r="A119" s="3" t="s">
        <v>17</v>
      </c>
      <c r="B119" s="161" t="s">
        <v>121</v>
      </c>
      <c r="C119" s="144"/>
      <c r="D119" s="29">
        <f>'Auxiliar de cozinha'!D123</f>
        <v>6.7900000000000002E-2</v>
      </c>
      <c r="E119" s="21">
        <f>D119*(E137-E136+E118)</f>
        <v>256.51802811134036</v>
      </c>
    </row>
    <row r="120" spans="1:5" ht="15.75" customHeight="1" x14ac:dyDescent="0.25">
      <c r="A120" s="3" t="s">
        <v>19</v>
      </c>
      <c r="B120" s="152" t="s">
        <v>122</v>
      </c>
      <c r="C120" s="143"/>
      <c r="D120" s="143"/>
      <c r="E120" s="144"/>
    </row>
    <row r="121" spans="1:5" ht="15" customHeight="1" x14ac:dyDescent="0.25">
      <c r="A121" s="30"/>
      <c r="B121" s="168" t="s">
        <v>123</v>
      </c>
      <c r="C121" s="144"/>
      <c r="D121" s="31">
        <f>'Auxiliar de cozinha'!D125</f>
        <v>0.03</v>
      </c>
      <c r="E121" s="21">
        <f>((E137-E136+E118+E119)/(1-D124))*D121</f>
        <v>132.49253452512767</v>
      </c>
    </row>
    <row r="122" spans="1:5" ht="15" customHeight="1" x14ac:dyDescent="0.25">
      <c r="A122" s="30"/>
      <c r="B122" s="168" t="s">
        <v>124</v>
      </c>
      <c r="C122" s="144"/>
      <c r="D122" s="31">
        <f>'Auxiliar de cozinha'!D126</f>
        <v>6.4999999999999997E-3</v>
      </c>
      <c r="E122" s="21">
        <f>((E137-E136+E118+E119)/(1-D124))*D122</f>
        <v>28.706715813777663</v>
      </c>
    </row>
    <row r="123" spans="1:5" ht="15" customHeight="1" x14ac:dyDescent="0.25">
      <c r="A123" s="30"/>
      <c r="B123" s="168" t="s">
        <v>125</v>
      </c>
      <c r="C123" s="144"/>
      <c r="D123" s="31">
        <f>'Auxiliar de cozinha'!D127</f>
        <v>0.05</v>
      </c>
      <c r="E123" s="21">
        <f>((E137-E136+E118+E119)/(1-D124))*D123</f>
        <v>220.82089087521283</v>
      </c>
    </row>
    <row r="124" spans="1:5" ht="15" customHeight="1" x14ac:dyDescent="0.25">
      <c r="A124" s="169" t="s">
        <v>126</v>
      </c>
      <c r="B124" s="143"/>
      <c r="C124" s="144"/>
      <c r="D124" s="32">
        <f>SUM(D121:D123)</f>
        <v>8.6499999999999994E-2</v>
      </c>
      <c r="E124" s="22">
        <f>SUM(E121:E123)+0.01</f>
        <v>382.03014121411815</v>
      </c>
    </row>
    <row r="125" spans="1:5" ht="15.75" customHeight="1" x14ac:dyDescent="0.25">
      <c r="A125" s="142" t="s">
        <v>52</v>
      </c>
      <c r="B125" s="143"/>
      <c r="C125" s="144"/>
      <c r="D125" s="32">
        <f>SUM(D118:D119)+D124</f>
        <v>0.18440000000000001</v>
      </c>
      <c r="E125" s="22">
        <f>SUM(E118:E119)+SUM(E121:E123)</f>
        <v>748.57349888406429</v>
      </c>
    </row>
    <row r="126" spans="1:5" ht="15.75" customHeight="1" x14ac:dyDescent="0.25">
      <c r="A126" s="33" t="s">
        <v>127</v>
      </c>
      <c r="B126" s="165" t="s">
        <v>128</v>
      </c>
      <c r="C126" s="143"/>
      <c r="D126" s="143"/>
      <c r="E126" s="144"/>
    </row>
    <row r="127" spans="1:5" ht="15.75" customHeight="1" x14ac:dyDescent="0.25">
      <c r="A127" s="33" t="s">
        <v>129</v>
      </c>
      <c r="B127" s="165" t="s">
        <v>130</v>
      </c>
      <c r="C127" s="143"/>
      <c r="D127" s="143"/>
      <c r="E127" s="144"/>
    </row>
    <row r="128" spans="1:5" ht="30" customHeight="1" x14ac:dyDescent="0.25">
      <c r="A128" s="33" t="s">
        <v>131</v>
      </c>
      <c r="B128" s="172" t="s">
        <v>132</v>
      </c>
      <c r="C128" s="143"/>
      <c r="D128" s="143"/>
      <c r="E128" s="144"/>
    </row>
    <row r="129" spans="1:5" ht="15.75" customHeight="1" x14ac:dyDescent="0.25">
      <c r="A129" s="13"/>
      <c r="B129" s="13"/>
      <c r="C129" s="13"/>
      <c r="D129" s="14"/>
      <c r="E129" s="15"/>
    </row>
    <row r="130" spans="1:5" ht="15.75" customHeight="1" x14ac:dyDescent="0.25">
      <c r="A130" s="142" t="s">
        <v>133</v>
      </c>
      <c r="B130" s="143"/>
      <c r="C130" s="143"/>
      <c r="D130" s="143"/>
      <c r="E130" s="144"/>
    </row>
    <row r="131" spans="1:5" ht="15.75" customHeight="1" x14ac:dyDescent="0.25">
      <c r="A131" s="156" t="s">
        <v>134</v>
      </c>
      <c r="B131" s="143"/>
      <c r="C131" s="143"/>
      <c r="D131" s="144"/>
      <c r="E131" s="34" t="s">
        <v>135</v>
      </c>
    </row>
    <row r="132" spans="1:5" ht="15.75" customHeight="1" x14ac:dyDescent="0.25">
      <c r="A132" s="3" t="s">
        <v>15</v>
      </c>
      <c r="B132" s="152" t="s">
        <v>136</v>
      </c>
      <c r="C132" s="143"/>
      <c r="D132" s="144"/>
      <c r="E132" s="21">
        <f>E37</f>
        <v>1764.192</v>
      </c>
    </row>
    <row r="133" spans="1:5" ht="15.75" customHeight="1" x14ac:dyDescent="0.25">
      <c r="A133" s="3" t="s">
        <v>17</v>
      </c>
      <c r="B133" s="152" t="s">
        <v>137</v>
      </c>
      <c r="C133" s="143"/>
      <c r="D133" s="144"/>
      <c r="E133" s="21">
        <f>E73</f>
        <v>1500.0636702207998</v>
      </c>
    </row>
    <row r="134" spans="1:5" ht="15.75" customHeight="1" x14ac:dyDescent="0.25">
      <c r="A134" s="3" t="s">
        <v>19</v>
      </c>
      <c r="B134" s="152" t="s">
        <v>138</v>
      </c>
      <c r="C134" s="143"/>
      <c r="D134" s="144"/>
      <c r="E134" s="21">
        <f>E83</f>
        <v>130.42671455999999</v>
      </c>
    </row>
    <row r="135" spans="1:5" ht="15.75" customHeight="1" x14ac:dyDescent="0.25">
      <c r="A135" s="3" t="s">
        <v>22</v>
      </c>
      <c r="B135" s="152" t="s">
        <v>139</v>
      </c>
      <c r="C135" s="143"/>
      <c r="D135" s="144"/>
      <c r="E135" s="21">
        <f>E106</f>
        <v>273.16193383939202</v>
      </c>
    </row>
    <row r="136" spans="1:5" ht="15" customHeight="1" x14ac:dyDescent="0.25">
      <c r="A136" s="3" t="s">
        <v>46</v>
      </c>
      <c r="B136" s="153" t="s">
        <v>140</v>
      </c>
      <c r="C136" s="143"/>
      <c r="D136" s="144"/>
      <c r="E136" s="21">
        <f>E113</f>
        <v>1886.7936999999999</v>
      </c>
    </row>
    <row r="137" spans="1:5" ht="15.75" customHeight="1" x14ac:dyDescent="0.25">
      <c r="A137" s="142" t="s">
        <v>141</v>
      </c>
      <c r="B137" s="143"/>
      <c r="C137" s="143"/>
      <c r="D137" s="144"/>
      <c r="E137" s="35">
        <f>SUM(E132:E136)</f>
        <v>5554.6380186201923</v>
      </c>
    </row>
    <row r="138" spans="1:5" ht="15.75" customHeight="1" x14ac:dyDescent="0.25">
      <c r="A138" s="3" t="s">
        <v>48</v>
      </c>
      <c r="B138" s="152" t="s">
        <v>142</v>
      </c>
      <c r="C138" s="143"/>
      <c r="D138" s="144"/>
      <c r="E138" s="21">
        <f>E125</f>
        <v>748.57349888406429</v>
      </c>
    </row>
    <row r="139" spans="1:5" ht="15.75" customHeight="1" x14ac:dyDescent="0.25">
      <c r="A139" s="142" t="s">
        <v>183</v>
      </c>
      <c r="B139" s="143"/>
      <c r="C139" s="143"/>
      <c r="D139" s="144"/>
      <c r="E139" s="35">
        <f>SUM(E137:E138)+0.01</f>
        <v>6303.2215175042566</v>
      </c>
    </row>
    <row r="140" spans="1:5" ht="15.75" customHeight="1" x14ac:dyDescent="0.25">
      <c r="A140" s="13"/>
      <c r="B140" s="13"/>
      <c r="C140" s="13"/>
      <c r="D140" s="14"/>
      <c r="E140" s="15"/>
    </row>
    <row r="141" spans="1:5" ht="15" customHeight="1" x14ac:dyDescent="0.25">
      <c r="A141" s="170" t="s">
        <v>143</v>
      </c>
      <c r="B141" s="171"/>
      <c r="C141" s="171"/>
      <c r="D141" s="171"/>
      <c r="E141" s="171"/>
    </row>
    <row r="142" spans="1:5" ht="15.75" customHeight="1" x14ac:dyDescent="0.25">
      <c r="A142" s="171"/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</sheetData>
  <mergeCells count="153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3:D63"/>
    <mergeCell ref="B64:D64"/>
    <mergeCell ref="B65:D65"/>
    <mergeCell ref="A66:D66"/>
    <mergeCell ref="B62:D62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B126:E126"/>
    <mergeCell ref="B127:E127"/>
    <mergeCell ref="B136:D136"/>
    <mergeCell ref="A137:D137"/>
    <mergeCell ref="B138:D138"/>
    <mergeCell ref="A139:D139"/>
    <mergeCell ref="A141:E144"/>
    <mergeCell ref="B128:E128"/>
    <mergeCell ref="A130:E130"/>
    <mergeCell ref="A131:D131"/>
    <mergeCell ref="B132:D132"/>
    <mergeCell ref="B133:D133"/>
    <mergeCell ref="B134:D134"/>
    <mergeCell ref="B135:D135"/>
    <mergeCell ref="B117:C117"/>
    <mergeCell ref="B118:C118"/>
    <mergeCell ref="B119:C119"/>
    <mergeCell ref="B120:E120"/>
    <mergeCell ref="B121:C121"/>
    <mergeCell ref="B122:C122"/>
    <mergeCell ref="B123:C123"/>
    <mergeCell ref="A124:C124"/>
    <mergeCell ref="A125:C125"/>
    <mergeCell ref="A108:B108"/>
    <mergeCell ref="C108:E108"/>
    <mergeCell ref="B109:D109"/>
    <mergeCell ref="B110:D110"/>
    <mergeCell ref="B111:D111"/>
    <mergeCell ref="B112:D112"/>
    <mergeCell ref="A113:D113"/>
    <mergeCell ref="B114:E114"/>
    <mergeCell ref="A116:B116"/>
    <mergeCell ref="C116:E116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85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999"/>
  <sheetViews>
    <sheetView showGridLines="0" workbookViewId="0">
      <selection activeCell="H56" sqref="H56"/>
    </sheetView>
  </sheetViews>
  <sheetFormatPr defaultColWidth="14.42578125" defaultRowHeight="15" customHeight="1" x14ac:dyDescent="0.25"/>
  <cols>
    <col min="1" max="1" width="8.7109375" customWidth="1"/>
    <col min="2" max="2" width="44.85546875" customWidth="1"/>
    <col min="3" max="3" width="16.28515625" customWidth="1"/>
    <col min="4" max="4" width="8.5703125" customWidth="1"/>
    <col min="5" max="5" width="15.28515625" customWidth="1"/>
    <col min="6" max="7" width="8.7109375" customWidth="1"/>
  </cols>
  <sheetData>
    <row r="1" spans="1:5" x14ac:dyDescent="0.25">
      <c r="A1" s="1" t="s">
        <v>0</v>
      </c>
      <c r="B1" s="2" t="s">
        <v>1</v>
      </c>
      <c r="C1" s="1" t="s">
        <v>2</v>
      </c>
      <c r="D1" s="147" t="s">
        <v>3</v>
      </c>
      <c r="E1" s="144"/>
    </row>
    <row r="2" spans="1:5" ht="21" x14ac:dyDescent="0.25">
      <c r="A2" s="148" t="s">
        <v>4</v>
      </c>
      <c r="B2" s="149"/>
      <c r="C2" s="149"/>
      <c r="D2" s="149"/>
      <c r="E2" s="150"/>
    </row>
    <row r="3" spans="1:5" x14ac:dyDescent="0.25">
      <c r="A3" s="142" t="s">
        <v>5</v>
      </c>
      <c r="B3" s="143"/>
      <c r="C3" s="143"/>
      <c r="D3" s="143"/>
      <c r="E3" s="144"/>
    </row>
    <row r="4" spans="1:5" x14ac:dyDescent="0.25">
      <c r="A4" s="3" t="s">
        <v>6</v>
      </c>
      <c r="B4" s="4" t="s">
        <v>7</v>
      </c>
      <c r="C4" s="5" t="s">
        <v>8</v>
      </c>
      <c r="D4" s="151"/>
      <c r="E4" s="144"/>
    </row>
    <row r="5" spans="1:5" x14ac:dyDescent="0.25">
      <c r="A5" s="3" t="s">
        <v>9</v>
      </c>
      <c r="B5" s="6"/>
      <c r="C5" s="3" t="s">
        <v>10</v>
      </c>
      <c r="D5" s="151"/>
      <c r="E5" s="144"/>
    </row>
    <row r="6" spans="1:5" x14ac:dyDescent="0.25">
      <c r="A6" s="142" t="s">
        <v>11</v>
      </c>
      <c r="B6" s="143"/>
      <c r="C6" s="143"/>
      <c r="D6" s="143"/>
      <c r="E6" s="144"/>
    </row>
    <row r="7" spans="1:5" x14ac:dyDescent="0.25">
      <c r="A7" s="154" t="s">
        <v>12</v>
      </c>
      <c r="B7" s="144"/>
      <c r="C7" s="3" t="s">
        <v>13</v>
      </c>
      <c r="D7" s="154"/>
      <c r="E7" s="144"/>
    </row>
    <row r="8" spans="1:5" x14ac:dyDescent="0.25">
      <c r="A8" s="142" t="s">
        <v>14</v>
      </c>
      <c r="B8" s="143"/>
      <c r="C8" s="143"/>
      <c r="D8" s="143"/>
      <c r="E8" s="144"/>
    </row>
    <row r="9" spans="1:5" x14ac:dyDescent="0.25">
      <c r="A9" s="3" t="s">
        <v>15</v>
      </c>
      <c r="B9" s="152" t="s">
        <v>16</v>
      </c>
      <c r="C9" s="143"/>
      <c r="D9" s="155"/>
      <c r="E9" s="144"/>
    </row>
    <row r="10" spans="1:5" x14ac:dyDescent="0.25">
      <c r="A10" s="3" t="s">
        <v>17</v>
      </c>
      <c r="B10" s="152" t="s">
        <v>18</v>
      </c>
      <c r="C10" s="143"/>
      <c r="D10" s="156" t="s">
        <v>1</v>
      </c>
      <c r="E10" s="144"/>
    </row>
    <row r="11" spans="1:5" x14ac:dyDescent="0.25">
      <c r="A11" s="3" t="s">
        <v>19</v>
      </c>
      <c r="B11" s="8" t="s">
        <v>20</v>
      </c>
      <c r="C11" s="9"/>
      <c r="D11" s="156" t="s">
        <v>159</v>
      </c>
      <c r="E11" s="144"/>
    </row>
    <row r="12" spans="1:5" x14ac:dyDescent="0.25">
      <c r="A12" s="3" t="s">
        <v>22</v>
      </c>
      <c r="B12" s="153" t="s">
        <v>184</v>
      </c>
      <c r="C12" s="143"/>
      <c r="D12" s="115">
        <v>24</v>
      </c>
      <c r="E12" s="110"/>
    </row>
    <row r="13" spans="1:5" x14ac:dyDescent="0.25">
      <c r="A13" s="142" t="s">
        <v>23</v>
      </c>
      <c r="B13" s="143"/>
      <c r="C13" s="143"/>
      <c r="D13" s="143"/>
      <c r="E13" s="144"/>
    </row>
    <row r="14" spans="1:5" x14ac:dyDescent="0.25">
      <c r="A14" s="147" t="s">
        <v>24</v>
      </c>
      <c r="B14" s="144"/>
      <c r="C14" s="11" t="s">
        <v>25</v>
      </c>
      <c r="D14" s="157" t="s">
        <v>26</v>
      </c>
      <c r="E14" s="144"/>
    </row>
    <row r="15" spans="1:5" x14ac:dyDescent="0.25">
      <c r="A15" s="158" t="str">
        <f>D21</f>
        <v>PORTEIRO</v>
      </c>
      <c r="B15" s="144"/>
      <c r="C15" s="12" t="s">
        <v>27</v>
      </c>
      <c r="D15" s="159">
        <v>2</v>
      </c>
      <c r="E15" s="144"/>
    </row>
    <row r="16" spans="1:5" x14ac:dyDescent="0.25">
      <c r="A16" s="13"/>
      <c r="B16" s="13"/>
      <c r="C16" s="13"/>
      <c r="D16" s="14"/>
      <c r="E16" s="15"/>
    </row>
    <row r="17" spans="1:5" x14ac:dyDescent="0.25">
      <c r="A17" s="160"/>
      <c r="B17" s="149"/>
      <c r="C17" s="149"/>
      <c r="D17" s="149"/>
      <c r="E17" s="150"/>
    </row>
    <row r="18" spans="1:5" x14ac:dyDescent="0.25">
      <c r="A18" s="142" t="s">
        <v>28</v>
      </c>
      <c r="B18" s="143"/>
      <c r="C18" s="143"/>
      <c r="D18" s="143"/>
      <c r="E18" s="144"/>
    </row>
    <row r="19" spans="1:5" x14ac:dyDescent="0.25">
      <c r="A19" s="142" t="s">
        <v>29</v>
      </c>
      <c r="B19" s="143"/>
      <c r="C19" s="143"/>
      <c r="D19" s="143"/>
      <c r="E19" s="144"/>
    </row>
    <row r="20" spans="1:5" ht="15.75" customHeight="1" x14ac:dyDescent="0.25">
      <c r="A20" s="152" t="s">
        <v>30</v>
      </c>
      <c r="B20" s="143"/>
      <c r="C20" s="143"/>
      <c r="D20" s="143"/>
      <c r="E20" s="144"/>
    </row>
    <row r="21" spans="1:5" ht="15" customHeight="1" x14ac:dyDescent="0.25">
      <c r="A21" s="3">
        <v>1</v>
      </c>
      <c r="B21" s="161" t="s">
        <v>31</v>
      </c>
      <c r="C21" s="144"/>
      <c r="D21" s="162" t="s">
        <v>160</v>
      </c>
      <c r="E21" s="144"/>
    </row>
    <row r="22" spans="1:5" ht="15.75" customHeight="1" x14ac:dyDescent="0.25">
      <c r="A22" s="3">
        <v>2</v>
      </c>
      <c r="B22" s="16" t="s">
        <v>32</v>
      </c>
      <c r="C22" s="17"/>
      <c r="D22" s="162" t="s">
        <v>161</v>
      </c>
      <c r="E22" s="144"/>
    </row>
    <row r="23" spans="1:5" ht="15.75" customHeight="1" x14ac:dyDescent="0.25">
      <c r="A23" s="3">
        <v>3</v>
      </c>
      <c r="B23" s="161" t="s">
        <v>33</v>
      </c>
      <c r="C23" s="144"/>
      <c r="D23" s="163">
        <v>1430</v>
      </c>
      <c r="E23" s="144"/>
    </row>
    <row r="24" spans="1:5" ht="15" customHeight="1" x14ac:dyDescent="0.25">
      <c r="A24" s="3">
        <v>4</v>
      </c>
      <c r="B24" s="161" t="s">
        <v>34</v>
      </c>
      <c r="C24" s="144"/>
      <c r="D24" s="162" t="s">
        <v>160</v>
      </c>
      <c r="E24" s="144"/>
    </row>
    <row r="25" spans="1:5" ht="15.75" customHeight="1" x14ac:dyDescent="0.25">
      <c r="A25" s="3">
        <v>5</v>
      </c>
      <c r="B25" s="161" t="s">
        <v>35</v>
      </c>
      <c r="C25" s="144"/>
      <c r="D25" s="164">
        <v>45660</v>
      </c>
      <c r="E25" s="144"/>
    </row>
    <row r="26" spans="1:5" ht="15.75" customHeight="1" x14ac:dyDescent="0.25">
      <c r="A26" s="7" t="s">
        <v>36</v>
      </c>
      <c r="B26" s="165" t="s">
        <v>37</v>
      </c>
      <c r="C26" s="143"/>
      <c r="D26" s="143"/>
      <c r="E26" s="144"/>
    </row>
    <row r="27" spans="1:5" ht="15.75" customHeight="1" x14ac:dyDescent="0.25">
      <c r="A27" s="13"/>
      <c r="B27" s="13"/>
      <c r="C27" s="13"/>
      <c r="D27" s="14"/>
      <c r="E27" s="15"/>
    </row>
    <row r="28" spans="1:5" ht="15.75" customHeight="1" x14ac:dyDescent="0.25">
      <c r="A28" s="142" t="s">
        <v>38</v>
      </c>
      <c r="B28" s="144"/>
      <c r="C28" s="142" t="s">
        <v>39</v>
      </c>
      <c r="D28" s="143"/>
      <c r="E28" s="144"/>
    </row>
    <row r="29" spans="1:5" ht="15.75" customHeight="1" x14ac:dyDescent="0.25">
      <c r="A29" s="18">
        <v>1</v>
      </c>
      <c r="B29" s="142" t="s">
        <v>40</v>
      </c>
      <c r="C29" s="143"/>
      <c r="D29" s="144"/>
      <c r="E29" s="19" t="s">
        <v>41</v>
      </c>
    </row>
    <row r="30" spans="1:5" ht="15.75" customHeight="1" x14ac:dyDescent="0.25">
      <c r="A30" s="3" t="s">
        <v>15</v>
      </c>
      <c r="B30" s="166" t="s">
        <v>42</v>
      </c>
      <c r="C30" s="143"/>
      <c r="D30" s="144"/>
      <c r="E30" s="20">
        <f>D23</f>
        <v>1430</v>
      </c>
    </row>
    <row r="31" spans="1:5" ht="15.75" customHeight="1" x14ac:dyDescent="0.25">
      <c r="A31" s="3" t="s">
        <v>17</v>
      </c>
      <c r="B31" s="166" t="s">
        <v>43</v>
      </c>
      <c r="C31" s="143"/>
      <c r="D31" s="144"/>
      <c r="E31" s="21">
        <v>0</v>
      </c>
    </row>
    <row r="32" spans="1:5" ht="15.75" customHeight="1" x14ac:dyDescent="0.25">
      <c r="A32" s="3" t="s">
        <v>19</v>
      </c>
      <c r="B32" s="166" t="s">
        <v>44</v>
      </c>
      <c r="C32" s="143"/>
      <c r="D32" s="144"/>
      <c r="E32" s="21">
        <v>0</v>
      </c>
    </row>
    <row r="33" spans="1:5" ht="15.75" customHeight="1" x14ac:dyDescent="0.25">
      <c r="A33" s="3" t="s">
        <v>22</v>
      </c>
      <c r="B33" s="166" t="s">
        <v>45</v>
      </c>
      <c r="C33" s="143"/>
      <c r="D33" s="144"/>
      <c r="E33" s="21">
        <v>0</v>
      </c>
    </row>
    <row r="34" spans="1:5" ht="15.75" customHeight="1" x14ac:dyDescent="0.25">
      <c r="A34" s="3" t="s">
        <v>46</v>
      </c>
      <c r="B34" s="166" t="s">
        <v>47</v>
      </c>
      <c r="C34" s="143"/>
      <c r="D34" s="144"/>
      <c r="E34" s="21">
        <v>0</v>
      </c>
    </row>
    <row r="35" spans="1:5" ht="15.75" customHeight="1" x14ac:dyDescent="0.25">
      <c r="A35" s="3" t="s">
        <v>48</v>
      </c>
      <c r="B35" s="166" t="s">
        <v>49</v>
      </c>
      <c r="C35" s="143"/>
      <c r="D35" s="144"/>
      <c r="E35" s="21">
        <v>0</v>
      </c>
    </row>
    <row r="36" spans="1:5" ht="15.75" customHeight="1" x14ac:dyDescent="0.25">
      <c r="A36" s="3" t="s">
        <v>50</v>
      </c>
      <c r="B36" s="166" t="s">
        <v>51</v>
      </c>
      <c r="C36" s="143"/>
      <c r="D36" s="144"/>
      <c r="E36" s="20">
        <v>0</v>
      </c>
    </row>
    <row r="37" spans="1:5" ht="15.75" customHeight="1" x14ac:dyDescent="0.25">
      <c r="A37" s="142" t="s">
        <v>52</v>
      </c>
      <c r="B37" s="143"/>
      <c r="C37" s="143"/>
      <c r="D37" s="144"/>
      <c r="E37" s="22">
        <f>SUM(E30:E36)</f>
        <v>1430</v>
      </c>
    </row>
    <row r="38" spans="1:5" ht="15.75" customHeight="1" x14ac:dyDescent="0.25">
      <c r="A38" s="13"/>
      <c r="B38" s="13"/>
      <c r="C38" s="13"/>
      <c r="D38" s="14"/>
      <c r="E38" s="15"/>
    </row>
    <row r="39" spans="1:5" ht="15.75" customHeight="1" x14ac:dyDescent="0.25">
      <c r="A39" s="142" t="s">
        <v>53</v>
      </c>
      <c r="B39" s="144"/>
      <c r="C39" s="142" t="s">
        <v>54</v>
      </c>
      <c r="D39" s="143"/>
      <c r="E39" s="144"/>
    </row>
    <row r="40" spans="1:5" ht="15.75" customHeight="1" x14ac:dyDescent="0.25">
      <c r="A40" s="142" t="s">
        <v>55</v>
      </c>
      <c r="B40" s="144"/>
      <c r="C40" s="142" t="s">
        <v>56</v>
      </c>
      <c r="D40" s="143"/>
      <c r="E40" s="144"/>
    </row>
    <row r="41" spans="1:5" ht="15.75" customHeight="1" x14ac:dyDescent="0.25">
      <c r="A41" s="18" t="s">
        <v>57</v>
      </c>
      <c r="B41" s="142" t="s">
        <v>58</v>
      </c>
      <c r="C41" s="143"/>
      <c r="D41" s="144"/>
      <c r="E41" s="19" t="s">
        <v>41</v>
      </c>
    </row>
    <row r="42" spans="1:5" ht="15.75" customHeight="1" x14ac:dyDescent="0.25">
      <c r="A42" s="23" t="s">
        <v>15</v>
      </c>
      <c r="B42" s="152" t="s">
        <v>59</v>
      </c>
      <c r="C42" s="143"/>
      <c r="D42" s="144"/>
      <c r="E42" s="21">
        <f>E37*8.33%</f>
        <v>119.119</v>
      </c>
    </row>
    <row r="43" spans="1:5" ht="15.75" customHeight="1" x14ac:dyDescent="0.25">
      <c r="A43" s="23" t="s">
        <v>17</v>
      </c>
      <c r="B43" s="173" t="s">
        <v>60</v>
      </c>
      <c r="C43" s="143"/>
      <c r="D43" s="144"/>
      <c r="E43" s="21">
        <f>E37*12.1%</f>
        <v>173.03</v>
      </c>
    </row>
    <row r="44" spans="1:5" ht="15.75" customHeight="1" x14ac:dyDescent="0.25">
      <c r="A44" s="142" t="s">
        <v>52</v>
      </c>
      <c r="B44" s="143"/>
      <c r="C44" s="143"/>
      <c r="D44" s="144"/>
      <c r="E44" s="22">
        <f>SUM(E42:E43)</f>
        <v>292.149</v>
      </c>
    </row>
    <row r="45" spans="1:5" ht="15.75" customHeight="1" x14ac:dyDescent="0.25">
      <c r="A45" s="13"/>
      <c r="B45" s="13"/>
      <c r="C45" s="13"/>
      <c r="D45" s="14"/>
      <c r="E45" s="15"/>
    </row>
    <row r="46" spans="1:5" ht="15.75" customHeight="1" x14ac:dyDescent="0.25">
      <c r="A46" s="142" t="s">
        <v>53</v>
      </c>
      <c r="B46" s="144"/>
      <c r="C46" s="142" t="s">
        <v>54</v>
      </c>
      <c r="D46" s="143"/>
      <c r="E46" s="144"/>
    </row>
    <row r="47" spans="1:5" ht="15" customHeight="1" x14ac:dyDescent="0.25">
      <c r="A47" s="142" t="s">
        <v>61</v>
      </c>
      <c r="B47" s="144"/>
      <c r="C47" s="167" t="s">
        <v>62</v>
      </c>
      <c r="D47" s="143"/>
      <c r="E47" s="144"/>
    </row>
    <row r="48" spans="1:5" ht="15.75" customHeight="1" x14ac:dyDescent="0.25">
      <c r="A48" s="18" t="s">
        <v>63</v>
      </c>
      <c r="B48" s="142" t="s">
        <v>62</v>
      </c>
      <c r="C48" s="174"/>
      <c r="D48" s="18" t="s">
        <v>64</v>
      </c>
      <c r="E48" s="19" t="s">
        <v>41</v>
      </c>
    </row>
    <row r="49" spans="1:5" ht="15.75" customHeight="1" x14ac:dyDescent="0.25">
      <c r="A49" s="3" t="s">
        <v>15</v>
      </c>
      <c r="B49" s="152" t="s">
        <v>65</v>
      </c>
      <c r="C49" s="144"/>
      <c r="D49" s="24">
        <f>'Auxiliar de cozinha'!D49</f>
        <v>0.2</v>
      </c>
      <c r="E49" s="21">
        <f>(E44+E37)*D49</f>
        <v>344.4298</v>
      </c>
    </row>
    <row r="50" spans="1:5" ht="15.75" customHeight="1" x14ac:dyDescent="0.25">
      <c r="A50" s="3" t="s">
        <v>17</v>
      </c>
      <c r="B50" s="152" t="s">
        <v>66</v>
      </c>
      <c r="C50" s="144"/>
      <c r="D50" s="24">
        <f>'Auxiliar de cozinha'!D50</f>
        <v>2.5000000000000001E-2</v>
      </c>
      <c r="E50" s="21">
        <f>(E44+E37)*D50</f>
        <v>43.053725</v>
      </c>
    </row>
    <row r="51" spans="1:5" ht="15.75" customHeight="1" x14ac:dyDescent="0.25">
      <c r="A51" s="3" t="s">
        <v>19</v>
      </c>
      <c r="B51" s="152" t="s">
        <v>67</v>
      </c>
      <c r="C51" s="144"/>
      <c r="D51" s="24">
        <f>'Auxiliar de cozinha'!D51</f>
        <v>0.03</v>
      </c>
      <c r="E51" s="21">
        <f>(E44+E37)*D51</f>
        <v>51.664469999999994</v>
      </c>
    </row>
    <row r="52" spans="1:5" ht="15.75" customHeight="1" x14ac:dyDescent="0.25">
      <c r="A52" s="3" t="s">
        <v>22</v>
      </c>
      <c r="B52" s="152" t="s">
        <v>68</v>
      </c>
      <c r="C52" s="144"/>
      <c r="D52" s="24">
        <f>'Auxiliar de cozinha'!D52</f>
        <v>1.4999999999999999E-2</v>
      </c>
      <c r="E52" s="21">
        <f>(E44+E37)*D52</f>
        <v>25.832234999999997</v>
      </c>
    </row>
    <row r="53" spans="1:5" ht="15.75" customHeight="1" x14ac:dyDescent="0.25">
      <c r="A53" s="3" t="s">
        <v>46</v>
      </c>
      <c r="B53" s="152" t="s">
        <v>69</v>
      </c>
      <c r="C53" s="144"/>
      <c r="D53" s="24">
        <f>'Auxiliar de cozinha'!D53</f>
        <v>0.01</v>
      </c>
      <c r="E53" s="21">
        <f>(E44+E37)*D53</f>
        <v>17.221489999999999</v>
      </c>
    </row>
    <row r="54" spans="1:5" ht="15.75" customHeight="1" x14ac:dyDescent="0.25">
      <c r="A54" s="3" t="s">
        <v>48</v>
      </c>
      <c r="B54" s="152" t="s">
        <v>70</v>
      </c>
      <c r="C54" s="144"/>
      <c r="D54" s="24">
        <f>'Auxiliar de cozinha'!D54</f>
        <v>6.0000000000000001E-3</v>
      </c>
      <c r="E54" s="21">
        <f>(E44+E37)*D54</f>
        <v>10.332894</v>
      </c>
    </row>
    <row r="55" spans="1:5" ht="15.75" customHeight="1" x14ac:dyDescent="0.25">
      <c r="A55" s="3" t="s">
        <v>50</v>
      </c>
      <c r="B55" s="152" t="s">
        <v>71</v>
      </c>
      <c r="C55" s="144"/>
      <c r="D55" s="24">
        <f>'Auxiliar de cozinha'!D55</f>
        <v>2E-3</v>
      </c>
      <c r="E55" s="21">
        <f>(E44+E37)*D55</f>
        <v>3.4442979999999999</v>
      </c>
    </row>
    <row r="56" spans="1:5" ht="15.75" customHeight="1" x14ac:dyDescent="0.25">
      <c r="A56" s="3" t="s">
        <v>72</v>
      </c>
      <c r="B56" s="152" t="s">
        <v>73</v>
      </c>
      <c r="C56" s="144"/>
      <c r="D56" s="24">
        <f>'Auxiliar de cozinha'!D56</f>
        <v>0.08</v>
      </c>
      <c r="E56" s="21">
        <f>(E44+E37)*D56</f>
        <v>137.77191999999999</v>
      </c>
    </row>
    <row r="57" spans="1:5" ht="15.75" customHeight="1" x14ac:dyDescent="0.25">
      <c r="A57" s="142" t="s">
        <v>52</v>
      </c>
      <c r="B57" s="143"/>
      <c r="C57" s="143"/>
      <c r="D57" s="144"/>
      <c r="E57" s="22">
        <f>SUM(E49:E56)</f>
        <v>633.75083200000006</v>
      </c>
    </row>
    <row r="58" spans="1:5" ht="15.75" customHeight="1" x14ac:dyDescent="0.25">
      <c r="A58" s="13"/>
      <c r="B58" s="13"/>
      <c r="C58" s="13"/>
      <c r="D58" s="14"/>
      <c r="E58" s="15"/>
    </row>
    <row r="59" spans="1:5" ht="15.75" customHeight="1" x14ac:dyDescent="0.25">
      <c r="A59" s="142" t="s">
        <v>53</v>
      </c>
      <c r="B59" s="144"/>
      <c r="C59" s="142" t="s">
        <v>54</v>
      </c>
      <c r="D59" s="143"/>
      <c r="E59" s="144"/>
    </row>
    <row r="60" spans="1:5" ht="15" customHeight="1" x14ac:dyDescent="0.25">
      <c r="A60" s="142" t="s">
        <v>74</v>
      </c>
      <c r="B60" s="144"/>
      <c r="C60" s="167" t="s">
        <v>75</v>
      </c>
      <c r="D60" s="143"/>
      <c r="E60" s="144"/>
    </row>
    <row r="61" spans="1:5" ht="15.75" customHeight="1" x14ac:dyDescent="0.25">
      <c r="A61" s="18" t="s">
        <v>76</v>
      </c>
      <c r="B61" s="142" t="s">
        <v>75</v>
      </c>
      <c r="C61" s="143"/>
      <c r="D61" s="144"/>
      <c r="E61" s="19" t="s">
        <v>41</v>
      </c>
    </row>
    <row r="62" spans="1:5" ht="15.75" customHeight="1" x14ac:dyDescent="0.25">
      <c r="A62" s="3" t="s">
        <v>15</v>
      </c>
      <c r="B62" s="166" t="s">
        <v>77</v>
      </c>
      <c r="C62" s="143"/>
      <c r="D62" s="144"/>
      <c r="E62" s="20">
        <f>(4.5*52)-(E30*0.06)</f>
        <v>148.19999999999999</v>
      </c>
    </row>
    <row r="63" spans="1:5" ht="15.75" customHeight="1" x14ac:dyDescent="0.25">
      <c r="A63" s="3" t="s">
        <v>17</v>
      </c>
      <c r="B63" s="166" t="s">
        <v>78</v>
      </c>
      <c r="C63" s="143"/>
      <c r="D63" s="144"/>
      <c r="E63" s="27">
        <v>140</v>
      </c>
    </row>
    <row r="64" spans="1:5" ht="15.75" customHeight="1" x14ac:dyDescent="0.25">
      <c r="A64" s="3" t="s">
        <v>19</v>
      </c>
      <c r="B64" s="166" t="s">
        <v>158</v>
      </c>
      <c r="C64" s="143"/>
      <c r="D64" s="144"/>
      <c r="E64" s="27">
        <v>0</v>
      </c>
    </row>
    <row r="65" spans="1:5" ht="15.75" customHeight="1" x14ac:dyDescent="0.25">
      <c r="A65" s="3" t="s">
        <v>22</v>
      </c>
      <c r="B65" s="173" t="s">
        <v>51</v>
      </c>
      <c r="C65" s="143"/>
      <c r="D65" s="144"/>
      <c r="E65" s="21">
        <v>0</v>
      </c>
    </row>
    <row r="66" spans="1:5" ht="15.75" customHeight="1" x14ac:dyDescent="0.25">
      <c r="A66" s="142" t="s">
        <v>52</v>
      </c>
      <c r="B66" s="143"/>
      <c r="C66" s="143"/>
      <c r="D66" s="144"/>
      <c r="E66" s="22">
        <f>SUM(E62:E65)</f>
        <v>288.2</v>
      </c>
    </row>
    <row r="67" spans="1:5" ht="15.75" customHeight="1" x14ac:dyDescent="0.25">
      <c r="A67" s="13"/>
      <c r="B67" s="13"/>
      <c r="C67" s="13"/>
      <c r="D67" s="14"/>
      <c r="E67" s="15"/>
    </row>
    <row r="68" spans="1:5" ht="15.75" customHeight="1" x14ac:dyDescent="0.25">
      <c r="A68" s="142" t="s">
        <v>81</v>
      </c>
      <c r="B68" s="144"/>
      <c r="C68" s="142" t="s">
        <v>82</v>
      </c>
      <c r="D68" s="143"/>
      <c r="E68" s="144"/>
    </row>
    <row r="69" spans="1:5" ht="15.75" customHeight="1" x14ac:dyDescent="0.25">
      <c r="A69" s="18">
        <v>2</v>
      </c>
      <c r="B69" s="142" t="s">
        <v>83</v>
      </c>
      <c r="C69" s="143"/>
      <c r="D69" s="144"/>
      <c r="E69" s="19" t="s">
        <v>41</v>
      </c>
    </row>
    <row r="70" spans="1:5" ht="15.75" customHeight="1" x14ac:dyDescent="0.25">
      <c r="A70" s="3" t="s">
        <v>57</v>
      </c>
      <c r="B70" s="166" t="str">
        <f>B41</f>
        <v>13º (décimo terceiro) Salário, Férias e Adicional de Férias</v>
      </c>
      <c r="C70" s="143"/>
      <c r="D70" s="144"/>
      <c r="E70" s="21">
        <f>E44</f>
        <v>292.149</v>
      </c>
    </row>
    <row r="71" spans="1:5" ht="15.75" customHeight="1" x14ac:dyDescent="0.25">
      <c r="A71" s="3" t="s">
        <v>63</v>
      </c>
      <c r="B71" s="166" t="str">
        <f>B48</f>
        <v>GPS, FGTS e outras contribuições</v>
      </c>
      <c r="C71" s="143"/>
      <c r="D71" s="144"/>
      <c r="E71" s="21">
        <f>E57</f>
        <v>633.75083200000006</v>
      </c>
    </row>
    <row r="72" spans="1:5" ht="15.75" customHeight="1" x14ac:dyDescent="0.25">
      <c r="A72" s="3" t="s">
        <v>76</v>
      </c>
      <c r="B72" s="166" t="str">
        <f>B61</f>
        <v>Benefícios Mensais e Diários</v>
      </c>
      <c r="C72" s="143"/>
      <c r="D72" s="144"/>
      <c r="E72" s="21">
        <f>E66</f>
        <v>288.2</v>
      </c>
    </row>
    <row r="73" spans="1:5" ht="15.75" customHeight="1" x14ac:dyDescent="0.25">
      <c r="A73" s="142" t="s">
        <v>52</v>
      </c>
      <c r="B73" s="143"/>
      <c r="C73" s="143"/>
      <c r="D73" s="144"/>
      <c r="E73" s="22">
        <f>SUM(E70:E72)</f>
        <v>1214.0998320000001</v>
      </c>
    </row>
    <row r="74" spans="1:5" ht="15.75" customHeight="1" x14ac:dyDescent="0.25">
      <c r="A74" s="13"/>
      <c r="B74" s="13"/>
      <c r="C74" s="13"/>
      <c r="D74" s="14"/>
      <c r="E74" s="15"/>
    </row>
    <row r="75" spans="1:5" ht="15.75" customHeight="1" x14ac:dyDescent="0.25">
      <c r="A75" s="142" t="s">
        <v>84</v>
      </c>
      <c r="B75" s="144"/>
      <c r="C75" s="142" t="s">
        <v>85</v>
      </c>
      <c r="D75" s="143"/>
      <c r="E75" s="144"/>
    </row>
    <row r="76" spans="1:5" ht="15.75" customHeight="1" x14ac:dyDescent="0.25">
      <c r="A76" s="18">
        <v>3</v>
      </c>
      <c r="B76" s="142" t="s">
        <v>86</v>
      </c>
      <c r="C76" s="143"/>
      <c r="D76" s="144"/>
      <c r="E76" s="19" t="s">
        <v>41</v>
      </c>
    </row>
    <row r="77" spans="1:5" ht="15.75" customHeight="1" x14ac:dyDescent="0.25">
      <c r="A77" s="3" t="s">
        <v>15</v>
      </c>
      <c r="B77" s="166" t="s">
        <v>87</v>
      </c>
      <c r="C77" s="143"/>
      <c r="D77" s="144"/>
      <c r="E77" s="21">
        <f>0.42%*E37</f>
        <v>6.0059999999999993</v>
      </c>
    </row>
    <row r="78" spans="1:5" ht="15.75" customHeight="1" x14ac:dyDescent="0.25">
      <c r="A78" s="3" t="s">
        <v>17</v>
      </c>
      <c r="B78" s="166" t="s">
        <v>88</v>
      </c>
      <c r="C78" s="143"/>
      <c r="D78" s="144"/>
      <c r="E78" s="21">
        <f>0.034%*E37</f>
        <v>0.48620000000000002</v>
      </c>
    </row>
    <row r="79" spans="1:5" ht="15.75" customHeight="1" x14ac:dyDescent="0.25">
      <c r="A79" s="3" t="s">
        <v>19</v>
      </c>
      <c r="B79" s="166" t="s">
        <v>89</v>
      </c>
      <c r="C79" s="143"/>
      <c r="D79" s="144"/>
      <c r="E79" s="21">
        <f>3.47%*E37</f>
        <v>49.621000000000002</v>
      </c>
    </row>
    <row r="80" spans="1:5" ht="15.75" customHeight="1" x14ac:dyDescent="0.25">
      <c r="A80" s="3" t="s">
        <v>22</v>
      </c>
      <c r="B80" s="166" t="s">
        <v>90</v>
      </c>
      <c r="C80" s="143"/>
      <c r="D80" s="144"/>
      <c r="E80" s="21">
        <f>1.94%*E37</f>
        <v>27.742000000000001</v>
      </c>
    </row>
    <row r="81" spans="1:5" ht="15.75" customHeight="1" x14ac:dyDescent="0.25">
      <c r="A81" s="3" t="s">
        <v>46</v>
      </c>
      <c r="B81" s="166" t="s">
        <v>91</v>
      </c>
      <c r="C81" s="143"/>
      <c r="D81" s="144"/>
      <c r="E81" s="21">
        <f>0.729%*E37</f>
        <v>10.4247</v>
      </c>
    </row>
    <row r="82" spans="1:5" ht="15.75" customHeight="1" x14ac:dyDescent="0.25">
      <c r="A82" s="23" t="s">
        <v>48</v>
      </c>
      <c r="B82" s="166" t="s">
        <v>92</v>
      </c>
      <c r="C82" s="143"/>
      <c r="D82" s="144"/>
      <c r="E82" s="21">
        <f>0.8%*E37</f>
        <v>11.44</v>
      </c>
    </row>
    <row r="83" spans="1:5" ht="15.75" customHeight="1" x14ac:dyDescent="0.25">
      <c r="A83" s="142" t="s">
        <v>52</v>
      </c>
      <c r="B83" s="143"/>
      <c r="C83" s="143"/>
      <c r="D83" s="144"/>
      <c r="E83" s="22">
        <f>SUM(E77:E82)</f>
        <v>105.7199</v>
      </c>
    </row>
    <row r="84" spans="1:5" ht="15.75" customHeight="1" x14ac:dyDescent="0.25">
      <c r="A84" s="13"/>
      <c r="B84" s="13"/>
      <c r="C84" s="13"/>
      <c r="D84" s="14"/>
      <c r="E84" s="15"/>
    </row>
    <row r="85" spans="1:5" ht="15.75" customHeight="1" x14ac:dyDescent="0.25">
      <c r="A85" s="142" t="s">
        <v>93</v>
      </c>
      <c r="B85" s="144"/>
      <c r="C85" s="142" t="s">
        <v>94</v>
      </c>
      <c r="D85" s="143"/>
      <c r="E85" s="144"/>
    </row>
    <row r="86" spans="1:5" ht="15" customHeight="1" x14ac:dyDescent="0.25">
      <c r="A86" s="142" t="s">
        <v>95</v>
      </c>
      <c r="B86" s="144"/>
      <c r="C86" s="167" t="s">
        <v>96</v>
      </c>
      <c r="D86" s="143"/>
      <c r="E86" s="144"/>
    </row>
    <row r="87" spans="1:5" ht="15.75" customHeight="1" x14ac:dyDescent="0.25">
      <c r="A87" s="18" t="s">
        <v>97</v>
      </c>
      <c r="B87" s="142" t="s">
        <v>96</v>
      </c>
      <c r="C87" s="143"/>
      <c r="D87" s="144"/>
      <c r="E87" s="19" t="s">
        <v>41</v>
      </c>
    </row>
    <row r="88" spans="1:5" ht="15.75" customHeight="1" x14ac:dyDescent="0.25">
      <c r="A88" s="3" t="s">
        <v>15</v>
      </c>
      <c r="B88" s="166" t="s">
        <v>98</v>
      </c>
      <c r="C88" s="143"/>
      <c r="D88" s="144"/>
      <c r="E88" s="21">
        <f>11.11%*(E37+E44)</f>
        <v>191.33075389999996</v>
      </c>
    </row>
    <row r="89" spans="1:5" ht="15.75" customHeight="1" x14ac:dyDescent="0.25">
      <c r="A89" s="3" t="s">
        <v>17</v>
      </c>
      <c r="B89" s="166" t="s">
        <v>96</v>
      </c>
      <c r="C89" s="143"/>
      <c r="D89" s="144"/>
      <c r="E89" s="27">
        <f>0.278%*(E37+E44)</f>
        <v>4.7875742200000007</v>
      </c>
    </row>
    <row r="90" spans="1:5" ht="15.75" customHeight="1" x14ac:dyDescent="0.25">
      <c r="A90" s="3" t="s">
        <v>19</v>
      </c>
      <c r="B90" s="166" t="s">
        <v>99</v>
      </c>
      <c r="C90" s="143"/>
      <c r="D90" s="144"/>
      <c r="E90" s="21">
        <f>0.02%*(E37+E44)</f>
        <v>0.34442980000000001</v>
      </c>
    </row>
    <row r="91" spans="1:5" ht="15.75" customHeight="1" x14ac:dyDescent="0.25">
      <c r="A91" s="3" t="s">
        <v>22</v>
      </c>
      <c r="B91" s="166" t="s">
        <v>100</v>
      </c>
      <c r="C91" s="143"/>
      <c r="D91" s="144"/>
      <c r="E91" s="21">
        <f>0.03%*(E37+E44)</f>
        <v>0.51664469999999996</v>
      </c>
    </row>
    <row r="92" spans="1:5" ht="15.75" customHeight="1" x14ac:dyDescent="0.25">
      <c r="A92" s="3" t="s">
        <v>46</v>
      </c>
      <c r="B92" s="166" t="s">
        <v>101</v>
      </c>
      <c r="C92" s="143"/>
      <c r="D92" s="144"/>
      <c r="E92" s="21">
        <f>0.03%*(E37+E44)</f>
        <v>0.51664469999999996</v>
      </c>
    </row>
    <row r="93" spans="1:5" ht="15.75" customHeight="1" x14ac:dyDescent="0.25">
      <c r="A93" s="3" t="s">
        <v>48</v>
      </c>
      <c r="B93" s="166" t="s">
        <v>102</v>
      </c>
      <c r="C93" s="143"/>
      <c r="D93" s="144"/>
      <c r="E93" s="21">
        <f>1.389%*(E37+E44)</f>
        <v>23.920649609999998</v>
      </c>
    </row>
    <row r="94" spans="1:5" ht="15.75" customHeight="1" x14ac:dyDescent="0.25">
      <c r="A94" s="142" t="s">
        <v>52</v>
      </c>
      <c r="B94" s="143"/>
      <c r="C94" s="143"/>
      <c r="D94" s="144"/>
      <c r="E94" s="22">
        <f>SUM(E88:E93)</f>
        <v>221.41669692999997</v>
      </c>
    </row>
    <row r="95" spans="1:5" ht="15.75" customHeight="1" x14ac:dyDescent="0.25">
      <c r="A95" s="13"/>
      <c r="B95" s="13"/>
      <c r="C95" s="13"/>
      <c r="D95" s="14"/>
      <c r="E95" s="15"/>
    </row>
    <row r="96" spans="1:5" ht="15.75" customHeight="1" x14ac:dyDescent="0.25">
      <c r="A96" s="142" t="s">
        <v>93</v>
      </c>
      <c r="B96" s="144"/>
      <c r="C96" s="142" t="s">
        <v>94</v>
      </c>
      <c r="D96" s="143"/>
      <c r="E96" s="144"/>
    </row>
    <row r="97" spans="1:5" ht="15" customHeight="1" x14ac:dyDescent="0.25">
      <c r="A97" s="142" t="s">
        <v>103</v>
      </c>
      <c r="B97" s="144"/>
      <c r="C97" s="167" t="s">
        <v>104</v>
      </c>
      <c r="D97" s="143"/>
      <c r="E97" s="144"/>
    </row>
    <row r="98" spans="1:5" ht="15.75" customHeight="1" x14ac:dyDescent="0.25">
      <c r="A98" s="18" t="s">
        <v>105</v>
      </c>
      <c r="B98" s="142" t="s">
        <v>104</v>
      </c>
      <c r="C98" s="143"/>
      <c r="D98" s="144"/>
      <c r="E98" s="19" t="s">
        <v>41</v>
      </c>
    </row>
    <row r="99" spans="1:5" ht="15.75" customHeight="1" x14ac:dyDescent="0.25">
      <c r="A99" s="3" t="s">
        <v>15</v>
      </c>
      <c r="B99" s="166" t="s">
        <v>106</v>
      </c>
      <c r="C99" s="143"/>
      <c r="D99" s="144"/>
      <c r="E99" s="27">
        <v>0</v>
      </c>
    </row>
    <row r="100" spans="1:5" ht="15.75" customHeight="1" x14ac:dyDescent="0.25">
      <c r="A100" s="142" t="s">
        <v>52</v>
      </c>
      <c r="B100" s="143"/>
      <c r="C100" s="143"/>
      <c r="D100" s="144"/>
      <c r="E100" s="22">
        <f>SUM(E99)</f>
        <v>0</v>
      </c>
    </row>
    <row r="101" spans="1:5" ht="15.75" customHeight="1" x14ac:dyDescent="0.25">
      <c r="A101" s="13"/>
      <c r="B101" s="13"/>
      <c r="C101" s="13"/>
      <c r="D101" s="14"/>
      <c r="E101" s="15"/>
    </row>
    <row r="102" spans="1:5" ht="15.75" customHeight="1" x14ac:dyDescent="0.25">
      <c r="A102" s="142" t="s">
        <v>107</v>
      </c>
      <c r="B102" s="144"/>
      <c r="C102" s="142" t="s">
        <v>94</v>
      </c>
      <c r="D102" s="143"/>
      <c r="E102" s="144"/>
    </row>
    <row r="103" spans="1:5" ht="15.75" customHeight="1" x14ac:dyDescent="0.25">
      <c r="A103" s="18">
        <v>4</v>
      </c>
      <c r="B103" s="142" t="s">
        <v>108</v>
      </c>
      <c r="C103" s="143"/>
      <c r="D103" s="144"/>
      <c r="E103" s="19" t="s">
        <v>41</v>
      </c>
    </row>
    <row r="104" spans="1:5" ht="15.75" customHeight="1" x14ac:dyDescent="0.25">
      <c r="A104" s="3" t="s">
        <v>97</v>
      </c>
      <c r="B104" s="166" t="str">
        <f>B87</f>
        <v>Ausências Legais</v>
      </c>
      <c r="C104" s="143"/>
      <c r="D104" s="144"/>
      <c r="E104" s="21">
        <f>E94</f>
        <v>221.41669692999997</v>
      </c>
    </row>
    <row r="105" spans="1:5" ht="15.75" customHeight="1" x14ac:dyDescent="0.25">
      <c r="A105" s="3" t="s">
        <v>105</v>
      </c>
      <c r="B105" s="166" t="str">
        <f>B98</f>
        <v>Intrajornada</v>
      </c>
      <c r="C105" s="143"/>
      <c r="D105" s="144"/>
      <c r="E105" s="27">
        <f>E100</f>
        <v>0</v>
      </c>
    </row>
    <row r="106" spans="1:5" ht="15.75" customHeight="1" x14ac:dyDescent="0.25">
      <c r="A106" s="142" t="s">
        <v>52</v>
      </c>
      <c r="B106" s="143"/>
      <c r="C106" s="143"/>
      <c r="D106" s="144"/>
      <c r="E106" s="22">
        <f>SUM(E104:E105)</f>
        <v>221.41669692999997</v>
      </c>
    </row>
    <row r="107" spans="1:5" ht="15.75" customHeight="1" x14ac:dyDescent="0.25">
      <c r="A107" s="13"/>
      <c r="B107" s="13"/>
      <c r="C107" s="13"/>
      <c r="D107" s="14"/>
      <c r="E107" s="15"/>
    </row>
    <row r="108" spans="1:5" ht="15.75" customHeight="1" x14ac:dyDescent="0.25">
      <c r="A108" s="142" t="s">
        <v>109</v>
      </c>
      <c r="B108" s="144"/>
      <c r="C108" s="142" t="s">
        <v>110</v>
      </c>
      <c r="D108" s="143"/>
      <c r="E108" s="144"/>
    </row>
    <row r="109" spans="1:5" ht="15.75" customHeight="1" x14ac:dyDescent="0.25">
      <c r="A109" s="18">
        <v>3</v>
      </c>
      <c r="B109" s="142" t="s">
        <v>111</v>
      </c>
      <c r="C109" s="143"/>
      <c r="D109" s="144"/>
      <c r="E109" s="19" t="s">
        <v>41</v>
      </c>
    </row>
    <row r="110" spans="1:5" ht="15.75" customHeight="1" x14ac:dyDescent="0.25">
      <c r="A110" s="3" t="s">
        <v>15</v>
      </c>
      <c r="B110" s="152" t="s">
        <v>112</v>
      </c>
      <c r="C110" s="143"/>
      <c r="D110" s="144"/>
      <c r="E110" s="27">
        <f>295/12</f>
        <v>24.583333333333332</v>
      </c>
    </row>
    <row r="111" spans="1:5" ht="15.75" customHeight="1" x14ac:dyDescent="0.25">
      <c r="A111" s="3" t="s">
        <v>17</v>
      </c>
      <c r="B111" s="152" t="s">
        <v>150</v>
      </c>
      <c r="C111" s="143"/>
      <c r="D111" s="144"/>
      <c r="E111" s="27">
        <v>0</v>
      </c>
    </row>
    <row r="112" spans="1:5" ht="15.75" customHeight="1" x14ac:dyDescent="0.25">
      <c r="A112" s="3" t="s">
        <v>19</v>
      </c>
      <c r="B112" s="152" t="s">
        <v>162</v>
      </c>
      <c r="C112" s="143"/>
      <c r="D112" s="144"/>
      <c r="E112" s="27">
        <v>0</v>
      </c>
    </row>
    <row r="113" spans="1:5" ht="15.75" customHeight="1" x14ac:dyDescent="0.25">
      <c r="A113" s="23" t="s">
        <v>22</v>
      </c>
      <c r="B113" s="153" t="s">
        <v>51</v>
      </c>
      <c r="C113" s="143"/>
      <c r="D113" s="144"/>
      <c r="E113" s="27">
        <v>0</v>
      </c>
    </row>
    <row r="114" spans="1:5" ht="15.75" customHeight="1" x14ac:dyDescent="0.25">
      <c r="A114" s="142" t="s">
        <v>52</v>
      </c>
      <c r="B114" s="143"/>
      <c r="C114" s="143"/>
      <c r="D114" s="144"/>
      <c r="E114" s="22">
        <f>SUM(E110:E113)</f>
        <v>24.583333333333332</v>
      </c>
    </row>
    <row r="115" spans="1:5" ht="15.75" customHeight="1" x14ac:dyDescent="0.25">
      <c r="A115" s="7" t="s">
        <v>36</v>
      </c>
      <c r="B115" s="165" t="s">
        <v>116</v>
      </c>
      <c r="C115" s="143"/>
      <c r="D115" s="143"/>
      <c r="E115" s="144"/>
    </row>
    <row r="116" spans="1:5" ht="15.75" customHeight="1" x14ac:dyDescent="0.25">
      <c r="A116" s="13"/>
      <c r="B116" s="13"/>
      <c r="C116" s="13"/>
      <c r="D116" s="14"/>
      <c r="E116" s="15"/>
    </row>
    <row r="117" spans="1:5" ht="15.75" customHeight="1" x14ac:dyDescent="0.25">
      <c r="A117" s="142" t="s">
        <v>117</v>
      </c>
      <c r="B117" s="144"/>
      <c r="C117" s="142" t="s">
        <v>118</v>
      </c>
      <c r="D117" s="143"/>
      <c r="E117" s="144"/>
    </row>
    <row r="118" spans="1:5" ht="15.75" customHeight="1" x14ac:dyDescent="0.25">
      <c r="A118" s="18">
        <v>5</v>
      </c>
      <c r="B118" s="142" t="s">
        <v>119</v>
      </c>
      <c r="C118" s="144"/>
      <c r="D118" s="28" t="s">
        <v>64</v>
      </c>
      <c r="E118" s="19" t="s">
        <v>41</v>
      </c>
    </row>
    <row r="119" spans="1:5" ht="15.75" customHeight="1" x14ac:dyDescent="0.25">
      <c r="A119" s="3" t="s">
        <v>15</v>
      </c>
      <c r="B119" s="161" t="s">
        <v>120</v>
      </c>
      <c r="C119" s="144"/>
      <c r="D119" s="29">
        <f>'Auxiliar de cozinha'!D122</f>
        <v>0.03</v>
      </c>
      <c r="E119" s="21">
        <f>D119*(E138-E137)</f>
        <v>89.137092867899995</v>
      </c>
    </row>
    <row r="120" spans="1:5" ht="15.75" customHeight="1" x14ac:dyDescent="0.25">
      <c r="A120" s="3" t="s">
        <v>17</v>
      </c>
      <c r="B120" s="161" t="s">
        <v>121</v>
      </c>
      <c r="C120" s="144"/>
      <c r="D120" s="29">
        <f>'Auxiliar de cozinha'!D123</f>
        <v>6.7900000000000002E-2</v>
      </c>
      <c r="E120" s="21">
        <f>D120*(E138-E137+E119)</f>
        <v>207.79936213007738</v>
      </c>
    </row>
    <row r="121" spans="1:5" ht="15.75" customHeight="1" x14ac:dyDescent="0.25">
      <c r="A121" s="3" t="s">
        <v>19</v>
      </c>
      <c r="B121" s="152" t="s">
        <v>122</v>
      </c>
      <c r="C121" s="143"/>
      <c r="D121" s="143"/>
      <c r="E121" s="144"/>
    </row>
    <row r="122" spans="1:5" ht="15.75" customHeight="1" x14ac:dyDescent="0.25">
      <c r="A122" s="30"/>
      <c r="B122" s="168" t="s">
        <v>123</v>
      </c>
      <c r="C122" s="144"/>
      <c r="D122" s="31">
        <f>'Auxiliar de cozinha'!D125</f>
        <v>0.03</v>
      </c>
      <c r="E122" s="21">
        <f>((E138-E137+E119+E120)/(1-D125))*D122</f>
        <v>107.32915874968725</v>
      </c>
    </row>
    <row r="123" spans="1:5" ht="15.75" customHeight="1" x14ac:dyDescent="0.25">
      <c r="A123" s="30"/>
      <c r="B123" s="168" t="s">
        <v>124</v>
      </c>
      <c r="C123" s="144"/>
      <c r="D123" s="31">
        <f>'Auxiliar de cozinha'!D126</f>
        <v>6.4999999999999997E-3</v>
      </c>
      <c r="E123" s="21">
        <f>((E138-E137+E119+E120)/(1-D125))*D123</f>
        <v>23.254651062432238</v>
      </c>
    </row>
    <row r="124" spans="1:5" ht="15.75" customHeight="1" x14ac:dyDescent="0.25">
      <c r="A124" s="30"/>
      <c r="B124" s="168" t="s">
        <v>125</v>
      </c>
      <c r="C124" s="144"/>
      <c r="D124" s="31">
        <f>'Auxiliar de cozinha'!D127</f>
        <v>0.05</v>
      </c>
      <c r="E124" s="21">
        <f>((E138-E137+E119+E120)/(1-D125))*D124</f>
        <v>178.88193124947878</v>
      </c>
    </row>
    <row r="125" spans="1:5" ht="15" customHeight="1" x14ac:dyDescent="0.25">
      <c r="A125" s="169" t="s">
        <v>126</v>
      </c>
      <c r="B125" s="143"/>
      <c r="C125" s="144"/>
      <c r="D125" s="32">
        <f>SUM(D122:D124)</f>
        <v>8.6499999999999994E-2</v>
      </c>
      <c r="E125" s="22">
        <f>SUM(E122:E124)+0.01</f>
        <v>309.47574106159823</v>
      </c>
    </row>
    <row r="126" spans="1:5" ht="15.75" customHeight="1" x14ac:dyDescent="0.25">
      <c r="A126" s="142" t="s">
        <v>52</v>
      </c>
      <c r="B126" s="143"/>
      <c r="C126" s="144"/>
      <c r="D126" s="32">
        <f>SUM(D119:D120)+D125</f>
        <v>0.18440000000000001</v>
      </c>
      <c r="E126" s="22">
        <f>SUM(E119:E120)+SUM(E122:E124)</f>
        <v>606.40219605957554</v>
      </c>
    </row>
    <row r="127" spans="1:5" ht="15.75" customHeight="1" x14ac:dyDescent="0.25">
      <c r="A127" s="33" t="s">
        <v>127</v>
      </c>
      <c r="B127" s="165" t="s">
        <v>128</v>
      </c>
      <c r="C127" s="143"/>
      <c r="D127" s="143"/>
      <c r="E127" s="144"/>
    </row>
    <row r="128" spans="1:5" ht="15.75" customHeight="1" x14ac:dyDescent="0.25">
      <c r="A128" s="33" t="s">
        <v>129</v>
      </c>
      <c r="B128" s="165" t="s">
        <v>130</v>
      </c>
      <c r="C128" s="143"/>
      <c r="D128" s="143"/>
      <c r="E128" s="144"/>
    </row>
    <row r="129" spans="1:5" ht="30" customHeight="1" x14ac:dyDescent="0.25">
      <c r="A129" s="33" t="s">
        <v>131</v>
      </c>
      <c r="B129" s="172" t="s">
        <v>132</v>
      </c>
      <c r="C129" s="143"/>
      <c r="D129" s="143"/>
      <c r="E129" s="144"/>
    </row>
    <row r="130" spans="1:5" ht="15.75" customHeight="1" x14ac:dyDescent="0.25">
      <c r="A130" s="13"/>
      <c r="B130" s="13"/>
      <c r="C130" s="13"/>
      <c r="D130" s="14"/>
      <c r="E130" s="15"/>
    </row>
    <row r="131" spans="1:5" ht="15.75" customHeight="1" x14ac:dyDescent="0.25">
      <c r="A131" s="142" t="s">
        <v>133</v>
      </c>
      <c r="B131" s="143"/>
      <c r="C131" s="143"/>
      <c r="D131" s="143"/>
      <c r="E131" s="144"/>
    </row>
    <row r="132" spans="1:5" ht="15.75" customHeight="1" x14ac:dyDescent="0.25">
      <c r="A132" s="156" t="s">
        <v>134</v>
      </c>
      <c r="B132" s="143"/>
      <c r="C132" s="143"/>
      <c r="D132" s="144"/>
      <c r="E132" s="34" t="s">
        <v>135</v>
      </c>
    </row>
    <row r="133" spans="1:5" ht="15.75" customHeight="1" x14ac:dyDescent="0.25">
      <c r="A133" s="3" t="s">
        <v>15</v>
      </c>
      <c r="B133" s="152" t="s">
        <v>136</v>
      </c>
      <c r="C133" s="143"/>
      <c r="D133" s="144"/>
      <c r="E133" s="21">
        <f>E37</f>
        <v>1430</v>
      </c>
    </row>
    <row r="134" spans="1:5" ht="15.75" customHeight="1" x14ac:dyDescent="0.25">
      <c r="A134" s="3" t="s">
        <v>17</v>
      </c>
      <c r="B134" s="152" t="s">
        <v>137</v>
      </c>
      <c r="C134" s="143"/>
      <c r="D134" s="144"/>
      <c r="E134" s="21">
        <f>E73</f>
        <v>1214.0998320000001</v>
      </c>
    </row>
    <row r="135" spans="1:5" ht="15.75" customHeight="1" x14ac:dyDescent="0.25">
      <c r="A135" s="3" t="s">
        <v>19</v>
      </c>
      <c r="B135" s="152" t="s">
        <v>138</v>
      </c>
      <c r="C135" s="143"/>
      <c r="D135" s="144"/>
      <c r="E135" s="21">
        <f>E83</f>
        <v>105.7199</v>
      </c>
    </row>
    <row r="136" spans="1:5" ht="15.75" customHeight="1" x14ac:dyDescent="0.25">
      <c r="A136" s="3" t="s">
        <v>22</v>
      </c>
      <c r="B136" s="152" t="s">
        <v>139</v>
      </c>
      <c r="C136" s="143"/>
      <c r="D136" s="144"/>
      <c r="E136" s="21">
        <f>E106</f>
        <v>221.41669692999997</v>
      </c>
    </row>
    <row r="137" spans="1:5" ht="15.75" customHeight="1" x14ac:dyDescent="0.25">
      <c r="A137" s="3" t="s">
        <v>46</v>
      </c>
      <c r="B137" s="153" t="s">
        <v>140</v>
      </c>
      <c r="C137" s="143"/>
      <c r="D137" s="144"/>
      <c r="E137" s="21">
        <f>E114</f>
        <v>24.583333333333332</v>
      </c>
    </row>
    <row r="138" spans="1:5" ht="15.75" customHeight="1" x14ac:dyDescent="0.25">
      <c r="A138" s="142" t="s">
        <v>141</v>
      </c>
      <c r="B138" s="143"/>
      <c r="C138" s="143"/>
      <c r="D138" s="144"/>
      <c r="E138" s="35">
        <f>SUM(E133:E137)</f>
        <v>2995.8197622633334</v>
      </c>
    </row>
    <row r="139" spans="1:5" ht="15.75" customHeight="1" x14ac:dyDescent="0.25">
      <c r="A139" s="3" t="s">
        <v>48</v>
      </c>
      <c r="B139" s="152" t="s">
        <v>142</v>
      </c>
      <c r="C139" s="143"/>
      <c r="D139" s="144"/>
      <c r="E139" s="21">
        <f>E126</f>
        <v>606.40219605957554</v>
      </c>
    </row>
    <row r="140" spans="1:5" ht="15.75" customHeight="1" x14ac:dyDescent="0.25">
      <c r="A140" s="142" t="s">
        <v>183</v>
      </c>
      <c r="B140" s="143"/>
      <c r="C140" s="143"/>
      <c r="D140" s="144"/>
      <c r="E140" s="35">
        <f>SUM(E138:E139)</f>
        <v>3602.2219583229089</v>
      </c>
    </row>
    <row r="141" spans="1:5" ht="15.75" customHeight="1" x14ac:dyDescent="0.25">
      <c r="A141" s="13"/>
      <c r="B141" s="13"/>
      <c r="C141" s="13"/>
      <c r="D141" s="14"/>
      <c r="E141" s="15"/>
    </row>
    <row r="142" spans="1:5" ht="15" customHeight="1" x14ac:dyDescent="0.25">
      <c r="A142" s="170" t="s">
        <v>143</v>
      </c>
      <c r="B142" s="171"/>
      <c r="C142" s="171"/>
      <c r="D142" s="171"/>
      <c r="E142" s="171"/>
    </row>
    <row r="143" spans="1:5" ht="15.75" customHeight="1" x14ac:dyDescent="0.25">
      <c r="A143" s="171"/>
      <c r="B143" s="171"/>
      <c r="C143" s="171"/>
      <c r="D143" s="171"/>
      <c r="E143" s="171"/>
    </row>
    <row r="144" spans="1:5" ht="15.75" customHeight="1" x14ac:dyDescent="0.25">
      <c r="A144" s="171"/>
      <c r="B144" s="171"/>
      <c r="C144" s="171"/>
      <c r="D144" s="171"/>
      <c r="E144" s="171"/>
    </row>
    <row r="145" spans="1:5" ht="15.75" customHeight="1" x14ac:dyDescent="0.25">
      <c r="A145" s="171"/>
      <c r="B145" s="171"/>
      <c r="C145" s="171"/>
      <c r="D145" s="171"/>
      <c r="E145" s="171"/>
    </row>
    <row r="146" spans="1:5" ht="15.75" customHeight="1" x14ac:dyDescent="0.25"/>
    <row r="147" spans="1:5" ht="15.75" customHeight="1" x14ac:dyDescent="0.25"/>
    <row r="148" spans="1:5" ht="15.75" customHeight="1" x14ac:dyDescent="0.25"/>
    <row r="149" spans="1:5" ht="15.75" customHeight="1" x14ac:dyDescent="0.25"/>
    <row r="150" spans="1:5" ht="15.75" customHeight="1" x14ac:dyDescent="0.25"/>
    <row r="151" spans="1:5" ht="15.75" customHeight="1" x14ac:dyDescent="0.25"/>
    <row r="152" spans="1:5" ht="15.75" customHeight="1" x14ac:dyDescent="0.25"/>
    <row r="153" spans="1:5" ht="15.75" customHeight="1" x14ac:dyDescent="0.25"/>
    <row r="154" spans="1:5" ht="15.75" customHeight="1" x14ac:dyDescent="0.25"/>
    <row r="155" spans="1:5" ht="15.75" customHeight="1" x14ac:dyDescent="0.25"/>
    <row r="156" spans="1:5" ht="15.75" customHeight="1" x14ac:dyDescent="0.25"/>
    <row r="157" spans="1:5" ht="15.75" customHeight="1" x14ac:dyDescent="0.25"/>
    <row r="158" spans="1:5" ht="15.75" customHeight="1" x14ac:dyDescent="0.25"/>
    <row r="159" spans="1:5" ht="15.75" customHeight="1" x14ac:dyDescent="0.25"/>
    <row r="160" spans="1:5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</sheetData>
  <mergeCells count="154">
    <mergeCell ref="B69:D69"/>
    <mergeCell ref="B70:D70"/>
    <mergeCell ref="B71:D71"/>
    <mergeCell ref="B72:D72"/>
    <mergeCell ref="A73:D73"/>
    <mergeCell ref="B87:D87"/>
    <mergeCell ref="B88:D88"/>
    <mergeCell ref="B89:D89"/>
    <mergeCell ref="B90:D90"/>
    <mergeCell ref="A83:D83"/>
    <mergeCell ref="A85:B85"/>
    <mergeCell ref="C85:E85"/>
    <mergeCell ref="A86:B86"/>
    <mergeCell ref="C86:E86"/>
    <mergeCell ref="A60:B60"/>
    <mergeCell ref="C60:E60"/>
    <mergeCell ref="B61:D61"/>
    <mergeCell ref="B63:D63"/>
    <mergeCell ref="B64:D64"/>
    <mergeCell ref="B65:D65"/>
    <mergeCell ref="A66:D66"/>
    <mergeCell ref="B62:D62"/>
    <mergeCell ref="A68:B68"/>
    <mergeCell ref="C68:E68"/>
    <mergeCell ref="B51:C51"/>
    <mergeCell ref="B52:C52"/>
    <mergeCell ref="B53:C53"/>
    <mergeCell ref="B54:C54"/>
    <mergeCell ref="B55:C55"/>
    <mergeCell ref="B56:C56"/>
    <mergeCell ref="A57:D57"/>
    <mergeCell ref="A59:B59"/>
    <mergeCell ref="C59:E59"/>
    <mergeCell ref="B43:D43"/>
    <mergeCell ref="A44:D44"/>
    <mergeCell ref="A46:B46"/>
    <mergeCell ref="C46:E46"/>
    <mergeCell ref="C47:E47"/>
    <mergeCell ref="A47:B47"/>
    <mergeCell ref="B48:C48"/>
    <mergeCell ref="B49:C49"/>
    <mergeCell ref="B50:C50"/>
    <mergeCell ref="B35:D35"/>
    <mergeCell ref="B36:D36"/>
    <mergeCell ref="A37:D37"/>
    <mergeCell ref="A39:B39"/>
    <mergeCell ref="C39:E39"/>
    <mergeCell ref="A40:B40"/>
    <mergeCell ref="C40:E40"/>
    <mergeCell ref="B41:D41"/>
    <mergeCell ref="B42:D42"/>
    <mergeCell ref="A125:C125"/>
    <mergeCell ref="A126:C126"/>
    <mergeCell ref="B127:E127"/>
    <mergeCell ref="B136:D136"/>
    <mergeCell ref="B137:D137"/>
    <mergeCell ref="A138:D138"/>
    <mergeCell ref="B139:D139"/>
    <mergeCell ref="A140:D140"/>
    <mergeCell ref="A142:E145"/>
    <mergeCell ref="B128:E128"/>
    <mergeCell ref="B129:E129"/>
    <mergeCell ref="A131:E131"/>
    <mergeCell ref="A132:D132"/>
    <mergeCell ref="B133:D133"/>
    <mergeCell ref="B134:D134"/>
    <mergeCell ref="B135:D135"/>
    <mergeCell ref="A117:B117"/>
    <mergeCell ref="C117:E117"/>
    <mergeCell ref="B118:C118"/>
    <mergeCell ref="B119:C119"/>
    <mergeCell ref="B120:C120"/>
    <mergeCell ref="B121:E121"/>
    <mergeCell ref="B122:C122"/>
    <mergeCell ref="B123:C123"/>
    <mergeCell ref="B124:C124"/>
    <mergeCell ref="A108:B108"/>
    <mergeCell ref="C108:E108"/>
    <mergeCell ref="B109:D109"/>
    <mergeCell ref="B110:D110"/>
    <mergeCell ref="B111:D111"/>
    <mergeCell ref="B112:D112"/>
    <mergeCell ref="B113:D113"/>
    <mergeCell ref="A114:D114"/>
    <mergeCell ref="B115:E115"/>
    <mergeCell ref="B98:D98"/>
    <mergeCell ref="B99:D99"/>
    <mergeCell ref="A100:D100"/>
    <mergeCell ref="A102:B102"/>
    <mergeCell ref="C102:E102"/>
    <mergeCell ref="B103:D103"/>
    <mergeCell ref="B104:D104"/>
    <mergeCell ref="B105:D105"/>
    <mergeCell ref="A106:D106"/>
    <mergeCell ref="A94:D94"/>
    <mergeCell ref="A96:B96"/>
    <mergeCell ref="C96:E96"/>
    <mergeCell ref="A97:B97"/>
    <mergeCell ref="C97:E97"/>
    <mergeCell ref="B91:D91"/>
    <mergeCell ref="B92:D92"/>
    <mergeCell ref="B93:D93"/>
    <mergeCell ref="A75:B75"/>
    <mergeCell ref="C75:E75"/>
    <mergeCell ref="B76:D76"/>
    <mergeCell ref="B77:D77"/>
    <mergeCell ref="B78:D78"/>
    <mergeCell ref="B79:D79"/>
    <mergeCell ref="B80:D80"/>
    <mergeCell ref="B81:D81"/>
    <mergeCell ref="B82:D82"/>
    <mergeCell ref="B26:E26"/>
    <mergeCell ref="A28:B28"/>
    <mergeCell ref="C28:E28"/>
    <mergeCell ref="B29:D29"/>
    <mergeCell ref="B30:D30"/>
    <mergeCell ref="B31:D31"/>
    <mergeCell ref="B32:D32"/>
    <mergeCell ref="B33:D33"/>
    <mergeCell ref="B34:D34"/>
    <mergeCell ref="B21:C21"/>
    <mergeCell ref="D21:E21"/>
    <mergeCell ref="D22:E22"/>
    <mergeCell ref="D23:E23"/>
    <mergeCell ref="B23:C23"/>
    <mergeCell ref="B24:C24"/>
    <mergeCell ref="D24:E24"/>
    <mergeCell ref="B25:C25"/>
    <mergeCell ref="D25:E25"/>
    <mergeCell ref="A13:E13"/>
    <mergeCell ref="A14:B14"/>
    <mergeCell ref="D14:E14"/>
    <mergeCell ref="A15:B15"/>
    <mergeCell ref="D15:E15"/>
    <mergeCell ref="A17:E17"/>
    <mergeCell ref="A18:E18"/>
    <mergeCell ref="A19:E19"/>
    <mergeCell ref="A20:E20"/>
    <mergeCell ref="D1:E1"/>
    <mergeCell ref="A2:E2"/>
    <mergeCell ref="A3:E3"/>
    <mergeCell ref="D4:E4"/>
    <mergeCell ref="D5:E5"/>
    <mergeCell ref="A6:E6"/>
    <mergeCell ref="B10:C10"/>
    <mergeCell ref="B12:C12"/>
    <mergeCell ref="A7:B7"/>
    <mergeCell ref="D7:E7"/>
    <mergeCell ref="A8:E8"/>
    <mergeCell ref="B9:C9"/>
    <mergeCell ref="D9:E9"/>
    <mergeCell ref="D10:E10"/>
    <mergeCell ref="D11:E11"/>
    <mergeCell ref="D12:E12"/>
  </mergeCells>
  <pageMargins left="0.7" right="0.7" top="0.75" bottom="0.75" header="0" footer="0"/>
  <pageSetup paperSize="9" scale="93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  <pageSetUpPr fitToPage="1"/>
  </sheetPr>
  <dimension ref="A1:F13"/>
  <sheetViews>
    <sheetView tabSelected="1" zoomScale="150" zoomScaleNormal="150" workbookViewId="0">
      <selection sqref="A1:F1"/>
    </sheetView>
  </sheetViews>
  <sheetFormatPr defaultColWidth="14.42578125" defaultRowHeight="15" customHeight="1" x14ac:dyDescent="0.25"/>
  <cols>
    <col min="1" max="1" width="38.85546875" bestFit="1" customWidth="1"/>
    <col min="2" max="2" width="15.140625" customWidth="1"/>
    <col min="3" max="3" width="18.85546875" customWidth="1"/>
    <col min="4" max="4" width="16.5703125" customWidth="1"/>
    <col min="5" max="5" width="23.85546875" customWidth="1"/>
    <col min="6" max="6" width="34" customWidth="1"/>
  </cols>
  <sheetData>
    <row r="1" spans="1:6" x14ac:dyDescent="0.25">
      <c r="A1" s="185" t="s">
        <v>163</v>
      </c>
      <c r="B1" s="185"/>
      <c r="C1" s="185"/>
      <c r="D1" s="185"/>
      <c r="E1" s="185"/>
      <c r="F1" s="185"/>
    </row>
    <row r="2" spans="1:6" ht="58.5" customHeight="1" x14ac:dyDescent="0.25">
      <c r="A2" s="182" t="s">
        <v>164</v>
      </c>
      <c r="B2" s="182" t="s">
        <v>165</v>
      </c>
      <c r="C2" s="182" t="s">
        <v>166</v>
      </c>
      <c r="D2" s="183" t="s">
        <v>185</v>
      </c>
      <c r="E2" s="184" t="s">
        <v>187</v>
      </c>
      <c r="F2" s="184" t="s">
        <v>186</v>
      </c>
    </row>
    <row r="3" spans="1:6" x14ac:dyDescent="0.25">
      <c r="A3" s="41" t="s">
        <v>179</v>
      </c>
      <c r="B3" s="41">
        <v>3</v>
      </c>
      <c r="C3" s="42">
        <f>'Auxiliar de cozinha'!E143</f>
        <v>6685.5307372772368</v>
      </c>
      <c r="D3" s="107">
        <f>B3*C3</f>
        <v>20056.59221183171</v>
      </c>
      <c r="E3" s="108">
        <f>D3*12</f>
        <v>240679.10654198052</v>
      </c>
      <c r="F3" s="108">
        <f>E3*2</f>
        <v>481358.21308396105</v>
      </c>
    </row>
    <row r="4" spans="1:6" x14ac:dyDescent="0.25">
      <c r="A4" s="186" t="s">
        <v>167</v>
      </c>
      <c r="B4" s="186">
        <v>1</v>
      </c>
      <c r="C4" s="187">
        <f>'Técnico em Refrigeração'!E140</f>
        <v>16369.709395002521</v>
      </c>
      <c r="D4" s="188">
        <f t="shared" ref="D4:D10" si="0">B4*C4</f>
        <v>16369.709395002521</v>
      </c>
      <c r="E4" s="189">
        <f t="shared" ref="E4:E10" si="1">D4*12</f>
        <v>196436.51274003024</v>
      </c>
      <c r="F4" s="189">
        <f t="shared" ref="F4:F10" si="2">E4*2</f>
        <v>392873.02548006049</v>
      </c>
    </row>
    <row r="5" spans="1:6" x14ac:dyDescent="0.25">
      <c r="A5" s="41" t="s">
        <v>145</v>
      </c>
      <c r="B5" s="41">
        <v>1</v>
      </c>
      <c r="C5" s="42">
        <f>Pedreiro!E139</f>
        <v>5862.5574235247241</v>
      </c>
      <c r="D5" s="107">
        <f t="shared" si="0"/>
        <v>5862.5574235247241</v>
      </c>
      <c r="E5" s="108">
        <f t="shared" si="1"/>
        <v>70350.689082296682</v>
      </c>
      <c r="F5" s="108">
        <f t="shared" si="2"/>
        <v>140701.37816459336</v>
      </c>
    </row>
    <row r="6" spans="1:6" x14ac:dyDescent="0.25">
      <c r="A6" s="43" t="str">
        <f>Eletricista!A15</f>
        <v>ELETRICISTA</v>
      </c>
      <c r="B6" s="41">
        <v>1</v>
      </c>
      <c r="C6" s="42">
        <f>Eletricista!E139</f>
        <v>8252.9702662472191</v>
      </c>
      <c r="D6" s="107">
        <f t="shared" si="0"/>
        <v>8252.9702662472191</v>
      </c>
      <c r="E6" s="108">
        <f t="shared" si="1"/>
        <v>99035.643194966629</v>
      </c>
      <c r="F6" s="108">
        <f t="shared" si="2"/>
        <v>198071.28638993326</v>
      </c>
    </row>
    <row r="7" spans="1:6" x14ac:dyDescent="0.25">
      <c r="A7" s="43" t="str">
        <f>'Líder de equipe  Encarregado'!A15</f>
        <v>LÍDER DE EQUIPE</v>
      </c>
      <c r="B7" s="41">
        <v>1</v>
      </c>
      <c r="C7" s="42">
        <f>'Líder de equipe  Encarregado'!E140</f>
        <v>6133.0590090631904</v>
      </c>
      <c r="D7" s="107">
        <f t="shared" si="0"/>
        <v>6133.0590090631904</v>
      </c>
      <c r="E7" s="108">
        <f t="shared" si="1"/>
        <v>73596.708108758292</v>
      </c>
      <c r="F7" s="108">
        <f t="shared" si="2"/>
        <v>147193.41621751658</v>
      </c>
    </row>
    <row r="8" spans="1:6" x14ac:dyDescent="0.25">
      <c r="A8" s="43" t="str">
        <f>Jardineiro!A15</f>
        <v>JARDINEIRO</v>
      </c>
      <c r="B8" s="41">
        <v>1</v>
      </c>
      <c r="C8" s="42">
        <f>Jardineiro!E139</f>
        <v>5255.6848140479005</v>
      </c>
      <c r="D8" s="107">
        <f t="shared" si="0"/>
        <v>5255.6848140479005</v>
      </c>
      <c r="E8" s="108">
        <f t="shared" si="1"/>
        <v>63068.217768574803</v>
      </c>
      <c r="F8" s="108">
        <f t="shared" si="2"/>
        <v>126136.43553714961</v>
      </c>
    </row>
    <row r="9" spans="1:6" x14ac:dyDescent="0.25">
      <c r="A9" s="43" t="str">
        <f>'Auxiliar de manutenção predial'!A15</f>
        <v>AUXILIAR DE MANUTENÇÃO PREDIAL</v>
      </c>
      <c r="B9" s="41">
        <v>2</v>
      </c>
      <c r="C9" s="42">
        <f>'Auxiliar de manutenção predial'!E139</f>
        <v>6303.2215175042566</v>
      </c>
      <c r="D9" s="107">
        <f t="shared" si="0"/>
        <v>12606.443035008513</v>
      </c>
      <c r="E9" s="108">
        <f t="shared" si="1"/>
        <v>151277.31642010214</v>
      </c>
      <c r="F9" s="108">
        <f t="shared" si="2"/>
        <v>302554.63284020429</v>
      </c>
    </row>
    <row r="10" spans="1:6" x14ac:dyDescent="0.25">
      <c r="A10" s="41" t="s">
        <v>160</v>
      </c>
      <c r="B10" s="41">
        <v>2</v>
      </c>
      <c r="C10" s="42">
        <f>Porteiro!E140</f>
        <v>3602.2219583229089</v>
      </c>
      <c r="D10" s="107">
        <f t="shared" si="0"/>
        <v>7204.4439166458178</v>
      </c>
      <c r="E10" s="108">
        <f t="shared" si="1"/>
        <v>86453.326999749814</v>
      </c>
      <c r="F10" s="108">
        <f t="shared" si="2"/>
        <v>172906.65399949963</v>
      </c>
    </row>
    <row r="11" spans="1:6" x14ac:dyDescent="0.25">
      <c r="A11" s="181" t="s">
        <v>168</v>
      </c>
      <c r="B11" s="143"/>
      <c r="C11" s="144"/>
      <c r="D11" s="44">
        <f>SUM(D3:D10)</f>
        <v>81741.460071371592</v>
      </c>
    </row>
    <row r="12" spans="1:6" x14ac:dyDescent="0.25">
      <c r="A12" s="181" t="s">
        <v>169</v>
      </c>
      <c r="B12" s="143"/>
      <c r="C12" s="144"/>
      <c r="D12" s="44">
        <f>D11*12</f>
        <v>980897.52085645916</v>
      </c>
    </row>
    <row r="13" spans="1:6" x14ac:dyDescent="0.25">
      <c r="A13" s="181" t="s">
        <v>170</v>
      </c>
      <c r="B13" s="143"/>
      <c r="C13" s="144"/>
      <c r="D13" s="44">
        <f>D12*2</f>
        <v>1961795.0417129183</v>
      </c>
    </row>
  </sheetData>
  <mergeCells count="4">
    <mergeCell ref="A11:C11"/>
    <mergeCell ref="A12:C12"/>
    <mergeCell ref="A13:C13"/>
    <mergeCell ref="A1:F1"/>
  </mergeCells>
  <pageMargins left="0.7" right="0.7" top="0.75" bottom="0.75" header="0" footer="0"/>
  <pageSetup paperSize="9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9</vt:i4>
      </vt:variant>
    </vt:vector>
  </HeadingPairs>
  <TitlesOfParts>
    <vt:vector size="9" baseType="lpstr">
      <vt:lpstr>Auxiliar de cozinha</vt:lpstr>
      <vt:lpstr>Técnico em Refrigeração</vt:lpstr>
      <vt:lpstr>Pedreiro</vt:lpstr>
      <vt:lpstr>Eletricista</vt:lpstr>
      <vt:lpstr>Líder de equipe  Encarregado</vt:lpstr>
      <vt:lpstr>Jardineiro</vt:lpstr>
      <vt:lpstr>Auxiliar de manutenção predial</vt:lpstr>
      <vt:lpstr>Porteiro</vt:lpstr>
      <vt:lpstr>ESTIMATIVA TOTAL DO CONTRATO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Joao Mateus Campos Barbosa de Macedo</dc:creator>
  <cp:lastModifiedBy>Roberto Cesar Barros Camilo</cp:lastModifiedBy>
  <cp:lastPrinted>2025-05-19T12:02:55Z</cp:lastPrinted>
  <dcterms:created xsi:type="dcterms:W3CDTF">2020-02-19T18:55:05Z</dcterms:created>
  <dcterms:modified xsi:type="dcterms:W3CDTF">2025-05-19T13:42:44Z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0x0101002BAEA8AEF289EC469568070342C0A21E</vt:lpwstr>
  </property>
  <property fmtid="{D5CDD505-2E9C-101B-9397-08002B2CF9AE}" pid="3" name="MediaServiceImageTags">
    <vt:lpwstr/>
  </property>
</Properties>
</file>