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d6ca910682f21321/Documentos/DILIC 2025/MARÇO/Processo 23137.002225.2024-36 - Serviços continuados - Pau dos Ferros/"/>
    </mc:Choice>
  </mc:AlternateContent>
  <xr:revisionPtr revIDLastSave="0" documentId="8_{0BF6F877-E033-4135-AF6D-110A034DAEDD}" xr6:coauthVersionLast="47" xr6:coauthVersionMax="47" xr10:uidLastSave="{00000000-0000-0000-0000-000000000000}"/>
  <bookViews>
    <workbookView xWindow="17490" yWindow="2085" windowWidth="17535" windowHeight="12750" tabRatio="644" xr2:uid="{00000000-000D-0000-FFFF-FFFF00000000}"/>
  </bookViews>
  <sheets>
    <sheet name="RESUMO" sheetId="51" r:id="rId1"/>
    <sheet name="10" sheetId="63" r:id="rId2"/>
    <sheet name="11" sheetId="64" r:id="rId3"/>
    <sheet name="12" sheetId="65" r:id="rId4"/>
    <sheet name="13" sheetId="66" r:id="rId5"/>
    <sheet name="14" sheetId="67" r:id="rId6"/>
    <sheet name="15" sheetId="68" r:id="rId7"/>
    <sheet name="16" sheetId="69" r:id="rId8"/>
    <sheet name="17" sheetId="70" r:id="rId9"/>
    <sheet name="18" sheetId="71" r:id="rId10"/>
  </sheets>
  <externalReferences>
    <externalReference r:id="rId11"/>
    <externalReference r:id="rId12"/>
  </externalReferences>
  <definedNames>
    <definedName name="_xlnm.Print_Area" localSheetId="1">'10'!$A$1:$E$135</definedName>
    <definedName name="_xlnm.Print_Area" localSheetId="2">'11'!$A$1:$E$135</definedName>
    <definedName name="_xlnm.Print_Area" localSheetId="3">'12'!$A$1:$E$135</definedName>
    <definedName name="_xlnm.Print_Area" localSheetId="4">'13'!$A$1:$E$135</definedName>
    <definedName name="_xlnm.Print_Area" localSheetId="5">'14'!$A$1:$E$135</definedName>
    <definedName name="_xlnm.Print_Area" localSheetId="6">'15'!$A$1:$E$135</definedName>
    <definedName name="_xlnm.Print_Area" localSheetId="7">'16'!$A$1:$E$135</definedName>
    <definedName name="_xlnm.Print_Area" localSheetId="8">'17'!$A$1:$E$135</definedName>
    <definedName name="_xlnm.Print_Area" localSheetId="9">'18'!$A$1:$E$135</definedName>
    <definedName name="_xlnm.Print_Area" localSheetId="0">RESUMO!$A$1:$I$12</definedName>
    <definedName name="tab_campi" localSheetId="1">'[1]#listas#'!$E$1:$F$22</definedName>
    <definedName name="tab_campi" localSheetId="2">'[1]#listas#'!$E$1:$F$22</definedName>
    <definedName name="tab_campi" localSheetId="3">'[1]#listas#'!$E$1:$F$22</definedName>
    <definedName name="tab_campi" localSheetId="4">'[1]#listas#'!$E$1:$F$22</definedName>
    <definedName name="tab_campi" localSheetId="5">'[1]#listas#'!$E$1:$F$22</definedName>
    <definedName name="tab_campi" localSheetId="6">'[1]#listas#'!$E$1:$F$22</definedName>
    <definedName name="tab_campi" localSheetId="7">'[1]#listas#'!$E$1:$F$22</definedName>
    <definedName name="tab_campi" localSheetId="8">'[1]#listas#'!$E$1:$F$22</definedName>
    <definedName name="tab_campi" localSheetId="9">'[1]#listas#'!$E$1:$F$22</definedName>
    <definedName name="tab_campi">'[2]#listas#'!$E$1:$F$22</definedName>
    <definedName name="tab_dados" localSheetId="1">#REF!</definedName>
    <definedName name="tab_dados" localSheetId="2">#REF!</definedName>
    <definedName name="tab_dados" localSheetId="3">#REF!</definedName>
    <definedName name="tab_dados" localSheetId="4">#REF!</definedName>
    <definedName name="tab_dados" localSheetId="5">#REF!</definedName>
    <definedName name="tab_dados" localSheetId="6">#REF!</definedName>
    <definedName name="tab_dados" localSheetId="7">#REF!</definedName>
    <definedName name="tab_dados" localSheetId="8">#REF!</definedName>
    <definedName name="tab_dados" localSheetId="9">#REF!</definedName>
    <definedName name="tab_dad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63" l="1"/>
  <c r="E56" i="63"/>
  <c r="I56" i="63"/>
  <c r="H17" i="63"/>
  <c r="E56" i="71" l="1"/>
  <c r="E23" i="65" l="1"/>
  <c r="E23" i="66"/>
  <c r="E56" i="69"/>
  <c r="E56" i="65"/>
  <c r="E25" i="65"/>
  <c r="E56" i="64"/>
  <c r="F55" i="71"/>
  <c r="F55" i="63"/>
  <c r="E25" i="63"/>
  <c r="F55" i="70"/>
  <c r="E55" i="70" s="1"/>
  <c r="F55" i="69"/>
  <c r="E55" i="69" s="1"/>
  <c r="E62" i="69" s="1"/>
  <c r="E23" i="69"/>
  <c r="F55" i="68"/>
  <c r="E55" i="68" s="1"/>
  <c r="F55" i="67"/>
  <c r="E55" i="67" s="1"/>
  <c r="F55" i="66"/>
  <c r="E55" i="66" s="1"/>
  <c r="F55" i="65"/>
  <c r="E55" i="65" s="1"/>
  <c r="F56" i="64" l="1"/>
  <c r="F55" i="64"/>
  <c r="E55" i="64" s="1"/>
  <c r="D123" i="71" l="1"/>
  <c r="C116" i="71" s="1"/>
  <c r="D116" i="71" s="1"/>
  <c r="E104" i="71"/>
  <c r="E109" i="71" s="1"/>
  <c r="E91" i="71"/>
  <c r="E95" i="71" s="1"/>
  <c r="D72" i="71"/>
  <c r="E62" i="71"/>
  <c r="E67" i="71" s="1"/>
  <c r="D52" i="71"/>
  <c r="D75" i="71" s="1"/>
  <c r="D37" i="71"/>
  <c r="E23" i="71"/>
  <c r="D19" i="71"/>
  <c r="D123" i="70"/>
  <c r="C116" i="70" s="1"/>
  <c r="D116" i="70" s="1"/>
  <c r="E104" i="70"/>
  <c r="E132" i="70" s="1"/>
  <c r="E91" i="70"/>
  <c r="E95" i="70" s="1"/>
  <c r="D72" i="70"/>
  <c r="D52" i="70"/>
  <c r="D75" i="70" s="1"/>
  <c r="D37" i="70"/>
  <c r="E23" i="70"/>
  <c r="E62" i="70" s="1"/>
  <c r="E67" i="70" s="1"/>
  <c r="D19" i="70"/>
  <c r="D123" i="69"/>
  <c r="C116" i="69" s="1"/>
  <c r="D116" i="69" s="1"/>
  <c r="E104" i="69"/>
  <c r="E109" i="69" s="1"/>
  <c r="E91" i="69"/>
  <c r="E95" i="69" s="1"/>
  <c r="D72" i="69"/>
  <c r="D52" i="69"/>
  <c r="D75" i="69" s="1"/>
  <c r="D37" i="69"/>
  <c r="E67" i="69"/>
  <c r="D19" i="69"/>
  <c r="D123" i="68"/>
  <c r="C116" i="68" s="1"/>
  <c r="D116" i="68" s="1"/>
  <c r="E104" i="68"/>
  <c r="E109" i="68" s="1"/>
  <c r="E91" i="68"/>
  <c r="E95" i="68" s="1"/>
  <c r="D72" i="68"/>
  <c r="D52" i="68"/>
  <c r="D75" i="68" s="1"/>
  <c r="D37" i="68"/>
  <c r="E23" i="68"/>
  <c r="E24" i="68" s="1"/>
  <c r="D19" i="68"/>
  <c r="D123" i="67"/>
  <c r="C116" i="67" s="1"/>
  <c r="D116" i="67" s="1"/>
  <c r="E104" i="67"/>
  <c r="E109" i="67" s="1"/>
  <c r="E91" i="67"/>
  <c r="E95" i="67" s="1"/>
  <c r="D72" i="67"/>
  <c r="D52" i="67"/>
  <c r="D75" i="67" s="1"/>
  <c r="D37" i="67"/>
  <c r="E23" i="67"/>
  <c r="E62" i="67" s="1"/>
  <c r="E67" i="67" s="1"/>
  <c r="D19" i="67"/>
  <c r="D123" i="66"/>
  <c r="C116" i="66" s="1"/>
  <c r="D116" i="66" s="1"/>
  <c r="E104" i="66"/>
  <c r="E109" i="66" s="1"/>
  <c r="E91" i="66"/>
  <c r="E95" i="66" s="1"/>
  <c r="D72" i="66"/>
  <c r="D52" i="66"/>
  <c r="D75" i="66" s="1"/>
  <c r="D37" i="66"/>
  <c r="E62" i="66"/>
  <c r="E67" i="66" s="1"/>
  <c r="D19" i="66"/>
  <c r="D123" i="65"/>
  <c r="C116" i="65" s="1"/>
  <c r="D116" i="65" s="1"/>
  <c r="E104" i="65"/>
  <c r="E109" i="65" s="1"/>
  <c r="E91" i="65"/>
  <c r="E95" i="65" s="1"/>
  <c r="D72" i="65"/>
  <c r="D52" i="65"/>
  <c r="D75" i="65" s="1"/>
  <c r="D37" i="65"/>
  <c r="D19" i="65"/>
  <c r="D123" i="64"/>
  <c r="C116" i="64" s="1"/>
  <c r="D116" i="64" s="1"/>
  <c r="E104" i="64"/>
  <c r="E109" i="64" s="1"/>
  <c r="E91" i="64"/>
  <c r="E95" i="64" s="1"/>
  <c r="D72" i="64"/>
  <c r="D52" i="64"/>
  <c r="D75" i="64" s="1"/>
  <c r="D37" i="64"/>
  <c r="E23" i="64"/>
  <c r="E25" i="64" s="1"/>
  <c r="D19" i="64"/>
  <c r="D123" i="63"/>
  <c r="C116" i="63" s="1"/>
  <c r="D116" i="63" s="1"/>
  <c r="E104" i="63"/>
  <c r="E109" i="63" s="1"/>
  <c r="E91" i="63"/>
  <c r="E95" i="63" s="1"/>
  <c r="D72" i="63"/>
  <c r="D52" i="63"/>
  <c r="D75" i="63" s="1"/>
  <c r="D37" i="63"/>
  <c r="E23" i="63"/>
  <c r="E62" i="63" s="1"/>
  <c r="E67" i="63" s="1"/>
  <c r="D19" i="63"/>
  <c r="E62" i="65" l="1"/>
  <c r="E67" i="65" s="1"/>
  <c r="E62" i="64"/>
  <c r="E67" i="64" s="1"/>
  <c r="E24" i="71"/>
  <c r="E30" i="71" s="1"/>
  <c r="E31" i="71" s="1"/>
  <c r="E62" i="68"/>
  <c r="E67" i="68" s="1"/>
  <c r="E132" i="71"/>
  <c r="E109" i="70"/>
  <c r="E30" i="70"/>
  <c r="E31" i="70" s="1"/>
  <c r="E132" i="69"/>
  <c r="E30" i="69"/>
  <c r="E31" i="69" s="1"/>
  <c r="E30" i="68"/>
  <c r="E31" i="68" s="1"/>
  <c r="E71" i="68" s="1"/>
  <c r="E132" i="68"/>
  <c r="E132" i="67"/>
  <c r="E30" i="67"/>
  <c r="E31" i="67" s="1"/>
  <c r="E132" i="66"/>
  <c r="E30" i="66"/>
  <c r="E31" i="66" s="1"/>
  <c r="E132" i="65"/>
  <c r="E30" i="65"/>
  <c r="E31" i="65" s="1"/>
  <c r="E132" i="64"/>
  <c r="E30" i="64"/>
  <c r="E31" i="64" s="1"/>
  <c r="E132" i="63"/>
  <c r="E30" i="63"/>
  <c r="E31" i="63" s="1"/>
  <c r="E36" i="67" l="1"/>
  <c r="E36" i="66"/>
  <c r="E36" i="64"/>
  <c r="E36" i="71"/>
  <c r="E36" i="70"/>
  <c r="E36" i="63"/>
  <c r="E36" i="65"/>
  <c r="E36" i="69"/>
  <c r="E36" i="68"/>
  <c r="E71" i="71"/>
  <c r="E39" i="71"/>
  <c r="E128" i="71"/>
  <c r="E76" i="71"/>
  <c r="E73" i="71"/>
  <c r="E35" i="71"/>
  <c r="E105" i="71"/>
  <c r="E75" i="71"/>
  <c r="E74" i="71"/>
  <c r="E72" i="71"/>
  <c r="E74" i="70"/>
  <c r="E71" i="70"/>
  <c r="E35" i="70"/>
  <c r="E72" i="70"/>
  <c r="E39" i="70"/>
  <c r="E76" i="70"/>
  <c r="E73" i="70"/>
  <c r="E105" i="70"/>
  <c r="E75" i="70"/>
  <c r="E128" i="70"/>
  <c r="E74" i="69"/>
  <c r="E71" i="69"/>
  <c r="E35" i="69"/>
  <c r="E75" i="69"/>
  <c r="E128" i="69"/>
  <c r="E39" i="69"/>
  <c r="E76" i="69"/>
  <c r="E73" i="69"/>
  <c r="E105" i="69"/>
  <c r="E72" i="69"/>
  <c r="E74" i="68"/>
  <c r="E35" i="68"/>
  <c r="E76" i="68"/>
  <c r="E73" i="68"/>
  <c r="E128" i="68"/>
  <c r="E39" i="68"/>
  <c r="E105" i="68"/>
  <c r="E75" i="68"/>
  <c r="E72" i="68"/>
  <c r="E74" i="67"/>
  <c r="E71" i="67"/>
  <c r="E35" i="67"/>
  <c r="E76" i="67"/>
  <c r="E73" i="67"/>
  <c r="E128" i="67"/>
  <c r="E39" i="67"/>
  <c r="E105" i="67"/>
  <c r="E75" i="67"/>
  <c r="E72" i="67"/>
  <c r="E74" i="66"/>
  <c r="E71" i="66"/>
  <c r="E35" i="66"/>
  <c r="E76" i="66"/>
  <c r="E73" i="66"/>
  <c r="E105" i="66"/>
  <c r="E75" i="66"/>
  <c r="E72" i="66"/>
  <c r="E128" i="66"/>
  <c r="E39" i="66"/>
  <c r="E74" i="65"/>
  <c r="E71" i="65"/>
  <c r="E35" i="65"/>
  <c r="E39" i="65"/>
  <c r="E76" i="65"/>
  <c r="E73" i="65"/>
  <c r="E128" i="65"/>
  <c r="E105" i="65"/>
  <c r="E75" i="65"/>
  <c r="E72" i="65"/>
  <c r="E74" i="64"/>
  <c r="E71" i="64"/>
  <c r="E35" i="64"/>
  <c r="E128" i="64"/>
  <c r="E76" i="64"/>
  <c r="E73" i="64"/>
  <c r="E39" i="64"/>
  <c r="E105" i="64"/>
  <c r="E75" i="64"/>
  <c r="E72" i="64"/>
  <c r="E74" i="63"/>
  <c r="E71" i="63"/>
  <c r="E35" i="63"/>
  <c r="E76" i="63"/>
  <c r="E73" i="63"/>
  <c r="E128" i="63"/>
  <c r="E39" i="63"/>
  <c r="E105" i="63"/>
  <c r="E75" i="63"/>
  <c r="E72" i="63"/>
  <c r="E77" i="71" l="1"/>
  <c r="E130" i="71" s="1"/>
  <c r="E37" i="71"/>
  <c r="E38" i="71" s="1"/>
  <c r="E65" i="71" s="1"/>
  <c r="E37" i="63"/>
  <c r="E38" i="63" s="1"/>
  <c r="E40" i="63" s="1"/>
  <c r="E41" i="63" s="1"/>
  <c r="E37" i="64"/>
  <c r="E38" i="64" s="1"/>
  <c r="E40" i="64" s="1"/>
  <c r="E41" i="64" s="1"/>
  <c r="E37" i="67"/>
  <c r="E38" i="67" s="1"/>
  <c r="E65" i="67" s="1"/>
  <c r="E37" i="65"/>
  <c r="E38" i="65" s="1"/>
  <c r="E40" i="65" s="1"/>
  <c r="E41" i="65" s="1"/>
  <c r="E37" i="70"/>
  <c r="E38" i="70" s="1"/>
  <c r="E77" i="70"/>
  <c r="E37" i="69"/>
  <c r="E38" i="69" s="1"/>
  <c r="E77" i="69"/>
  <c r="E37" i="68"/>
  <c r="E38" i="68" s="1"/>
  <c r="E65" i="68" s="1"/>
  <c r="E77" i="68"/>
  <c r="E77" i="67"/>
  <c r="E77" i="66"/>
  <c r="E37" i="66"/>
  <c r="E38" i="66" s="1"/>
  <c r="E77" i="65"/>
  <c r="E77" i="64"/>
  <c r="E77" i="63"/>
  <c r="E107" i="71" l="1"/>
  <c r="E65" i="65"/>
  <c r="E40" i="71"/>
  <c r="E41" i="71" s="1"/>
  <c r="E51" i="71" s="1"/>
  <c r="E65" i="64"/>
  <c r="E65" i="63"/>
  <c r="E40" i="68"/>
  <c r="E41" i="68" s="1"/>
  <c r="E50" i="68" s="1"/>
  <c r="E40" i="67"/>
  <c r="E41" i="67" s="1"/>
  <c r="E47" i="67" s="1"/>
  <c r="E107" i="70"/>
  <c r="E130" i="70"/>
  <c r="E65" i="70"/>
  <c r="E40" i="70"/>
  <c r="E41" i="70" s="1"/>
  <c r="E65" i="69"/>
  <c r="E40" i="69"/>
  <c r="E41" i="69" s="1"/>
  <c r="E107" i="69"/>
  <c r="E130" i="69"/>
  <c r="E107" i="68"/>
  <c r="E130" i="68"/>
  <c r="E48" i="67"/>
  <c r="E107" i="67"/>
  <c r="E130" i="67"/>
  <c r="E65" i="66"/>
  <c r="E40" i="66"/>
  <c r="E41" i="66" s="1"/>
  <c r="E107" i="66"/>
  <c r="E130" i="66"/>
  <c r="E48" i="65"/>
  <c r="E44" i="65"/>
  <c r="E49" i="65"/>
  <c r="E51" i="65"/>
  <c r="E47" i="65"/>
  <c r="E45" i="65"/>
  <c r="E50" i="65"/>
  <c r="E46" i="65"/>
  <c r="E107" i="65"/>
  <c r="E130" i="65"/>
  <c r="E48" i="64"/>
  <c r="E44" i="64"/>
  <c r="E49" i="64"/>
  <c r="E51" i="64"/>
  <c r="E47" i="64"/>
  <c r="E45" i="64"/>
  <c r="E50" i="64"/>
  <c r="E46" i="64"/>
  <c r="E107" i="64"/>
  <c r="E130" i="64"/>
  <c r="E48" i="63"/>
  <c r="E44" i="63"/>
  <c r="E45" i="63"/>
  <c r="E51" i="63"/>
  <c r="E47" i="63"/>
  <c r="E50" i="63"/>
  <c r="E46" i="63"/>
  <c r="E49" i="63"/>
  <c r="E107" i="63"/>
  <c r="E130" i="63"/>
  <c r="E45" i="71" l="1"/>
  <c r="E50" i="71"/>
  <c r="E44" i="71"/>
  <c r="E46" i="71"/>
  <c r="E47" i="71"/>
  <c r="E49" i="71"/>
  <c r="E48" i="71"/>
  <c r="E51" i="68"/>
  <c r="E44" i="68"/>
  <c r="E45" i="67"/>
  <c r="E51" i="67"/>
  <c r="E49" i="68"/>
  <c r="E44" i="67"/>
  <c r="E47" i="68"/>
  <c r="E48" i="68"/>
  <c r="E50" i="67"/>
  <c r="E45" i="68"/>
  <c r="E49" i="67"/>
  <c r="E46" i="68"/>
  <c r="E46" i="67"/>
  <c r="E48" i="70"/>
  <c r="E44" i="70"/>
  <c r="E49" i="70"/>
  <c r="E51" i="70"/>
  <c r="E47" i="70"/>
  <c r="E50" i="70"/>
  <c r="E46" i="70"/>
  <c r="E45" i="70"/>
  <c r="E48" i="69"/>
  <c r="E44" i="69"/>
  <c r="E49" i="69"/>
  <c r="E51" i="69"/>
  <c r="E47" i="69"/>
  <c r="E50" i="69"/>
  <c r="E46" i="69"/>
  <c r="E45" i="69"/>
  <c r="E48" i="66"/>
  <c r="E44" i="66"/>
  <c r="E51" i="66"/>
  <c r="E47" i="66"/>
  <c r="E50" i="66"/>
  <c r="E46" i="66"/>
  <c r="E49" i="66"/>
  <c r="E45" i="66"/>
  <c r="E52" i="65"/>
  <c r="E66" i="65" s="1"/>
  <c r="E68" i="65" s="1"/>
  <c r="E81" i="65" s="1"/>
  <c r="E52" i="64"/>
  <c r="E66" i="64" s="1"/>
  <c r="E68" i="64" s="1"/>
  <c r="E52" i="63"/>
  <c r="E66" i="63" s="1"/>
  <c r="E68" i="63" s="1"/>
  <c r="E81" i="63" s="1"/>
  <c r="E52" i="71" l="1"/>
  <c r="E66" i="71" s="1"/>
  <c r="E68" i="71" s="1"/>
  <c r="E81" i="71" s="1"/>
  <c r="E83" i="64"/>
  <c r="E84" i="64"/>
  <c r="E85" i="64"/>
  <c r="E86" i="64"/>
  <c r="E82" i="64"/>
  <c r="E81" i="64"/>
  <c r="E106" i="71"/>
  <c r="E52" i="68"/>
  <c r="E66" i="68" s="1"/>
  <c r="E68" i="68" s="1"/>
  <c r="E52" i="67"/>
  <c r="E66" i="67" s="1"/>
  <c r="E68" i="67" s="1"/>
  <c r="E52" i="70"/>
  <c r="E66" i="70" s="1"/>
  <c r="E68" i="70" s="1"/>
  <c r="E81" i="70" s="1"/>
  <c r="E52" i="69"/>
  <c r="E66" i="69" s="1"/>
  <c r="E68" i="69" s="1"/>
  <c r="E81" i="69" s="1"/>
  <c r="E52" i="66"/>
  <c r="E66" i="66" s="1"/>
  <c r="E68" i="66" s="1"/>
  <c r="E81" i="66" s="1"/>
  <c r="E106" i="65"/>
  <c r="E129" i="65"/>
  <c r="E84" i="65"/>
  <c r="E82" i="65"/>
  <c r="E83" i="65"/>
  <c r="E86" i="65"/>
  <c r="E85" i="65"/>
  <c r="E106" i="64"/>
  <c r="E129" i="64"/>
  <c r="E106" i="63"/>
  <c r="E129" i="63"/>
  <c r="E84" i="63"/>
  <c r="E85" i="63"/>
  <c r="E82" i="63"/>
  <c r="E83" i="63"/>
  <c r="E86" i="63"/>
  <c r="E83" i="71" l="1"/>
  <c r="E84" i="71"/>
  <c r="E129" i="71"/>
  <c r="E86" i="71"/>
  <c r="E85" i="71"/>
  <c r="E82" i="71"/>
  <c r="E129" i="67"/>
  <c r="E81" i="67"/>
  <c r="E83" i="68"/>
  <c r="E81" i="68"/>
  <c r="E85" i="68"/>
  <c r="E106" i="68"/>
  <c r="E82" i="68"/>
  <c r="E129" i="68"/>
  <c r="E86" i="68"/>
  <c r="E84" i="68"/>
  <c r="E82" i="67"/>
  <c r="E106" i="67"/>
  <c r="E85" i="67"/>
  <c r="E86" i="67"/>
  <c r="E83" i="67"/>
  <c r="E84" i="67"/>
  <c r="E87" i="63"/>
  <c r="E94" i="63" s="1"/>
  <c r="E96" i="63" s="1"/>
  <c r="E97" i="63" s="1"/>
  <c r="E131" i="63" s="1"/>
  <c r="E133" i="63" s="1"/>
  <c r="E129" i="70"/>
  <c r="E106" i="70"/>
  <c r="E85" i="70"/>
  <c r="E84" i="70"/>
  <c r="E82" i="70"/>
  <c r="E83" i="70"/>
  <c r="E86" i="70"/>
  <c r="E129" i="69"/>
  <c r="E106" i="69"/>
  <c r="E85" i="69"/>
  <c r="E83" i="69"/>
  <c r="E86" i="69"/>
  <c r="E84" i="69"/>
  <c r="E82" i="69"/>
  <c r="E106" i="66"/>
  <c r="E129" i="66"/>
  <c r="E84" i="66"/>
  <c r="E83" i="66"/>
  <c r="E86" i="66"/>
  <c r="E82" i="66"/>
  <c r="E85" i="66"/>
  <c r="E87" i="65"/>
  <c r="E94" i="65" s="1"/>
  <c r="E96" i="65" s="1"/>
  <c r="E97" i="65" s="1"/>
  <c r="E87" i="64"/>
  <c r="E94" i="64" s="1"/>
  <c r="E96" i="64" s="1"/>
  <c r="E97" i="64" s="1"/>
  <c r="E87" i="71" l="1"/>
  <c r="E94" i="71" s="1"/>
  <c r="E96" i="71" s="1"/>
  <c r="E97" i="71" s="1"/>
  <c r="E131" i="71" s="1"/>
  <c r="E133" i="71" s="1"/>
  <c r="E87" i="68"/>
  <c r="E94" i="68" s="1"/>
  <c r="E96" i="68" s="1"/>
  <c r="E97" i="68" s="1"/>
  <c r="E108" i="68" s="1"/>
  <c r="E110" i="68" s="1"/>
  <c r="E113" i="68" s="1"/>
  <c r="E114" i="68" s="1"/>
  <c r="E115" i="68" s="1"/>
  <c r="E116" i="68" s="1"/>
  <c r="E87" i="67"/>
  <c r="E94" i="67" s="1"/>
  <c r="E96" i="67" s="1"/>
  <c r="E97" i="67" s="1"/>
  <c r="E108" i="67" s="1"/>
  <c r="E110" i="67" s="1"/>
  <c r="E108" i="63"/>
  <c r="E110" i="63" s="1"/>
  <c r="E113" i="63" s="1"/>
  <c r="E114" i="63" s="1"/>
  <c r="E115" i="63" s="1"/>
  <c r="E116" i="63" s="1"/>
  <c r="E87" i="70"/>
  <c r="E94" i="70" s="1"/>
  <c r="E96" i="70" s="1"/>
  <c r="E97" i="70" s="1"/>
  <c r="E87" i="69"/>
  <c r="E94" i="69" s="1"/>
  <c r="E96" i="69" s="1"/>
  <c r="E97" i="69" s="1"/>
  <c r="E87" i="66"/>
  <c r="E94" i="66" s="1"/>
  <c r="E96" i="66" s="1"/>
  <c r="E97" i="66" s="1"/>
  <c r="E131" i="65"/>
  <c r="E133" i="65" s="1"/>
  <c r="E108" i="65"/>
  <c r="E110" i="65" s="1"/>
  <c r="E131" i="64"/>
  <c r="E133" i="64" s="1"/>
  <c r="E108" i="64"/>
  <c r="E110" i="64" s="1"/>
  <c r="E108" i="71" l="1"/>
  <c r="E110" i="71" s="1"/>
  <c r="E113" i="71" s="1"/>
  <c r="E114" i="71" s="1"/>
  <c r="E115" i="71" s="1"/>
  <c r="E116" i="71" s="1"/>
  <c r="E122" i="71" s="1"/>
  <c r="E131" i="68"/>
  <c r="E133" i="68" s="1"/>
  <c r="E131" i="67"/>
  <c r="E133" i="67" s="1"/>
  <c r="E131" i="70"/>
  <c r="E133" i="70" s="1"/>
  <c r="E108" i="70"/>
  <c r="E110" i="70" s="1"/>
  <c r="E131" i="69"/>
  <c r="E133" i="69" s="1"/>
  <c r="E108" i="69"/>
  <c r="E110" i="69" s="1"/>
  <c r="E122" i="68"/>
  <c r="E119" i="68"/>
  <c r="E118" i="68"/>
  <c r="E113" i="67"/>
  <c r="E131" i="66"/>
  <c r="E133" i="66" s="1"/>
  <c r="E108" i="66"/>
  <c r="E110" i="66" s="1"/>
  <c r="E113" i="65"/>
  <c r="E113" i="64"/>
  <c r="E114" i="64" s="1"/>
  <c r="E115" i="64" s="1"/>
  <c r="E116" i="64" s="1"/>
  <c r="E122" i="63"/>
  <c r="E119" i="63"/>
  <c r="E118" i="63"/>
  <c r="E119" i="71" l="1"/>
  <c r="E118" i="71"/>
  <c r="E123" i="68"/>
  <c r="E124" i="68" s="1"/>
  <c r="E125" i="68" s="1"/>
  <c r="E134" i="68" s="1"/>
  <c r="E135" i="68" s="1"/>
  <c r="G8" i="51" s="1"/>
  <c r="E114" i="67"/>
  <c r="E115" i="67" s="1"/>
  <c r="E116" i="67" s="1"/>
  <c r="E122" i="67" s="1"/>
  <c r="E123" i="71"/>
  <c r="E124" i="71" s="1"/>
  <c r="E125" i="71" s="1"/>
  <c r="E134" i="71" s="1"/>
  <c r="E135" i="71" s="1"/>
  <c r="G11" i="51" s="1"/>
  <c r="E113" i="70"/>
  <c r="E113" i="69"/>
  <c r="E114" i="69" s="1"/>
  <c r="E115" i="69" s="1"/>
  <c r="E116" i="69" s="1"/>
  <c r="E113" i="66"/>
  <c r="E114" i="65"/>
  <c r="E115" i="65" s="1"/>
  <c r="E116" i="65" s="1"/>
  <c r="E122" i="64"/>
  <c r="E119" i="64"/>
  <c r="E118" i="64"/>
  <c r="E123" i="63"/>
  <c r="E124" i="63" s="1"/>
  <c r="E125" i="63" s="1"/>
  <c r="E134" i="63" s="1"/>
  <c r="E135" i="63" s="1"/>
  <c r="G3" i="51" s="1"/>
  <c r="E118" i="67" l="1"/>
  <c r="E119" i="67"/>
  <c r="E114" i="70"/>
  <c r="E115" i="70" s="1"/>
  <c r="E116" i="70" s="1"/>
  <c r="E122" i="69"/>
  <c r="E119" i="69"/>
  <c r="E118" i="69"/>
  <c r="E114" i="66"/>
  <c r="E115" i="66" s="1"/>
  <c r="E116" i="66" s="1"/>
  <c r="E122" i="65"/>
  <c r="E119" i="65"/>
  <c r="E118" i="65"/>
  <c r="E123" i="64"/>
  <c r="E124" i="64" s="1"/>
  <c r="E125" i="64" s="1"/>
  <c r="E134" i="64" s="1"/>
  <c r="E135" i="64" s="1"/>
  <c r="G4" i="51" s="1"/>
  <c r="H4" i="51" s="1"/>
  <c r="H11" i="51"/>
  <c r="H8" i="51"/>
  <c r="H3" i="51"/>
  <c r="E123" i="67" l="1"/>
  <c r="E124" i="67" s="1"/>
  <c r="E125" i="67" s="1"/>
  <c r="E134" i="67" s="1"/>
  <c r="E135" i="67" s="1"/>
  <c r="G7" i="51" s="1"/>
  <c r="H7" i="51" s="1"/>
  <c r="E123" i="69"/>
  <c r="E124" i="69" s="1"/>
  <c r="E125" i="69" s="1"/>
  <c r="E134" i="69" s="1"/>
  <c r="E135" i="69" s="1"/>
  <c r="G9" i="51" s="1"/>
  <c r="H9" i="51" s="1"/>
  <c r="E123" i="65"/>
  <c r="E124" i="65" s="1"/>
  <c r="E125" i="65" s="1"/>
  <c r="E134" i="65" s="1"/>
  <c r="E135" i="65" s="1"/>
  <c r="G5" i="51" s="1"/>
  <c r="H5" i="51" s="1"/>
  <c r="E122" i="70"/>
  <c r="E119" i="70"/>
  <c r="E118" i="70"/>
  <c r="E122" i="66"/>
  <c r="E119" i="66"/>
  <c r="E118" i="66"/>
  <c r="E123" i="70" l="1"/>
  <c r="E124" i="70" s="1"/>
  <c r="E125" i="70" s="1"/>
  <c r="E134" i="70" s="1"/>
  <c r="E135" i="70" s="1"/>
  <c r="G10" i="51" s="1"/>
  <c r="H10" i="51" s="1"/>
  <c r="E123" i="66"/>
  <c r="E124" i="66" s="1"/>
  <c r="E125" i="66" s="1"/>
  <c r="E134" i="66" s="1"/>
  <c r="E135" i="66" s="1"/>
  <c r="G6" i="51" s="1"/>
  <c r="H6" i="51" s="1"/>
  <c r="I3" i="51" l="1"/>
  <c r="I12" i="51" l="1"/>
</calcChain>
</file>

<file path=xl/sharedStrings.xml><?xml version="1.0" encoding="utf-8"?>
<sst xmlns="http://schemas.openxmlformats.org/spreadsheetml/2006/main" count="2217" uniqueCount="216">
  <si>
    <t>QUADRO RESUMO DA PLANILHA DE CUSTOS - IFRN</t>
  </si>
  <si>
    <t xml:space="preserve">R$ </t>
  </si>
  <si>
    <t>itens</t>
  </si>
  <si>
    <t>ÓRGÃO PARTICIPANTE: IFRN PAU DOS FERROS</t>
  </si>
  <si>
    <t>nova cct</t>
  </si>
  <si>
    <t>Auxiliar em saúde bucal</t>
  </si>
  <si>
    <t>Posto</t>
  </si>
  <si>
    <t>aux. Alimentação</t>
  </si>
  <si>
    <t>ok sal. atualizado</t>
  </si>
  <si>
    <t xml:space="preserve">Auxiliar de Cozinha </t>
  </si>
  <si>
    <t>aux. alimentação</t>
  </si>
  <si>
    <t>ok</t>
  </si>
  <si>
    <t>mesma CCT</t>
  </si>
  <si>
    <t xml:space="preserve">Auxiliar de Manutenção </t>
  </si>
  <si>
    <t>Pedreiro</t>
  </si>
  <si>
    <t>Cozinheiro</t>
  </si>
  <si>
    <t>Eletricista</t>
  </si>
  <si>
    <t>Jardineiro</t>
  </si>
  <si>
    <t>Porteiro</t>
  </si>
  <si>
    <t>Mecânico de refrigeração</t>
  </si>
  <si>
    <t>aux. Alimentação/mecânico</t>
  </si>
  <si>
    <t>TOTAL</t>
  </si>
  <si>
    <t>Coberturas Sociais</t>
  </si>
  <si>
    <t>Beneficio Social Familiar</t>
  </si>
  <si>
    <t>PLANILHA DE CUSTOS E FORMAÇÃO DE PREÇOS</t>
  </si>
  <si>
    <r>
      <t>N</t>
    </r>
    <r>
      <rPr>
        <b/>
        <strike/>
        <sz val="11"/>
        <rFont val="Calibri"/>
        <family val="2"/>
        <scheme val="minor"/>
      </rPr>
      <t>º</t>
    </r>
    <r>
      <rPr>
        <b/>
        <sz val="11"/>
        <rFont val="Calibri"/>
        <family val="2"/>
        <scheme val="minor"/>
      </rPr>
      <t xml:space="preserve"> Processo</t>
    </r>
  </si>
  <si>
    <t>23137.002225.2024-36</t>
  </si>
  <si>
    <r>
      <t>Licitação N</t>
    </r>
    <r>
      <rPr>
        <b/>
        <strike/>
        <sz val="11"/>
        <rFont val="Calibri"/>
        <family val="2"/>
        <scheme val="minor"/>
      </rPr>
      <t>º</t>
    </r>
    <r>
      <rPr>
        <b/>
        <sz val="11"/>
        <rFont val="Calibri"/>
        <family val="2"/>
        <scheme val="minor"/>
      </rPr>
      <t xml:space="preserve"> </t>
    </r>
  </si>
  <si>
    <t>ITEM 01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</si>
  <si>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</si>
  <si>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</si>
  <si>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</si>
  <si>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</si>
  <si>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</si>
  <si>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PAU DOS FERROS/RN</t>
  </si>
  <si>
    <t>C</t>
  </si>
  <si>
    <t>Ano Acordo, Convenção ou Dissídio Coletivo</t>
  </si>
  <si>
    <t>RN000242/2024</t>
  </si>
  <si>
    <t>D</t>
  </si>
  <si>
    <t>Número de meses de execução contratual</t>
  </si>
  <si>
    <t>12 MESES</t>
  </si>
  <si>
    <t>Identificação do Serviço</t>
  </si>
  <si>
    <t>Tipo de Serviço</t>
  </si>
  <si>
    <t>Unidade de Medida</t>
  </si>
  <si>
    <t>Quantidade Total a Contratar</t>
  </si>
  <si>
    <t xml:space="preserve">APOIO ADMINISTRATIVO </t>
  </si>
  <si>
    <t>MÊS</t>
  </si>
  <si>
    <t>MÃO DE OBRA</t>
  </si>
  <si>
    <t>Mão de obra vinculada à execução contratual</t>
  </si>
  <si>
    <t>Dados para composição dos custos referente à mão de obra</t>
  </si>
  <si>
    <t>Valor (R$)</t>
  </si>
  <si>
    <t>Tipo de Serviço (mesmo serviço com características distintas)</t>
  </si>
  <si>
    <t>Aux Saúde Bucal</t>
  </si>
  <si>
    <t>inpc</t>
  </si>
  <si>
    <t xml:space="preserve">Classificação Brasileira de Ocupações (CBO) </t>
  </si>
  <si>
    <t>Salário Normativo da Categoria Profissional</t>
  </si>
  <si>
    <t>Categoria Profissional (vinculada à execução contratual)</t>
  </si>
  <si>
    <t>Data-Base da Categoria (dia/mês/ano)</t>
  </si>
  <si>
    <t>1 DE JANEIRO</t>
  </si>
  <si>
    <t>MÓDULO 1 : COMPOSIÇÃO DA REMUNERAÇÃO</t>
  </si>
  <si>
    <t>Composição da Remuneração</t>
  </si>
  <si>
    <t>(NOTA 1 e 2)</t>
  </si>
  <si>
    <t>Salário-Base</t>
  </si>
  <si>
    <t>Adicional de Periculosidade</t>
  </si>
  <si>
    <t>30% sobre o salário-base</t>
  </si>
  <si>
    <t>Adicional de Insalubridade</t>
  </si>
  <si>
    <t>20% sobre o sal. base (Laudo da Instituição 21/2017)</t>
  </si>
  <si>
    <t>Adicional Noturno</t>
  </si>
  <si>
    <t>25% sobre a hora diurna</t>
  </si>
  <si>
    <t>E</t>
  </si>
  <si>
    <t xml:space="preserve">Adicional de Hora Noturna Reduzida </t>
  </si>
  <si>
    <t>+ 1 hora por dia trabalhado</t>
  </si>
  <si>
    <t>F</t>
  </si>
  <si>
    <t>Adicional de Hora Extra no Feriado Trabalhado</t>
  </si>
  <si>
    <t xml:space="preserve">100% sobre a hora normal </t>
  </si>
  <si>
    <t>G</t>
  </si>
  <si>
    <t>Gratificação</t>
  </si>
  <si>
    <t>MÓDULO 1:   TOTAL</t>
  </si>
  <si>
    <t xml:space="preserve"> MÓDULO 2: ENCARGOS E BENEFÍCIOS ANUAIS, MENSAIS E DIÁRIOS</t>
  </si>
  <si>
    <t>SUBMÓDULO 2.1   -  DÉCIMO TERCEIRO SALÁRIO, FÉRIAS E ADICIONAL DE FÉRIAS</t>
  </si>
  <si>
    <t>2.1</t>
  </si>
  <si>
    <t>13º  Salário, Férias e Adicional de Férias</t>
  </si>
  <si>
    <t>13º (décimo terceiro) Salário</t>
  </si>
  <si>
    <t>Férias e Adicional de Férias (100/11*1,3333)=12,12</t>
  </si>
  <si>
    <t>SUBMÓDULO 2.1:   TOTAL</t>
  </si>
  <si>
    <t xml:space="preserve">BASE DE CÁLCULO PARA O MÓDULO 2.2 </t>
  </si>
  <si>
    <t xml:space="preserve"> MÓDULO 1</t>
  </si>
  <si>
    <t xml:space="preserve"> MÓDULO 2.1</t>
  </si>
  <si>
    <t>SUBMÓDULO 2.2 – ENCARGOS PREVIDENCIÁRIOS (GPS), FUNDO DE GARANTIA POR TEMPO DE SERVIÇOS (FGTS) E OUTRAS CONTRIBUIÇÕES</t>
  </si>
  <si>
    <t>2.2</t>
  </si>
  <si>
    <t>GPS, FGTS e outras contribuições</t>
  </si>
  <si>
    <t>(NOTA 1, 2, e 3)</t>
  </si>
  <si>
    <t xml:space="preserve">INSS </t>
  </si>
  <si>
    <t>SALÁRIO EDUCAÇÃO</t>
  </si>
  <si>
    <t>SAT - Seguro Acidente de Trabalho (informar RAT da empresa)</t>
  </si>
  <si>
    <t>SESI / SESC</t>
  </si>
  <si>
    <t>SENAI / SENAC</t>
  </si>
  <si>
    <t>SEBRAE</t>
  </si>
  <si>
    <t>INCRA</t>
  </si>
  <si>
    <t>H</t>
  </si>
  <si>
    <t>FGTS</t>
  </si>
  <si>
    <t>SUBMÓDULO 2.3   -  BENEFÍCIOS MENSAIS E DIÁRIOS</t>
  </si>
  <si>
    <t>2.3</t>
  </si>
  <si>
    <t>Benefícios Mensais e Diários</t>
  </si>
  <si>
    <t xml:space="preserve">Transporte </t>
  </si>
  <si>
    <t xml:space="preserve">Auxílio Refeição/Alimentação </t>
  </si>
  <si>
    <t xml:space="preserve">Assistência Médica e Familiar </t>
  </si>
  <si>
    <t>Seguro de Vida</t>
  </si>
  <si>
    <t>Benefício Social</t>
  </si>
  <si>
    <t>Auxílio Saúde</t>
  </si>
  <si>
    <t>Pqm</t>
  </si>
  <si>
    <t xml:space="preserve">TOTAL </t>
  </si>
  <si>
    <t>QUADRO-RESUMO DO MÓDULO 2 - ENCARGOS E BENEFÍCIOS ANUAIS, MENSAIS E DIÁRIOS</t>
  </si>
  <si>
    <t xml:space="preserve"> Encargos e Benefícios Anuais, Mensais e Diários </t>
  </si>
  <si>
    <t>MÓDULO 3 - PROVISÃO PARA RESCISÃO</t>
  </si>
  <si>
    <t>Provisão para Rescisão</t>
  </si>
  <si>
    <t>Aviso Prévio Indenizado</t>
  </si>
  <si>
    <t xml:space="preserve">Incidência do FGTS sobre Aviso Prévio Indenizado </t>
  </si>
  <si>
    <t>Multa do FGTS sobre o Aviso Prévio Indenizado</t>
  </si>
  <si>
    <t>Aviso Prévio Trabalhado (após 12 meses de contrato percentual máximo 0,194%)</t>
  </si>
  <si>
    <t xml:space="preserve">Incidência dos encargos do submódulo 2.2 sobre o Aviso Prévio Trabalhado </t>
  </si>
  <si>
    <t xml:space="preserve"> Multa do FGTS sobre o Aviso Prévio Trabalhado</t>
  </si>
  <si>
    <t>MÓDULO 4 - CUSTO DE REPOSIÇÃO DO PROFISSIONAL AUSENTE</t>
  </si>
  <si>
    <t>SUBMÓDULO 4.1 - AUSÊNCIAS LEGAIS</t>
  </si>
  <si>
    <t>4.1</t>
  </si>
  <si>
    <t>Ausências Legais</t>
  </si>
  <si>
    <t>(NOTA 1)</t>
  </si>
  <si>
    <t>Substituto na cobertura das Férias</t>
  </si>
  <si>
    <t>Ausências legais</t>
  </si>
  <si>
    <t>Licença paternidade</t>
  </si>
  <si>
    <t>Ausência por Acidente de trabalho</t>
  </si>
  <si>
    <t xml:space="preserve">Afastamento Maternidade </t>
  </si>
  <si>
    <t>Outros (especificar)</t>
  </si>
  <si>
    <t>SUBMÓDULO 4.2 - INTRAJORNADA</t>
  </si>
  <si>
    <t>4.2</t>
  </si>
  <si>
    <t>Intrajornada</t>
  </si>
  <si>
    <t xml:space="preserve">Intervalo para repouso ou alimentação </t>
  </si>
  <si>
    <t>QUADRO-RESUMO DO MÓDULO 4 - CUSTO DE REPOSIÇÃO DO PROFISSIONAL AUSENTE</t>
  </si>
  <si>
    <t>Custo de Reposição do Profissional Ausente</t>
  </si>
  <si>
    <t>MÓDULO 4:   TOTAL</t>
  </si>
  <si>
    <t>MÓDULO 5 - INSUMOS DIVERSOS</t>
  </si>
  <si>
    <t>Insumos Diversos</t>
  </si>
  <si>
    <t>Uniformes/Epi's</t>
  </si>
  <si>
    <r>
      <rPr>
        <b/>
        <sz val="11"/>
        <rFont val="Calibri"/>
        <family val="2"/>
        <scheme val="minor"/>
      </rPr>
      <t>Materiais</t>
    </r>
    <r>
      <rPr>
        <sz val="11"/>
        <rFont val="Calibri"/>
        <family val="2"/>
        <scheme val="minor"/>
      </rPr>
      <t xml:space="preserve"> </t>
    </r>
  </si>
  <si>
    <t xml:space="preserve"> </t>
  </si>
  <si>
    <r>
      <rPr>
        <b/>
        <sz val="11"/>
        <rFont val="Calibri"/>
        <family val="2"/>
        <scheme val="minor"/>
      </rPr>
      <t>Equipamentos</t>
    </r>
    <r>
      <rPr>
        <sz val="11"/>
        <rFont val="Calibri"/>
        <family val="2"/>
        <scheme val="minor"/>
      </rPr>
      <t xml:space="preserve"> </t>
    </r>
  </si>
  <si>
    <t>Outros</t>
  </si>
  <si>
    <t>TOTAL DE INSUMOS DIVERSOS</t>
  </si>
  <si>
    <t>BASE DE CÁLCULO PARA O MÓDULO 6 = MÓDULO 1 + MÓDULO 2 + MÓDULO 3 + MÓDULO 4 + MÓDULO 5</t>
  </si>
  <si>
    <t>MÓDULO 2</t>
  </si>
  <si>
    <t xml:space="preserve"> MÓDULO 3</t>
  </si>
  <si>
    <t>MÓDULO 4</t>
  </si>
  <si>
    <t>MÓDULO 5</t>
  </si>
  <si>
    <t xml:space="preserve">MÓDULO 6 – CUSTOS INDIRETOS, TRIBUTOS E LUCRO </t>
  </si>
  <si>
    <t>nota1</t>
  </si>
  <si>
    <t>nota 2</t>
  </si>
  <si>
    <t>Custos Indiretos, Tributos e Lucro</t>
  </si>
  <si>
    <t>Custos Indiretos</t>
  </si>
  <si>
    <t>Lucro (MT + M6.A)</t>
  </si>
  <si>
    <t xml:space="preserve">  FATURAMENTO  (MT + M6A + M6B)</t>
  </si>
  <si>
    <t>CÁLCULO POR DENTRO</t>
  </si>
  <si>
    <t>Tributos</t>
  </si>
  <si>
    <t>C1. Tributos Federais</t>
  </si>
  <si>
    <r>
      <t xml:space="preserve">C1-A  </t>
    </r>
    <r>
      <rPr>
        <b/>
        <sz val="11"/>
        <rFont val="Calibri"/>
        <family val="2"/>
        <scheme val="minor"/>
      </rPr>
      <t xml:space="preserve">(PIS) </t>
    </r>
    <r>
      <rPr>
        <sz val="11"/>
        <rFont val="Calibri"/>
        <family val="2"/>
        <scheme val="minor"/>
      </rPr>
      <t xml:space="preserve">  </t>
    </r>
  </si>
  <si>
    <r>
      <t xml:space="preserve">C1. B  </t>
    </r>
    <r>
      <rPr>
        <b/>
        <sz val="11"/>
        <rFont val="Calibri"/>
        <family val="2"/>
        <scheme val="minor"/>
      </rPr>
      <t>(COFINS)</t>
    </r>
    <r>
      <rPr>
        <sz val="11"/>
        <rFont val="Calibri"/>
        <family val="2"/>
        <scheme val="minor"/>
      </rPr>
      <t xml:space="preserve">  </t>
    </r>
  </si>
  <si>
    <t>C.2 Tributos Estaduais (especificar)</t>
  </si>
  <si>
    <t xml:space="preserve">C.3 Tributos Municipais </t>
  </si>
  <si>
    <r>
      <t xml:space="preserve">C3-A </t>
    </r>
    <r>
      <rPr>
        <b/>
        <sz val="11"/>
        <rFont val="Calibri"/>
        <family val="2"/>
        <scheme val="minor"/>
      </rPr>
      <t xml:space="preserve">(ISS) </t>
    </r>
    <r>
      <rPr>
        <sz val="11"/>
        <rFont val="Calibri"/>
        <family val="2"/>
        <scheme val="minor"/>
      </rPr>
      <t xml:space="preserve"> </t>
    </r>
  </si>
  <si>
    <t>SOMA DOS TRIBUTOS</t>
  </si>
  <si>
    <t>TOTAL DOS CUSTOS INDIRETOS, TRIBUTOS E LUCRO</t>
  </si>
  <si>
    <t>MÓDULO 6:   TOTAL</t>
  </si>
  <si>
    <t xml:space="preserve">QUADRO-RESUMO DO CUSTO POR EMPREGADO </t>
  </si>
  <si>
    <t>Mão-de-obra vinculada à execução contratual (valor por empregado)</t>
  </si>
  <si>
    <t>Módulo 1 – Composição da Remuneração</t>
  </si>
  <si>
    <t xml:space="preserve">Módulo 2 - Encargos e Benefícios Anuais, Mensais e Diários </t>
  </si>
  <si>
    <t xml:space="preserve"> Módulo 3 - Provisão para Rescisão </t>
  </si>
  <si>
    <t xml:space="preserve">Módulo 4 - Custo de Reposição do Profissional Ausente </t>
  </si>
  <si>
    <t xml:space="preserve">Módulo 5 - Insumos Diversos </t>
  </si>
  <si>
    <t>Subtotal (A + B + C + D + E)</t>
  </si>
  <si>
    <t>Módulo 6 – Custos indiretos, tributos e lucro</t>
  </si>
  <si>
    <t>VALOR TOTAL POR EMPREGADO</t>
  </si>
  <si>
    <t>ITEM 02</t>
  </si>
  <si>
    <t>RN000009/2025</t>
  </si>
  <si>
    <t>Aux de Cozinha</t>
  </si>
  <si>
    <t>1 DE JANEIRO 2025</t>
  </si>
  <si>
    <t>20% sobre o salário-base</t>
  </si>
  <si>
    <t>Transporte (52 x R$ 4,90 - 6% salário base) (R$ 4,90 Valor da tarifa de transporte público, em Natal-RN, decreto nº 13289 de 26/12/2024.</t>
  </si>
  <si>
    <t>usei uma metodologia de cálculo a confirmar</t>
  </si>
  <si>
    <t>não tem na CCT. consta auxílio saúde</t>
  </si>
  <si>
    <t>valor indefinido na CCT (valor aleatório)</t>
  </si>
  <si>
    <t>Benefício Social Sindical</t>
  </si>
  <si>
    <t>taxativo na CCT</t>
  </si>
  <si>
    <t>taxativo na CCT - deve ser reajustado pelo INPC</t>
  </si>
  <si>
    <r>
      <t xml:space="preserve">Incidência do FGTS sobre Aviso Prévio Indenizado </t>
    </r>
    <r>
      <rPr>
        <i/>
        <sz val="10"/>
        <color rgb="FF002060"/>
        <rFont val="Calibri"/>
        <family val="2"/>
        <scheme val="minor"/>
      </rPr>
      <t/>
    </r>
  </si>
  <si>
    <t>Aviso Prévio Trabalhado(após 12 meses de contrato percentual máximo 0,194%)</t>
  </si>
  <si>
    <t>ITEM 03</t>
  </si>
  <si>
    <t>Aux. de Manutenção</t>
  </si>
  <si>
    <t>20% sobre sal. base (Laudo da Instituição 21/2017)</t>
  </si>
  <si>
    <t>ITEM 04</t>
  </si>
  <si>
    <t>PEDREIRO</t>
  </si>
  <si>
    <t>40% sobre o salário-base</t>
  </si>
  <si>
    <t>ITEM 05</t>
  </si>
  <si>
    <t>06/03/2023</t>
  </si>
  <si>
    <t>Aviso Prévio Trabalhado  (após 12 meses de contrato percentual máximo 0,194%)</t>
  </si>
  <si>
    <t xml:space="preserve"> Multa do FGTS SObre o Aviso Prévio Trabalhado</t>
  </si>
  <si>
    <t>ITEM 06</t>
  </si>
  <si>
    <t xml:space="preserve">Eletricista </t>
  </si>
  <si>
    <t>Café da Manhã</t>
  </si>
  <si>
    <t>ITEM 07</t>
  </si>
  <si>
    <t>Jardineiro Predial</t>
  </si>
  <si>
    <t>ITEM 08</t>
  </si>
  <si>
    <t xml:space="preserve">Porteiro </t>
  </si>
  <si>
    <t>ITEM 09</t>
  </si>
  <si>
    <t>RN000133/2023</t>
  </si>
  <si>
    <t>Mecânico de Refrigeração</t>
  </si>
  <si>
    <t>Benefício Social Sindicla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</si>
</sst>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Cr$&quot;* #,##0.00_);_(&quot;Cr$&quot;* \(#,##0.00\);_(&quot;Cr$&quot;* &quot;-&quot;??_);_(@_)"/>
    <numFmt numFmtId="165" formatCode="0.0000"/>
    <numFmt numFmtId="166" formatCode="0.000"/>
    <numFmt numFmtId="167" formatCode="00"/>
    <numFmt numFmtId="168" formatCode="0.000%"/>
    <numFmt numFmtId="169" formatCode="_-&quot;R$&quot;* #,##0.00_-;\-&quot;R$&quot;* #,##0.00_-;_-&quot;R$&quot;* &quot;-&quot;??_-;_-@_-"/>
    <numFmt numFmtId="170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Maiandra GD"/>
      <family val="2"/>
    </font>
    <font>
      <b/>
      <sz val="11"/>
      <color rgb="FFFF000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u/>
      <sz val="10"/>
      <color indexed="12"/>
      <name val="Arial"/>
      <family val="2"/>
    </font>
    <font>
      <sz val="11"/>
      <name val="Book Antiqua"/>
      <family val="1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4" fillId="0" borderId="1" xfId="8" applyFont="1" applyFill="1" applyBorder="1" applyAlignment="1">
      <alignment horizontal="center" vertical="center"/>
    </xf>
    <xf numFmtId="43" fontId="0" fillId="0" borderId="0" xfId="0" applyNumberFormat="1"/>
    <xf numFmtId="44" fontId="4" fillId="0" borderId="1" xfId="8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9" applyFont="1" applyBorder="1" applyAlignment="1">
      <alignment horizontal="right" vertical="center" wrapText="1"/>
    </xf>
    <xf numFmtId="0" fontId="11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8" fillId="0" borderId="1" xfId="11" applyFont="1" applyBorder="1" applyAlignment="1">
      <alignment horizontal="center" vertical="center" wrapText="1"/>
    </xf>
    <xf numFmtId="4" fontId="8" fillId="0" borderId="1" xfId="11" applyNumberFormat="1" applyFont="1" applyBorder="1" applyAlignment="1">
      <alignment horizontal="center" vertical="center" wrapText="1"/>
    </xf>
    <xf numFmtId="10" fontId="9" fillId="0" borderId="0" xfId="1" applyNumberFormat="1" applyFont="1" applyFill="1" applyAlignment="1">
      <alignment vertical="center"/>
    </xf>
    <xf numFmtId="0" fontId="8" fillId="0" borderId="1" xfId="11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8" fontId="8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/>
    </xf>
    <xf numFmtId="44" fontId="8" fillId="0" borderId="1" xfId="8" applyFont="1" applyFill="1" applyBorder="1" applyAlignment="1">
      <alignment vertical="center"/>
    </xf>
    <xf numFmtId="168" fontId="8" fillId="0" borderId="1" xfId="1" applyNumberFormat="1" applyFont="1" applyFill="1" applyBorder="1" applyAlignment="1">
      <alignment horizontal="justify" vertical="center"/>
    </xf>
    <xf numFmtId="44" fontId="8" fillId="0" borderId="1" xfId="8" quotePrefix="1" applyFont="1" applyFill="1" applyBorder="1" applyAlignment="1">
      <alignment vertical="center"/>
    </xf>
    <xf numFmtId="44" fontId="8" fillId="0" borderId="1" xfId="8" quotePrefix="1" applyFont="1" applyFill="1" applyBorder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12" fillId="0" borderId="0" xfId="0" applyFont="1"/>
    <xf numFmtId="0" fontId="9" fillId="0" borderId="1" xfId="11" applyFont="1" applyBorder="1" applyAlignment="1">
      <alignment vertical="center" wrapText="1"/>
    </xf>
    <xf numFmtId="44" fontId="7" fillId="0" borderId="0" xfId="0" applyNumberFormat="1" applyFont="1" applyAlignment="1">
      <alignment vertical="center"/>
    </xf>
    <xf numFmtId="10" fontId="7" fillId="0" borderId="0" xfId="1" applyNumberFormat="1" applyFont="1" applyFill="1" applyAlignment="1">
      <alignment vertical="center"/>
    </xf>
    <xf numFmtId="0" fontId="8" fillId="0" borderId="1" xfId="11" applyFont="1" applyBorder="1" applyAlignment="1">
      <alignment horizontal="right" vertical="center" wrapText="1"/>
    </xf>
    <xf numFmtId="16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1" xfId="11" applyFont="1" applyBorder="1" applyAlignment="1">
      <alignment vertical="center"/>
    </xf>
    <xf numFmtId="0" fontId="8" fillId="0" borderId="1" xfId="11" applyFont="1" applyBorder="1" applyAlignment="1">
      <alignment horizontal="left" vertical="center"/>
    </xf>
    <xf numFmtId="169" fontId="8" fillId="0" borderId="0" xfId="0" applyNumberFormat="1" applyFont="1" applyAlignment="1">
      <alignment vertical="center"/>
    </xf>
    <xf numFmtId="0" fontId="8" fillId="0" borderId="1" xfId="11" applyFont="1" applyBorder="1" applyAlignment="1">
      <alignment vertical="center" wrapText="1"/>
    </xf>
    <xf numFmtId="9" fontId="8" fillId="0" borderId="0" xfId="0" applyNumberFormat="1" applyFont="1" applyAlignment="1">
      <alignment vertical="center"/>
    </xf>
    <xf numFmtId="10" fontId="8" fillId="0" borderId="1" xfId="1" quotePrefix="1" applyNumberFormat="1" applyFont="1" applyFill="1" applyBorder="1" applyAlignment="1">
      <alignment horizontal="center" vertical="center"/>
    </xf>
    <xf numFmtId="10" fontId="8" fillId="0" borderId="1" xfId="1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8" applyFont="1" applyFill="1" applyBorder="1" applyAlignment="1">
      <alignment vertical="center" wrapText="1"/>
    </xf>
    <xf numFmtId="0" fontId="9" fillId="0" borderId="1" xfId="11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0" fontId="9" fillId="0" borderId="1" xfId="11" applyFont="1" applyBorder="1" applyAlignment="1">
      <alignment horizontal="center" vertical="center" wrapText="1"/>
    </xf>
    <xf numFmtId="10" fontId="8" fillId="0" borderId="1" xfId="1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1" xfId="11" applyFont="1" applyBorder="1" applyAlignment="1">
      <alignment horizontal="left" vertical="center" wrapText="1"/>
    </xf>
    <xf numFmtId="44" fontId="9" fillId="0" borderId="0" xfId="0" applyNumberFormat="1" applyFont="1" applyAlignment="1">
      <alignment vertical="center"/>
    </xf>
    <xf numFmtId="44" fontId="8" fillId="0" borderId="1" xfId="8" applyFont="1" applyFill="1" applyBorder="1" applyAlignment="1">
      <alignment horizontal="right" vertical="center"/>
    </xf>
    <xf numFmtId="168" fontId="8" fillId="0" borderId="1" xfId="1" applyNumberFormat="1" applyFont="1" applyFill="1" applyBorder="1" applyAlignment="1">
      <alignment vertical="center"/>
    </xf>
    <xf numFmtId="10" fontId="8" fillId="0" borderId="0" xfId="0" applyNumberFormat="1" applyFont="1" applyAlignment="1">
      <alignment vertical="center"/>
    </xf>
    <xf numFmtId="4" fontId="8" fillId="0" borderId="1" xfId="11" applyNumberFormat="1" applyFont="1" applyBorder="1" applyAlignment="1">
      <alignment vertical="center" wrapText="1"/>
    </xf>
    <xf numFmtId="170" fontId="8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justify" vertical="center"/>
    </xf>
    <xf numFmtId="0" fontId="8" fillId="0" borderId="1" xfId="12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justify" vertical="center"/>
    </xf>
    <xf numFmtId="168" fontId="8" fillId="0" borderId="1" xfId="11" applyNumberFormat="1" applyFont="1" applyBorder="1" applyAlignment="1">
      <alignment vertical="center" wrapText="1"/>
    </xf>
    <xf numFmtId="10" fontId="8" fillId="0" borderId="1" xfId="1" applyNumberFormat="1" applyFont="1" applyFill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9" fillId="0" borderId="1" xfId="1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44" fontId="17" fillId="0" borderId="1" xfId="8" applyFont="1" applyFill="1" applyBorder="1" applyAlignment="1">
      <alignment vertical="center"/>
    </xf>
    <xf numFmtId="9" fontId="8" fillId="0" borderId="0" xfId="1" applyFont="1" applyFill="1" applyAlignment="1">
      <alignment vertical="center"/>
    </xf>
    <xf numFmtId="0" fontId="9" fillId="0" borderId="0" xfId="0" applyFont="1" applyAlignment="1">
      <alignment horizontal="justify" vertical="center"/>
    </xf>
    <xf numFmtId="168" fontId="8" fillId="0" borderId="0" xfId="1" applyNumberFormat="1" applyFont="1" applyFill="1" applyAlignment="1">
      <alignment vertical="center"/>
    </xf>
    <xf numFmtId="43" fontId="0" fillId="0" borderId="1" xfId="13" applyFont="1" applyBorder="1"/>
    <xf numFmtId="0" fontId="0" fillId="0" borderId="0" xfId="0" applyAlignment="1">
      <alignment horizontal="center"/>
    </xf>
    <xf numFmtId="0" fontId="8" fillId="4" borderId="1" xfId="12" applyFont="1" applyFill="1" applyBorder="1" applyAlignment="1" applyProtection="1">
      <alignment vertical="center" wrapText="1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right" vertical="center"/>
    </xf>
    <xf numFmtId="44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4" fontId="4" fillId="0" borderId="5" xfId="8" applyFont="1" applyBorder="1" applyAlignment="1">
      <alignment horizontal="center" vertical="center"/>
    </xf>
    <xf numFmtId="44" fontId="4" fillId="0" borderId="6" xfId="8" applyFont="1" applyBorder="1" applyAlignment="1">
      <alignment horizontal="center" vertical="center"/>
    </xf>
    <xf numFmtId="0" fontId="8" fillId="0" borderId="1" xfId="11" applyFont="1" applyBorder="1" applyAlignment="1">
      <alignment horizontal="left" vertical="center" wrapText="1"/>
    </xf>
    <xf numFmtId="0" fontId="17" fillId="0" borderId="1" xfId="11" applyFont="1" applyBorder="1" applyAlignment="1">
      <alignment horizontal="right" vertical="center" wrapText="1"/>
    </xf>
    <xf numFmtId="0" fontId="8" fillId="0" borderId="1" xfId="11" applyFont="1" applyBorder="1" applyAlignment="1">
      <alignment horizontal="center" vertical="center" wrapText="1"/>
    </xf>
    <xf numFmtId="0" fontId="8" fillId="0" borderId="1" xfId="11" applyFont="1" applyBorder="1" applyAlignment="1">
      <alignment horizontal="right" vertical="center" wrapText="1"/>
    </xf>
    <xf numFmtId="10" fontId="8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11" applyFont="1" applyBorder="1" applyAlignment="1">
      <alignment horizontal="center" vertical="center"/>
    </xf>
    <xf numFmtId="0" fontId="8" fillId="0" borderId="1" xfId="11" applyFont="1" applyBorder="1" applyAlignment="1">
      <alignment horizontal="left" vertical="center"/>
    </xf>
    <xf numFmtId="0" fontId="8" fillId="0" borderId="1" xfId="11" applyFont="1" applyBorder="1" applyAlignment="1">
      <alignment horizontal="justify" vertical="center" wrapText="1"/>
    </xf>
    <xf numFmtId="0" fontId="9" fillId="0" borderId="1" xfId="11" applyFont="1" applyBorder="1" applyAlignment="1">
      <alignment horizontal="left" vertical="center" wrapText="1"/>
    </xf>
    <xf numFmtId="0" fontId="9" fillId="0" borderId="1" xfId="12" applyFont="1" applyFill="1" applyBorder="1" applyAlignment="1" applyProtection="1">
      <alignment horizontal="left"/>
    </xf>
    <xf numFmtId="0" fontId="8" fillId="4" borderId="2" xfId="11" applyFont="1" applyFill="1" applyBorder="1" applyAlignment="1">
      <alignment horizontal="justify" vertical="justify" wrapText="1"/>
    </xf>
    <xf numFmtId="0" fontId="8" fillId="4" borderId="3" xfId="11" applyFont="1" applyFill="1" applyBorder="1" applyAlignment="1">
      <alignment horizontal="justify" vertical="justify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1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11" applyFont="1" applyBorder="1" applyAlignment="1">
      <alignment horizontal="justify" vertical="center"/>
    </xf>
    <xf numFmtId="168" fontId="8" fillId="0" borderId="1" xfId="1" applyNumberFormat="1" applyFont="1" applyFill="1" applyBorder="1" applyAlignment="1">
      <alignment horizontal="justify" vertical="center"/>
    </xf>
    <xf numFmtId="168" fontId="8" fillId="0" borderId="1" xfId="1" applyNumberFormat="1" applyFont="1" applyFill="1" applyBorder="1" applyAlignment="1">
      <alignment horizontal="right" vertical="center"/>
    </xf>
    <xf numFmtId="0" fontId="8" fillId="4" borderId="2" xfId="11" applyFont="1" applyFill="1" applyBorder="1" applyAlignment="1">
      <alignment horizontal="justify" vertical="justify"/>
    </xf>
    <xf numFmtId="0" fontId="8" fillId="4" borderId="3" xfId="11" applyFont="1" applyFill="1" applyBorder="1" applyAlignment="1">
      <alignment horizontal="justify" vertical="justify"/>
    </xf>
    <xf numFmtId="0" fontId="9" fillId="0" borderId="1" xfId="0" applyFont="1" applyBorder="1" applyAlignment="1">
      <alignment horizontal="justify" vertical="center"/>
    </xf>
    <xf numFmtId="168" fontId="8" fillId="0" borderId="1" xfId="1" quotePrefix="1" applyNumberFormat="1" applyFont="1" applyFill="1" applyBorder="1" applyAlignment="1">
      <alignment horizontal="justify" vertical="center"/>
    </xf>
    <xf numFmtId="0" fontId="9" fillId="0" borderId="1" xfId="10" applyFont="1" applyBorder="1" applyAlignment="1">
      <alignment horizontal="left" vertical="center" wrapText="1"/>
    </xf>
    <xf numFmtId="0" fontId="8" fillId="0" borderId="1" xfId="1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5" fontId="8" fillId="0" borderId="1" xfId="0" applyNumberFormat="1" applyFont="1" applyBorder="1" applyAlignment="1">
      <alignment horizontal="center" vertical="center"/>
    </xf>
    <xf numFmtId="0" fontId="9" fillId="0" borderId="1" xfId="10" applyFont="1" applyBorder="1" applyAlignment="1">
      <alignment horizontal="center" vertical="center" wrapText="1"/>
    </xf>
    <xf numFmtId="44" fontId="8" fillId="0" borderId="1" xfId="8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1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7" fontId="8" fillId="0" borderId="1" xfId="10" applyNumberFormat="1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/>
    </xf>
    <xf numFmtId="17" fontId="8" fillId="0" borderId="1" xfId="0" quotePrefix="1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right" vertical="center" wrapText="1"/>
    </xf>
    <xf numFmtId="0" fontId="8" fillId="0" borderId="1" xfId="9" quotePrefix="1" applyFont="1" applyBorder="1" applyAlignment="1">
      <alignment horizontal="center" vertical="center" wrapText="1"/>
    </xf>
    <xf numFmtId="49" fontId="8" fillId="0" borderId="1" xfId="9" quotePrefix="1" applyNumberFormat="1" applyFont="1" applyBorder="1" applyAlignment="1">
      <alignment horizontal="center" vertical="center" wrapText="1"/>
    </xf>
    <xf numFmtId="0" fontId="8" fillId="3" borderId="2" xfId="9" applyFont="1" applyFill="1" applyBorder="1" applyAlignment="1">
      <alignment horizontal="center" vertical="center"/>
    </xf>
    <xf numFmtId="0" fontId="8" fillId="3" borderId="4" xfId="9" applyFont="1" applyFill="1" applyBorder="1" applyAlignment="1">
      <alignment horizontal="center" vertical="center"/>
    </xf>
    <xf numFmtId="0" fontId="8" fillId="3" borderId="3" xfId="9" applyFont="1" applyFill="1" applyBorder="1" applyAlignment="1">
      <alignment horizontal="center" vertical="center"/>
    </xf>
  </cellXfs>
  <cellStyles count="14">
    <cellStyle name="Hiperlink 2" xfId="12" xr:uid="{00000000-0005-0000-0000-000000000000}"/>
    <cellStyle name="Moeda" xfId="8" builtinId="4"/>
    <cellStyle name="Moeda 2" xfId="6" xr:uid="{00000000-0005-0000-0000-000002000000}"/>
    <cellStyle name="Moeda 2 2" xfId="3" xr:uid="{00000000-0005-0000-0000-000003000000}"/>
    <cellStyle name="Moeda 6" xfId="7" xr:uid="{00000000-0005-0000-0000-000004000000}"/>
    <cellStyle name="Normal" xfId="0" builtinId="0"/>
    <cellStyle name="Normal 2 2" xfId="4" xr:uid="{00000000-0005-0000-0000-000006000000}"/>
    <cellStyle name="Normal 2 3" xfId="11" xr:uid="{00000000-0005-0000-0000-000007000000}"/>
    <cellStyle name="Normal 3" xfId="2" xr:uid="{00000000-0005-0000-0000-000008000000}"/>
    <cellStyle name="Normal 4" xfId="9" xr:uid="{00000000-0005-0000-0000-000009000000}"/>
    <cellStyle name="Normal 5" xfId="10" xr:uid="{00000000-0005-0000-0000-00000A000000}"/>
    <cellStyle name="Porcentagem" xfId="1" builtinId="5"/>
    <cellStyle name="Vírgula" xfId="13" builtinId="3"/>
    <cellStyle name="Vírgula 2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NOI\Caico$\Administrativo\Coordenacoes\COSGEMCA\Contratos\2019\Licita&#231;&#245;es\Demais%20Postos\Auxiliar%20de%20Cozinha\01%20-%20Planilha%20de%20Postos%20-%20AUXILIAR%20DE%20COZINH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ademicoifrnedu.sharepoint.com/HANOI/Caico$/Administrativo/Coordenacoes/COSGEMCA/Contratos/2019/Licita&#231;&#245;es/Demais%20Postos/Auxiliar%20de%20Cozinha/01%20-%20Planilha%20de%20Postos%20-%20AUXILIAR%20DE%20COZIN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listas#"/>
      <sheetName val="#insumo total#"/>
      <sheetName val="APODI"/>
      <sheetName val="CIDADE ALTA"/>
      <sheetName val="JOÃO CÂMARA"/>
      <sheetName val="MACAU"/>
      <sheetName val="MOSSORÓ"/>
      <sheetName val="SÃO GONÇALO DO AMARANTE"/>
      <sheetName val="SÃO PAULO DO POTENGI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listas#"/>
      <sheetName val="#insumo total#"/>
      <sheetName val="APODI"/>
      <sheetName val="CIDADE ALTA"/>
      <sheetName val="JOÃO CÂMARA"/>
      <sheetName val="MACAU"/>
      <sheetName val="MOSSORÓ"/>
      <sheetName val="SÃO GONÇALO DO AMARANTE"/>
      <sheetName val="SÃO PAULO DO POTENGI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academicoifrnedu.sharepoint.com/Usuario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cademicoifrnedu.sharepoint.com/Usuario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cademicoifrnedu.sharepoint.com/Usuario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cademicoifrnedu.sharepoint.com/Usuario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cademicoifrnedu.sharepoint.com/Usuario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cademicoifrnedu.sharepoint.com/Usuario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cademicoifrnedu.sharepoint.com/Usuario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academicoifrnedu.sharepoint.com/Usuario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academicoifrnedu.sharepoint.com/Usuario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showGridLines="0" tabSelected="1" zoomScaleNormal="100" zoomScaleSheetLayoutView="100" workbookViewId="0">
      <selection activeCell="F5" sqref="F5"/>
    </sheetView>
  </sheetViews>
  <sheetFormatPr defaultRowHeight="15" x14ac:dyDescent="0.25"/>
  <cols>
    <col min="1" max="2" width="6.85546875" bestFit="1" customWidth="1"/>
    <col min="3" max="3" width="23.28515625" customWidth="1"/>
    <col min="4" max="4" width="12.7109375" customWidth="1"/>
    <col min="5" max="5" width="9.7109375" bestFit="1" customWidth="1"/>
    <col min="6" max="6" width="13.28515625" customWidth="1"/>
    <col min="7" max="7" width="12.28515625" customWidth="1"/>
    <col min="8" max="8" width="14.5703125" bestFit="1" customWidth="1"/>
    <col min="9" max="9" width="15.5703125" customWidth="1"/>
    <col min="10" max="10" width="9.5703125" bestFit="1" customWidth="1"/>
    <col min="11" max="11" width="9.140625" style="72"/>
    <col min="12" max="12" width="25.28515625" customWidth="1"/>
    <col min="13" max="13" width="15.85546875" bestFit="1" customWidth="1"/>
    <col min="14" max="14" width="14.28515625" customWidth="1"/>
    <col min="15" max="15" width="11.7109375" customWidth="1"/>
    <col min="251" max="251" width="5.28515625" bestFit="1" customWidth="1"/>
    <col min="252" max="252" width="36.42578125" customWidth="1"/>
    <col min="253" max="253" width="6.140625" customWidth="1"/>
    <col min="254" max="254" width="14.140625" customWidth="1"/>
    <col min="255" max="255" width="11.5703125" bestFit="1" customWidth="1"/>
    <col min="256" max="257" width="0" hidden="1" customWidth="1"/>
    <col min="258" max="258" width="13" customWidth="1"/>
    <col min="259" max="259" width="0" hidden="1" customWidth="1"/>
    <col min="261" max="261" width="14.5703125" bestFit="1" customWidth="1"/>
    <col min="262" max="262" width="16.85546875" customWidth="1"/>
    <col min="263" max="263" width="15.140625" customWidth="1"/>
    <col min="507" max="507" width="5.28515625" bestFit="1" customWidth="1"/>
    <col min="508" max="508" width="36.42578125" customWidth="1"/>
    <col min="509" max="509" width="6.140625" customWidth="1"/>
    <col min="510" max="510" width="14.140625" customWidth="1"/>
    <col min="511" max="511" width="11.5703125" bestFit="1" customWidth="1"/>
    <col min="512" max="513" width="0" hidden="1" customWidth="1"/>
    <col min="514" max="514" width="13" customWidth="1"/>
    <col min="515" max="515" width="0" hidden="1" customWidth="1"/>
    <col min="517" max="517" width="14.5703125" bestFit="1" customWidth="1"/>
    <col min="518" max="518" width="16.85546875" customWidth="1"/>
    <col min="519" max="519" width="15.140625" customWidth="1"/>
    <col min="763" max="763" width="5.28515625" bestFit="1" customWidth="1"/>
    <col min="764" max="764" width="36.42578125" customWidth="1"/>
    <col min="765" max="765" width="6.140625" customWidth="1"/>
    <col min="766" max="766" width="14.140625" customWidth="1"/>
    <col min="767" max="767" width="11.5703125" bestFit="1" customWidth="1"/>
    <col min="768" max="769" width="0" hidden="1" customWidth="1"/>
    <col min="770" max="770" width="13" customWidth="1"/>
    <col min="771" max="771" width="0" hidden="1" customWidth="1"/>
    <col min="773" max="773" width="14.5703125" bestFit="1" customWidth="1"/>
    <col min="774" max="774" width="16.85546875" customWidth="1"/>
    <col min="775" max="775" width="15.140625" customWidth="1"/>
    <col min="1019" max="1019" width="5.28515625" bestFit="1" customWidth="1"/>
    <col min="1020" max="1020" width="36.42578125" customWidth="1"/>
    <col min="1021" max="1021" width="6.140625" customWidth="1"/>
    <col min="1022" max="1022" width="14.140625" customWidth="1"/>
    <col min="1023" max="1023" width="11.5703125" bestFit="1" customWidth="1"/>
    <col min="1024" max="1025" width="0" hidden="1" customWidth="1"/>
    <col min="1026" max="1026" width="13" customWidth="1"/>
    <col min="1027" max="1027" width="0" hidden="1" customWidth="1"/>
    <col min="1029" max="1029" width="14.5703125" bestFit="1" customWidth="1"/>
    <col min="1030" max="1030" width="16.85546875" customWidth="1"/>
    <col min="1031" max="1031" width="15.140625" customWidth="1"/>
    <col min="1275" max="1275" width="5.28515625" bestFit="1" customWidth="1"/>
    <col min="1276" max="1276" width="36.42578125" customWidth="1"/>
    <col min="1277" max="1277" width="6.140625" customWidth="1"/>
    <col min="1278" max="1278" width="14.140625" customWidth="1"/>
    <col min="1279" max="1279" width="11.5703125" bestFit="1" customWidth="1"/>
    <col min="1280" max="1281" width="0" hidden="1" customWidth="1"/>
    <col min="1282" max="1282" width="13" customWidth="1"/>
    <col min="1283" max="1283" width="0" hidden="1" customWidth="1"/>
    <col min="1285" max="1285" width="14.5703125" bestFit="1" customWidth="1"/>
    <col min="1286" max="1286" width="16.85546875" customWidth="1"/>
    <col min="1287" max="1287" width="15.140625" customWidth="1"/>
    <col min="1531" max="1531" width="5.28515625" bestFit="1" customWidth="1"/>
    <col min="1532" max="1532" width="36.42578125" customWidth="1"/>
    <col min="1533" max="1533" width="6.140625" customWidth="1"/>
    <col min="1534" max="1534" width="14.140625" customWidth="1"/>
    <col min="1535" max="1535" width="11.5703125" bestFit="1" customWidth="1"/>
    <col min="1536" max="1537" width="0" hidden="1" customWidth="1"/>
    <col min="1538" max="1538" width="13" customWidth="1"/>
    <col min="1539" max="1539" width="0" hidden="1" customWidth="1"/>
    <col min="1541" max="1541" width="14.5703125" bestFit="1" customWidth="1"/>
    <col min="1542" max="1542" width="16.85546875" customWidth="1"/>
    <col min="1543" max="1543" width="15.140625" customWidth="1"/>
    <col min="1787" max="1787" width="5.28515625" bestFit="1" customWidth="1"/>
    <col min="1788" max="1788" width="36.42578125" customWidth="1"/>
    <col min="1789" max="1789" width="6.140625" customWidth="1"/>
    <col min="1790" max="1790" width="14.140625" customWidth="1"/>
    <col min="1791" max="1791" width="11.5703125" bestFit="1" customWidth="1"/>
    <col min="1792" max="1793" width="0" hidden="1" customWidth="1"/>
    <col min="1794" max="1794" width="13" customWidth="1"/>
    <col min="1795" max="1795" width="0" hidden="1" customWidth="1"/>
    <col min="1797" max="1797" width="14.5703125" bestFit="1" customWidth="1"/>
    <col min="1798" max="1798" width="16.85546875" customWidth="1"/>
    <col min="1799" max="1799" width="15.140625" customWidth="1"/>
    <col min="2043" max="2043" width="5.28515625" bestFit="1" customWidth="1"/>
    <col min="2044" max="2044" width="36.42578125" customWidth="1"/>
    <col min="2045" max="2045" width="6.140625" customWidth="1"/>
    <col min="2046" max="2046" width="14.140625" customWidth="1"/>
    <col min="2047" max="2047" width="11.5703125" bestFit="1" customWidth="1"/>
    <col min="2048" max="2049" width="0" hidden="1" customWidth="1"/>
    <col min="2050" max="2050" width="13" customWidth="1"/>
    <col min="2051" max="2051" width="0" hidden="1" customWidth="1"/>
    <col min="2053" max="2053" width="14.5703125" bestFit="1" customWidth="1"/>
    <col min="2054" max="2054" width="16.85546875" customWidth="1"/>
    <col min="2055" max="2055" width="15.140625" customWidth="1"/>
    <col min="2299" max="2299" width="5.28515625" bestFit="1" customWidth="1"/>
    <col min="2300" max="2300" width="36.42578125" customWidth="1"/>
    <col min="2301" max="2301" width="6.140625" customWidth="1"/>
    <col min="2302" max="2302" width="14.140625" customWidth="1"/>
    <col min="2303" max="2303" width="11.5703125" bestFit="1" customWidth="1"/>
    <col min="2304" max="2305" width="0" hidden="1" customWidth="1"/>
    <col min="2306" max="2306" width="13" customWidth="1"/>
    <col min="2307" max="2307" width="0" hidden="1" customWidth="1"/>
    <col min="2309" max="2309" width="14.5703125" bestFit="1" customWidth="1"/>
    <col min="2310" max="2310" width="16.85546875" customWidth="1"/>
    <col min="2311" max="2311" width="15.140625" customWidth="1"/>
    <col min="2555" max="2555" width="5.28515625" bestFit="1" customWidth="1"/>
    <col min="2556" max="2556" width="36.42578125" customWidth="1"/>
    <col min="2557" max="2557" width="6.140625" customWidth="1"/>
    <col min="2558" max="2558" width="14.140625" customWidth="1"/>
    <col min="2559" max="2559" width="11.5703125" bestFit="1" customWidth="1"/>
    <col min="2560" max="2561" width="0" hidden="1" customWidth="1"/>
    <col min="2562" max="2562" width="13" customWidth="1"/>
    <col min="2563" max="2563" width="0" hidden="1" customWidth="1"/>
    <col min="2565" max="2565" width="14.5703125" bestFit="1" customWidth="1"/>
    <col min="2566" max="2566" width="16.85546875" customWidth="1"/>
    <col min="2567" max="2567" width="15.140625" customWidth="1"/>
    <col min="2811" max="2811" width="5.28515625" bestFit="1" customWidth="1"/>
    <col min="2812" max="2812" width="36.42578125" customWidth="1"/>
    <col min="2813" max="2813" width="6.140625" customWidth="1"/>
    <col min="2814" max="2814" width="14.140625" customWidth="1"/>
    <col min="2815" max="2815" width="11.5703125" bestFit="1" customWidth="1"/>
    <col min="2816" max="2817" width="0" hidden="1" customWidth="1"/>
    <col min="2818" max="2818" width="13" customWidth="1"/>
    <col min="2819" max="2819" width="0" hidden="1" customWidth="1"/>
    <col min="2821" max="2821" width="14.5703125" bestFit="1" customWidth="1"/>
    <col min="2822" max="2822" width="16.85546875" customWidth="1"/>
    <col min="2823" max="2823" width="15.140625" customWidth="1"/>
    <col min="3067" max="3067" width="5.28515625" bestFit="1" customWidth="1"/>
    <col min="3068" max="3068" width="36.42578125" customWidth="1"/>
    <col min="3069" max="3069" width="6.140625" customWidth="1"/>
    <col min="3070" max="3070" width="14.140625" customWidth="1"/>
    <col min="3071" max="3071" width="11.5703125" bestFit="1" customWidth="1"/>
    <col min="3072" max="3073" width="0" hidden="1" customWidth="1"/>
    <col min="3074" max="3074" width="13" customWidth="1"/>
    <col min="3075" max="3075" width="0" hidden="1" customWidth="1"/>
    <col min="3077" max="3077" width="14.5703125" bestFit="1" customWidth="1"/>
    <col min="3078" max="3078" width="16.85546875" customWidth="1"/>
    <col min="3079" max="3079" width="15.140625" customWidth="1"/>
    <col min="3323" max="3323" width="5.28515625" bestFit="1" customWidth="1"/>
    <col min="3324" max="3324" width="36.42578125" customWidth="1"/>
    <col min="3325" max="3325" width="6.140625" customWidth="1"/>
    <col min="3326" max="3326" width="14.140625" customWidth="1"/>
    <col min="3327" max="3327" width="11.5703125" bestFit="1" customWidth="1"/>
    <col min="3328" max="3329" width="0" hidden="1" customWidth="1"/>
    <col min="3330" max="3330" width="13" customWidth="1"/>
    <col min="3331" max="3331" width="0" hidden="1" customWidth="1"/>
    <col min="3333" max="3333" width="14.5703125" bestFit="1" customWidth="1"/>
    <col min="3334" max="3334" width="16.85546875" customWidth="1"/>
    <col min="3335" max="3335" width="15.140625" customWidth="1"/>
    <col min="3579" max="3579" width="5.28515625" bestFit="1" customWidth="1"/>
    <col min="3580" max="3580" width="36.42578125" customWidth="1"/>
    <col min="3581" max="3581" width="6.140625" customWidth="1"/>
    <col min="3582" max="3582" width="14.140625" customWidth="1"/>
    <col min="3583" max="3583" width="11.5703125" bestFit="1" customWidth="1"/>
    <col min="3584" max="3585" width="0" hidden="1" customWidth="1"/>
    <col min="3586" max="3586" width="13" customWidth="1"/>
    <col min="3587" max="3587" width="0" hidden="1" customWidth="1"/>
    <col min="3589" max="3589" width="14.5703125" bestFit="1" customWidth="1"/>
    <col min="3590" max="3590" width="16.85546875" customWidth="1"/>
    <col min="3591" max="3591" width="15.140625" customWidth="1"/>
    <col min="3835" max="3835" width="5.28515625" bestFit="1" customWidth="1"/>
    <col min="3836" max="3836" width="36.42578125" customWidth="1"/>
    <col min="3837" max="3837" width="6.140625" customWidth="1"/>
    <col min="3838" max="3838" width="14.140625" customWidth="1"/>
    <col min="3839" max="3839" width="11.5703125" bestFit="1" customWidth="1"/>
    <col min="3840" max="3841" width="0" hidden="1" customWidth="1"/>
    <col min="3842" max="3842" width="13" customWidth="1"/>
    <col min="3843" max="3843" width="0" hidden="1" customWidth="1"/>
    <col min="3845" max="3845" width="14.5703125" bestFit="1" customWidth="1"/>
    <col min="3846" max="3846" width="16.85546875" customWidth="1"/>
    <col min="3847" max="3847" width="15.140625" customWidth="1"/>
    <col min="4091" max="4091" width="5.28515625" bestFit="1" customWidth="1"/>
    <col min="4092" max="4092" width="36.42578125" customWidth="1"/>
    <col min="4093" max="4093" width="6.140625" customWidth="1"/>
    <col min="4094" max="4094" width="14.140625" customWidth="1"/>
    <col min="4095" max="4095" width="11.5703125" bestFit="1" customWidth="1"/>
    <col min="4096" max="4097" width="0" hidden="1" customWidth="1"/>
    <col min="4098" max="4098" width="13" customWidth="1"/>
    <col min="4099" max="4099" width="0" hidden="1" customWidth="1"/>
    <col min="4101" max="4101" width="14.5703125" bestFit="1" customWidth="1"/>
    <col min="4102" max="4102" width="16.85546875" customWidth="1"/>
    <col min="4103" max="4103" width="15.140625" customWidth="1"/>
    <col min="4347" max="4347" width="5.28515625" bestFit="1" customWidth="1"/>
    <col min="4348" max="4348" width="36.42578125" customWidth="1"/>
    <col min="4349" max="4349" width="6.140625" customWidth="1"/>
    <col min="4350" max="4350" width="14.140625" customWidth="1"/>
    <col min="4351" max="4351" width="11.5703125" bestFit="1" customWidth="1"/>
    <col min="4352" max="4353" width="0" hidden="1" customWidth="1"/>
    <col min="4354" max="4354" width="13" customWidth="1"/>
    <col min="4355" max="4355" width="0" hidden="1" customWidth="1"/>
    <col min="4357" max="4357" width="14.5703125" bestFit="1" customWidth="1"/>
    <col min="4358" max="4358" width="16.85546875" customWidth="1"/>
    <col min="4359" max="4359" width="15.140625" customWidth="1"/>
    <col min="4603" max="4603" width="5.28515625" bestFit="1" customWidth="1"/>
    <col min="4604" max="4604" width="36.42578125" customWidth="1"/>
    <col min="4605" max="4605" width="6.140625" customWidth="1"/>
    <col min="4606" max="4606" width="14.140625" customWidth="1"/>
    <col min="4607" max="4607" width="11.5703125" bestFit="1" customWidth="1"/>
    <col min="4608" max="4609" width="0" hidden="1" customWidth="1"/>
    <col min="4610" max="4610" width="13" customWidth="1"/>
    <col min="4611" max="4611" width="0" hidden="1" customWidth="1"/>
    <col min="4613" max="4613" width="14.5703125" bestFit="1" customWidth="1"/>
    <col min="4614" max="4614" width="16.85546875" customWidth="1"/>
    <col min="4615" max="4615" width="15.140625" customWidth="1"/>
    <col min="4859" max="4859" width="5.28515625" bestFit="1" customWidth="1"/>
    <col min="4860" max="4860" width="36.42578125" customWidth="1"/>
    <col min="4861" max="4861" width="6.140625" customWidth="1"/>
    <col min="4862" max="4862" width="14.140625" customWidth="1"/>
    <col min="4863" max="4863" width="11.5703125" bestFit="1" customWidth="1"/>
    <col min="4864" max="4865" width="0" hidden="1" customWidth="1"/>
    <col min="4866" max="4866" width="13" customWidth="1"/>
    <col min="4867" max="4867" width="0" hidden="1" customWidth="1"/>
    <col min="4869" max="4869" width="14.5703125" bestFit="1" customWidth="1"/>
    <col min="4870" max="4870" width="16.85546875" customWidth="1"/>
    <col min="4871" max="4871" width="15.140625" customWidth="1"/>
    <col min="5115" max="5115" width="5.28515625" bestFit="1" customWidth="1"/>
    <col min="5116" max="5116" width="36.42578125" customWidth="1"/>
    <col min="5117" max="5117" width="6.140625" customWidth="1"/>
    <col min="5118" max="5118" width="14.140625" customWidth="1"/>
    <col min="5119" max="5119" width="11.5703125" bestFit="1" customWidth="1"/>
    <col min="5120" max="5121" width="0" hidden="1" customWidth="1"/>
    <col min="5122" max="5122" width="13" customWidth="1"/>
    <col min="5123" max="5123" width="0" hidden="1" customWidth="1"/>
    <col min="5125" max="5125" width="14.5703125" bestFit="1" customWidth="1"/>
    <col min="5126" max="5126" width="16.85546875" customWidth="1"/>
    <col min="5127" max="5127" width="15.140625" customWidth="1"/>
    <col min="5371" max="5371" width="5.28515625" bestFit="1" customWidth="1"/>
    <col min="5372" max="5372" width="36.42578125" customWidth="1"/>
    <col min="5373" max="5373" width="6.140625" customWidth="1"/>
    <col min="5374" max="5374" width="14.140625" customWidth="1"/>
    <col min="5375" max="5375" width="11.5703125" bestFit="1" customWidth="1"/>
    <col min="5376" max="5377" width="0" hidden="1" customWidth="1"/>
    <col min="5378" max="5378" width="13" customWidth="1"/>
    <col min="5379" max="5379" width="0" hidden="1" customWidth="1"/>
    <col min="5381" max="5381" width="14.5703125" bestFit="1" customWidth="1"/>
    <col min="5382" max="5382" width="16.85546875" customWidth="1"/>
    <col min="5383" max="5383" width="15.140625" customWidth="1"/>
    <col min="5627" max="5627" width="5.28515625" bestFit="1" customWidth="1"/>
    <col min="5628" max="5628" width="36.42578125" customWidth="1"/>
    <col min="5629" max="5629" width="6.140625" customWidth="1"/>
    <col min="5630" max="5630" width="14.140625" customWidth="1"/>
    <col min="5631" max="5631" width="11.5703125" bestFit="1" customWidth="1"/>
    <col min="5632" max="5633" width="0" hidden="1" customWidth="1"/>
    <col min="5634" max="5634" width="13" customWidth="1"/>
    <col min="5635" max="5635" width="0" hidden="1" customWidth="1"/>
    <col min="5637" max="5637" width="14.5703125" bestFit="1" customWidth="1"/>
    <col min="5638" max="5638" width="16.85546875" customWidth="1"/>
    <col min="5639" max="5639" width="15.140625" customWidth="1"/>
    <col min="5883" max="5883" width="5.28515625" bestFit="1" customWidth="1"/>
    <col min="5884" max="5884" width="36.42578125" customWidth="1"/>
    <col min="5885" max="5885" width="6.140625" customWidth="1"/>
    <col min="5886" max="5886" width="14.140625" customWidth="1"/>
    <col min="5887" max="5887" width="11.5703125" bestFit="1" customWidth="1"/>
    <col min="5888" max="5889" width="0" hidden="1" customWidth="1"/>
    <col min="5890" max="5890" width="13" customWidth="1"/>
    <col min="5891" max="5891" width="0" hidden="1" customWidth="1"/>
    <col min="5893" max="5893" width="14.5703125" bestFit="1" customWidth="1"/>
    <col min="5894" max="5894" width="16.85546875" customWidth="1"/>
    <col min="5895" max="5895" width="15.140625" customWidth="1"/>
    <col min="6139" max="6139" width="5.28515625" bestFit="1" customWidth="1"/>
    <col min="6140" max="6140" width="36.42578125" customWidth="1"/>
    <col min="6141" max="6141" width="6.140625" customWidth="1"/>
    <col min="6142" max="6142" width="14.140625" customWidth="1"/>
    <col min="6143" max="6143" width="11.5703125" bestFit="1" customWidth="1"/>
    <col min="6144" max="6145" width="0" hidden="1" customWidth="1"/>
    <col min="6146" max="6146" width="13" customWidth="1"/>
    <col min="6147" max="6147" width="0" hidden="1" customWidth="1"/>
    <col min="6149" max="6149" width="14.5703125" bestFit="1" customWidth="1"/>
    <col min="6150" max="6150" width="16.85546875" customWidth="1"/>
    <col min="6151" max="6151" width="15.140625" customWidth="1"/>
    <col min="6395" max="6395" width="5.28515625" bestFit="1" customWidth="1"/>
    <col min="6396" max="6396" width="36.42578125" customWidth="1"/>
    <col min="6397" max="6397" width="6.140625" customWidth="1"/>
    <col min="6398" max="6398" width="14.140625" customWidth="1"/>
    <col min="6399" max="6399" width="11.5703125" bestFit="1" customWidth="1"/>
    <col min="6400" max="6401" width="0" hidden="1" customWidth="1"/>
    <col min="6402" max="6402" width="13" customWidth="1"/>
    <col min="6403" max="6403" width="0" hidden="1" customWidth="1"/>
    <col min="6405" max="6405" width="14.5703125" bestFit="1" customWidth="1"/>
    <col min="6406" max="6406" width="16.85546875" customWidth="1"/>
    <col min="6407" max="6407" width="15.140625" customWidth="1"/>
    <col min="6651" max="6651" width="5.28515625" bestFit="1" customWidth="1"/>
    <col min="6652" max="6652" width="36.42578125" customWidth="1"/>
    <col min="6653" max="6653" width="6.140625" customWidth="1"/>
    <col min="6654" max="6654" width="14.140625" customWidth="1"/>
    <col min="6655" max="6655" width="11.5703125" bestFit="1" customWidth="1"/>
    <col min="6656" max="6657" width="0" hidden="1" customWidth="1"/>
    <col min="6658" max="6658" width="13" customWidth="1"/>
    <col min="6659" max="6659" width="0" hidden="1" customWidth="1"/>
    <col min="6661" max="6661" width="14.5703125" bestFit="1" customWidth="1"/>
    <col min="6662" max="6662" width="16.85546875" customWidth="1"/>
    <col min="6663" max="6663" width="15.140625" customWidth="1"/>
    <col min="6907" max="6907" width="5.28515625" bestFit="1" customWidth="1"/>
    <col min="6908" max="6908" width="36.42578125" customWidth="1"/>
    <col min="6909" max="6909" width="6.140625" customWidth="1"/>
    <col min="6910" max="6910" width="14.140625" customWidth="1"/>
    <col min="6911" max="6911" width="11.5703125" bestFit="1" customWidth="1"/>
    <col min="6912" max="6913" width="0" hidden="1" customWidth="1"/>
    <col min="6914" max="6914" width="13" customWidth="1"/>
    <col min="6915" max="6915" width="0" hidden="1" customWidth="1"/>
    <col min="6917" max="6917" width="14.5703125" bestFit="1" customWidth="1"/>
    <col min="6918" max="6918" width="16.85546875" customWidth="1"/>
    <col min="6919" max="6919" width="15.140625" customWidth="1"/>
    <col min="7163" max="7163" width="5.28515625" bestFit="1" customWidth="1"/>
    <col min="7164" max="7164" width="36.42578125" customWidth="1"/>
    <col min="7165" max="7165" width="6.140625" customWidth="1"/>
    <col min="7166" max="7166" width="14.140625" customWidth="1"/>
    <col min="7167" max="7167" width="11.5703125" bestFit="1" customWidth="1"/>
    <col min="7168" max="7169" width="0" hidden="1" customWidth="1"/>
    <col min="7170" max="7170" width="13" customWidth="1"/>
    <col min="7171" max="7171" width="0" hidden="1" customWidth="1"/>
    <col min="7173" max="7173" width="14.5703125" bestFit="1" customWidth="1"/>
    <col min="7174" max="7174" width="16.85546875" customWidth="1"/>
    <col min="7175" max="7175" width="15.140625" customWidth="1"/>
    <col min="7419" max="7419" width="5.28515625" bestFit="1" customWidth="1"/>
    <col min="7420" max="7420" width="36.42578125" customWidth="1"/>
    <col min="7421" max="7421" width="6.140625" customWidth="1"/>
    <col min="7422" max="7422" width="14.140625" customWidth="1"/>
    <col min="7423" max="7423" width="11.5703125" bestFit="1" customWidth="1"/>
    <col min="7424" max="7425" width="0" hidden="1" customWidth="1"/>
    <col min="7426" max="7426" width="13" customWidth="1"/>
    <col min="7427" max="7427" width="0" hidden="1" customWidth="1"/>
    <col min="7429" max="7429" width="14.5703125" bestFit="1" customWidth="1"/>
    <col min="7430" max="7430" width="16.85546875" customWidth="1"/>
    <col min="7431" max="7431" width="15.140625" customWidth="1"/>
    <col min="7675" max="7675" width="5.28515625" bestFit="1" customWidth="1"/>
    <col min="7676" max="7676" width="36.42578125" customWidth="1"/>
    <col min="7677" max="7677" width="6.140625" customWidth="1"/>
    <col min="7678" max="7678" width="14.140625" customWidth="1"/>
    <col min="7679" max="7679" width="11.5703125" bestFit="1" customWidth="1"/>
    <col min="7680" max="7681" width="0" hidden="1" customWidth="1"/>
    <col min="7682" max="7682" width="13" customWidth="1"/>
    <col min="7683" max="7683" width="0" hidden="1" customWidth="1"/>
    <col min="7685" max="7685" width="14.5703125" bestFit="1" customWidth="1"/>
    <col min="7686" max="7686" width="16.85546875" customWidth="1"/>
    <col min="7687" max="7687" width="15.140625" customWidth="1"/>
    <col min="7931" max="7931" width="5.28515625" bestFit="1" customWidth="1"/>
    <col min="7932" max="7932" width="36.42578125" customWidth="1"/>
    <col min="7933" max="7933" width="6.140625" customWidth="1"/>
    <col min="7934" max="7934" width="14.140625" customWidth="1"/>
    <col min="7935" max="7935" width="11.5703125" bestFit="1" customWidth="1"/>
    <col min="7936" max="7937" width="0" hidden="1" customWidth="1"/>
    <col min="7938" max="7938" width="13" customWidth="1"/>
    <col min="7939" max="7939" width="0" hidden="1" customWidth="1"/>
    <col min="7941" max="7941" width="14.5703125" bestFit="1" customWidth="1"/>
    <col min="7942" max="7942" width="16.85546875" customWidth="1"/>
    <col min="7943" max="7943" width="15.140625" customWidth="1"/>
    <col min="8187" max="8187" width="5.28515625" bestFit="1" customWidth="1"/>
    <col min="8188" max="8188" width="36.42578125" customWidth="1"/>
    <col min="8189" max="8189" width="6.140625" customWidth="1"/>
    <col min="8190" max="8190" width="14.140625" customWidth="1"/>
    <col min="8191" max="8191" width="11.5703125" bestFit="1" customWidth="1"/>
    <col min="8192" max="8193" width="0" hidden="1" customWidth="1"/>
    <col min="8194" max="8194" width="13" customWidth="1"/>
    <col min="8195" max="8195" width="0" hidden="1" customWidth="1"/>
    <col min="8197" max="8197" width="14.5703125" bestFit="1" customWidth="1"/>
    <col min="8198" max="8198" width="16.85546875" customWidth="1"/>
    <col min="8199" max="8199" width="15.140625" customWidth="1"/>
    <col min="8443" max="8443" width="5.28515625" bestFit="1" customWidth="1"/>
    <col min="8444" max="8444" width="36.42578125" customWidth="1"/>
    <col min="8445" max="8445" width="6.140625" customWidth="1"/>
    <col min="8446" max="8446" width="14.140625" customWidth="1"/>
    <col min="8447" max="8447" width="11.5703125" bestFit="1" customWidth="1"/>
    <col min="8448" max="8449" width="0" hidden="1" customWidth="1"/>
    <col min="8450" max="8450" width="13" customWidth="1"/>
    <col min="8451" max="8451" width="0" hidden="1" customWidth="1"/>
    <col min="8453" max="8453" width="14.5703125" bestFit="1" customWidth="1"/>
    <col min="8454" max="8454" width="16.85546875" customWidth="1"/>
    <col min="8455" max="8455" width="15.140625" customWidth="1"/>
    <col min="8699" max="8699" width="5.28515625" bestFit="1" customWidth="1"/>
    <col min="8700" max="8700" width="36.42578125" customWidth="1"/>
    <col min="8701" max="8701" width="6.140625" customWidth="1"/>
    <col min="8702" max="8702" width="14.140625" customWidth="1"/>
    <col min="8703" max="8703" width="11.5703125" bestFit="1" customWidth="1"/>
    <col min="8704" max="8705" width="0" hidden="1" customWidth="1"/>
    <col min="8706" max="8706" width="13" customWidth="1"/>
    <col min="8707" max="8707" width="0" hidden="1" customWidth="1"/>
    <col min="8709" max="8709" width="14.5703125" bestFit="1" customWidth="1"/>
    <col min="8710" max="8710" width="16.85546875" customWidth="1"/>
    <col min="8711" max="8711" width="15.140625" customWidth="1"/>
    <col min="8955" max="8955" width="5.28515625" bestFit="1" customWidth="1"/>
    <col min="8956" max="8956" width="36.42578125" customWidth="1"/>
    <col min="8957" max="8957" width="6.140625" customWidth="1"/>
    <col min="8958" max="8958" width="14.140625" customWidth="1"/>
    <col min="8959" max="8959" width="11.5703125" bestFit="1" customWidth="1"/>
    <col min="8960" max="8961" width="0" hidden="1" customWidth="1"/>
    <col min="8962" max="8962" width="13" customWidth="1"/>
    <col min="8963" max="8963" width="0" hidden="1" customWidth="1"/>
    <col min="8965" max="8965" width="14.5703125" bestFit="1" customWidth="1"/>
    <col min="8966" max="8966" width="16.85546875" customWidth="1"/>
    <col min="8967" max="8967" width="15.140625" customWidth="1"/>
    <col min="9211" max="9211" width="5.28515625" bestFit="1" customWidth="1"/>
    <col min="9212" max="9212" width="36.42578125" customWidth="1"/>
    <col min="9213" max="9213" width="6.140625" customWidth="1"/>
    <col min="9214" max="9214" width="14.140625" customWidth="1"/>
    <col min="9215" max="9215" width="11.5703125" bestFit="1" customWidth="1"/>
    <col min="9216" max="9217" width="0" hidden="1" customWidth="1"/>
    <col min="9218" max="9218" width="13" customWidth="1"/>
    <col min="9219" max="9219" width="0" hidden="1" customWidth="1"/>
    <col min="9221" max="9221" width="14.5703125" bestFit="1" customWidth="1"/>
    <col min="9222" max="9222" width="16.85546875" customWidth="1"/>
    <col min="9223" max="9223" width="15.140625" customWidth="1"/>
    <col min="9467" max="9467" width="5.28515625" bestFit="1" customWidth="1"/>
    <col min="9468" max="9468" width="36.42578125" customWidth="1"/>
    <col min="9469" max="9469" width="6.140625" customWidth="1"/>
    <col min="9470" max="9470" width="14.140625" customWidth="1"/>
    <col min="9471" max="9471" width="11.5703125" bestFit="1" customWidth="1"/>
    <col min="9472" max="9473" width="0" hidden="1" customWidth="1"/>
    <col min="9474" max="9474" width="13" customWidth="1"/>
    <col min="9475" max="9475" width="0" hidden="1" customWidth="1"/>
    <col min="9477" max="9477" width="14.5703125" bestFit="1" customWidth="1"/>
    <col min="9478" max="9478" width="16.85546875" customWidth="1"/>
    <col min="9479" max="9479" width="15.140625" customWidth="1"/>
    <col min="9723" max="9723" width="5.28515625" bestFit="1" customWidth="1"/>
    <col min="9724" max="9724" width="36.42578125" customWidth="1"/>
    <col min="9725" max="9725" width="6.140625" customWidth="1"/>
    <col min="9726" max="9726" width="14.140625" customWidth="1"/>
    <col min="9727" max="9727" width="11.5703125" bestFit="1" customWidth="1"/>
    <col min="9728" max="9729" width="0" hidden="1" customWidth="1"/>
    <col min="9730" max="9730" width="13" customWidth="1"/>
    <col min="9731" max="9731" width="0" hidden="1" customWidth="1"/>
    <col min="9733" max="9733" width="14.5703125" bestFit="1" customWidth="1"/>
    <col min="9734" max="9734" width="16.85546875" customWidth="1"/>
    <col min="9735" max="9735" width="15.140625" customWidth="1"/>
    <col min="9979" max="9979" width="5.28515625" bestFit="1" customWidth="1"/>
    <col min="9980" max="9980" width="36.42578125" customWidth="1"/>
    <col min="9981" max="9981" width="6.140625" customWidth="1"/>
    <col min="9982" max="9982" width="14.140625" customWidth="1"/>
    <col min="9983" max="9983" width="11.5703125" bestFit="1" customWidth="1"/>
    <col min="9984" max="9985" width="0" hidden="1" customWidth="1"/>
    <col min="9986" max="9986" width="13" customWidth="1"/>
    <col min="9987" max="9987" width="0" hidden="1" customWidth="1"/>
    <col min="9989" max="9989" width="14.5703125" bestFit="1" customWidth="1"/>
    <col min="9990" max="9990" width="16.85546875" customWidth="1"/>
    <col min="9991" max="9991" width="15.140625" customWidth="1"/>
    <col min="10235" max="10235" width="5.28515625" bestFit="1" customWidth="1"/>
    <col min="10236" max="10236" width="36.42578125" customWidth="1"/>
    <col min="10237" max="10237" width="6.140625" customWidth="1"/>
    <col min="10238" max="10238" width="14.140625" customWidth="1"/>
    <col min="10239" max="10239" width="11.5703125" bestFit="1" customWidth="1"/>
    <col min="10240" max="10241" width="0" hidden="1" customWidth="1"/>
    <col min="10242" max="10242" width="13" customWidth="1"/>
    <col min="10243" max="10243" width="0" hidden="1" customWidth="1"/>
    <col min="10245" max="10245" width="14.5703125" bestFit="1" customWidth="1"/>
    <col min="10246" max="10246" width="16.85546875" customWidth="1"/>
    <col min="10247" max="10247" width="15.140625" customWidth="1"/>
    <col min="10491" max="10491" width="5.28515625" bestFit="1" customWidth="1"/>
    <col min="10492" max="10492" width="36.42578125" customWidth="1"/>
    <col min="10493" max="10493" width="6.140625" customWidth="1"/>
    <col min="10494" max="10494" width="14.140625" customWidth="1"/>
    <col min="10495" max="10495" width="11.5703125" bestFit="1" customWidth="1"/>
    <col min="10496" max="10497" width="0" hidden="1" customWidth="1"/>
    <col min="10498" max="10498" width="13" customWidth="1"/>
    <col min="10499" max="10499" width="0" hidden="1" customWidth="1"/>
    <col min="10501" max="10501" width="14.5703125" bestFit="1" customWidth="1"/>
    <col min="10502" max="10502" width="16.85546875" customWidth="1"/>
    <col min="10503" max="10503" width="15.140625" customWidth="1"/>
    <col min="10747" max="10747" width="5.28515625" bestFit="1" customWidth="1"/>
    <col min="10748" max="10748" width="36.42578125" customWidth="1"/>
    <col min="10749" max="10749" width="6.140625" customWidth="1"/>
    <col min="10750" max="10750" width="14.140625" customWidth="1"/>
    <col min="10751" max="10751" width="11.5703125" bestFit="1" customWidth="1"/>
    <col min="10752" max="10753" width="0" hidden="1" customWidth="1"/>
    <col min="10754" max="10754" width="13" customWidth="1"/>
    <col min="10755" max="10755" width="0" hidden="1" customWidth="1"/>
    <col min="10757" max="10757" width="14.5703125" bestFit="1" customWidth="1"/>
    <col min="10758" max="10758" width="16.85546875" customWidth="1"/>
    <col min="10759" max="10759" width="15.140625" customWidth="1"/>
    <col min="11003" max="11003" width="5.28515625" bestFit="1" customWidth="1"/>
    <col min="11004" max="11004" width="36.42578125" customWidth="1"/>
    <col min="11005" max="11005" width="6.140625" customWidth="1"/>
    <col min="11006" max="11006" width="14.140625" customWidth="1"/>
    <col min="11007" max="11007" width="11.5703125" bestFit="1" customWidth="1"/>
    <col min="11008" max="11009" width="0" hidden="1" customWidth="1"/>
    <col min="11010" max="11010" width="13" customWidth="1"/>
    <col min="11011" max="11011" width="0" hidden="1" customWidth="1"/>
    <col min="11013" max="11013" width="14.5703125" bestFit="1" customWidth="1"/>
    <col min="11014" max="11014" width="16.85546875" customWidth="1"/>
    <col min="11015" max="11015" width="15.140625" customWidth="1"/>
    <col min="11259" max="11259" width="5.28515625" bestFit="1" customWidth="1"/>
    <col min="11260" max="11260" width="36.42578125" customWidth="1"/>
    <col min="11261" max="11261" width="6.140625" customWidth="1"/>
    <col min="11262" max="11262" width="14.140625" customWidth="1"/>
    <col min="11263" max="11263" width="11.5703125" bestFit="1" customWidth="1"/>
    <col min="11264" max="11265" width="0" hidden="1" customWidth="1"/>
    <col min="11266" max="11266" width="13" customWidth="1"/>
    <col min="11267" max="11267" width="0" hidden="1" customWidth="1"/>
    <col min="11269" max="11269" width="14.5703125" bestFit="1" customWidth="1"/>
    <col min="11270" max="11270" width="16.85546875" customWidth="1"/>
    <col min="11271" max="11271" width="15.140625" customWidth="1"/>
    <col min="11515" max="11515" width="5.28515625" bestFit="1" customWidth="1"/>
    <col min="11516" max="11516" width="36.42578125" customWidth="1"/>
    <col min="11517" max="11517" width="6.140625" customWidth="1"/>
    <col min="11518" max="11518" width="14.140625" customWidth="1"/>
    <col min="11519" max="11519" width="11.5703125" bestFit="1" customWidth="1"/>
    <col min="11520" max="11521" width="0" hidden="1" customWidth="1"/>
    <col min="11522" max="11522" width="13" customWidth="1"/>
    <col min="11523" max="11523" width="0" hidden="1" customWidth="1"/>
    <col min="11525" max="11525" width="14.5703125" bestFit="1" customWidth="1"/>
    <col min="11526" max="11526" width="16.85546875" customWidth="1"/>
    <col min="11527" max="11527" width="15.140625" customWidth="1"/>
    <col min="11771" max="11771" width="5.28515625" bestFit="1" customWidth="1"/>
    <col min="11772" max="11772" width="36.42578125" customWidth="1"/>
    <col min="11773" max="11773" width="6.140625" customWidth="1"/>
    <col min="11774" max="11774" width="14.140625" customWidth="1"/>
    <col min="11775" max="11775" width="11.5703125" bestFit="1" customWidth="1"/>
    <col min="11776" max="11777" width="0" hidden="1" customWidth="1"/>
    <col min="11778" max="11778" width="13" customWidth="1"/>
    <col min="11779" max="11779" width="0" hidden="1" customWidth="1"/>
    <col min="11781" max="11781" width="14.5703125" bestFit="1" customWidth="1"/>
    <col min="11782" max="11782" width="16.85546875" customWidth="1"/>
    <col min="11783" max="11783" width="15.140625" customWidth="1"/>
    <col min="12027" max="12027" width="5.28515625" bestFit="1" customWidth="1"/>
    <col min="12028" max="12028" width="36.42578125" customWidth="1"/>
    <col min="12029" max="12029" width="6.140625" customWidth="1"/>
    <col min="12030" max="12030" width="14.140625" customWidth="1"/>
    <col min="12031" max="12031" width="11.5703125" bestFit="1" customWidth="1"/>
    <col min="12032" max="12033" width="0" hidden="1" customWidth="1"/>
    <col min="12034" max="12034" width="13" customWidth="1"/>
    <col min="12035" max="12035" width="0" hidden="1" customWidth="1"/>
    <col min="12037" max="12037" width="14.5703125" bestFit="1" customWidth="1"/>
    <col min="12038" max="12038" width="16.85546875" customWidth="1"/>
    <col min="12039" max="12039" width="15.140625" customWidth="1"/>
    <col min="12283" max="12283" width="5.28515625" bestFit="1" customWidth="1"/>
    <col min="12284" max="12284" width="36.42578125" customWidth="1"/>
    <col min="12285" max="12285" width="6.140625" customWidth="1"/>
    <col min="12286" max="12286" width="14.140625" customWidth="1"/>
    <col min="12287" max="12287" width="11.5703125" bestFit="1" customWidth="1"/>
    <col min="12288" max="12289" width="0" hidden="1" customWidth="1"/>
    <col min="12290" max="12290" width="13" customWidth="1"/>
    <col min="12291" max="12291" width="0" hidden="1" customWidth="1"/>
    <col min="12293" max="12293" width="14.5703125" bestFit="1" customWidth="1"/>
    <col min="12294" max="12294" width="16.85546875" customWidth="1"/>
    <col min="12295" max="12295" width="15.140625" customWidth="1"/>
    <col min="12539" max="12539" width="5.28515625" bestFit="1" customWidth="1"/>
    <col min="12540" max="12540" width="36.42578125" customWidth="1"/>
    <col min="12541" max="12541" width="6.140625" customWidth="1"/>
    <col min="12542" max="12542" width="14.140625" customWidth="1"/>
    <col min="12543" max="12543" width="11.5703125" bestFit="1" customWidth="1"/>
    <col min="12544" max="12545" width="0" hidden="1" customWidth="1"/>
    <col min="12546" max="12546" width="13" customWidth="1"/>
    <col min="12547" max="12547" width="0" hidden="1" customWidth="1"/>
    <col min="12549" max="12549" width="14.5703125" bestFit="1" customWidth="1"/>
    <col min="12550" max="12550" width="16.85546875" customWidth="1"/>
    <col min="12551" max="12551" width="15.140625" customWidth="1"/>
    <col min="12795" max="12795" width="5.28515625" bestFit="1" customWidth="1"/>
    <col min="12796" max="12796" width="36.42578125" customWidth="1"/>
    <col min="12797" max="12797" width="6.140625" customWidth="1"/>
    <col min="12798" max="12798" width="14.140625" customWidth="1"/>
    <col min="12799" max="12799" width="11.5703125" bestFit="1" customWidth="1"/>
    <col min="12800" max="12801" width="0" hidden="1" customWidth="1"/>
    <col min="12802" max="12802" width="13" customWidth="1"/>
    <col min="12803" max="12803" width="0" hidden="1" customWidth="1"/>
    <col min="12805" max="12805" width="14.5703125" bestFit="1" customWidth="1"/>
    <col min="12806" max="12806" width="16.85546875" customWidth="1"/>
    <col min="12807" max="12807" width="15.140625" customWidth="1"/>
    <col min="13051" max="13051" width="5.28515625" bestFit="1" customWidth="1"/>
    <col min="13052" max="13052" width="36.42578125" customWidth="1"/>
    <col min="13053" max="13053" width="6.140625" customWidth="1"/>
    <col min="13054" max="13054" width="14.140625" customWidth="1"/>
    <col min="13055" max="13055" width="11.5703125" bestFit="1" customWidth="1"/>
    <col min="13056" max="13057" width="0" hidden="1" customWidth="1"/>
    <col min="13058" max="13058" width="13" customWidth="1"/>
    <col min="13059" max="13059" width="0" hidden="1" customWidth="1"/>
    <col min="13061" max="13061" width="14.5703125" bestFit="1" customWidth="1"/>
    <col min="13062" max="13062" width="16.85546875" customWidth="1"/>
    <col min="13063" max="13063" width="15.140625" customWidth="1"/>
    <col min="13307" max="13307" width="5.28515625" bestFit="1" customWidth="1"/>
    <col min="13308" max="13308" width="36.42578125" customWidth="1"/>
    <col min="13309" max="13309" width="6.140625" customWidth="1"/>
    <col min="13310" max="13310" width="14.140625" customWidth="1"/>
    <col min="13311" max="13311" width="11.5703125" bestFit="1" customWidth="1"/>
    <col min="13312" max="13313" width="0" hidden="1" customWidth="1"/>
    <col min="13314" max="13314" width="13" customWidth="1"/>
    <col min="13315" max="13315" width="0" hidden="1" customWidth="1"/>
    <col min="13317" max="13317" width="14.5703125" bestFit="1" customWidth="1"/>
    <col min="13318" max="13318" width="16.85546875" customWidth="1"/>
    <col min="13319" max="13319" width="15.140625" customWidth="1"/>
    <col min="13563" max="13563" width="5.28515625" bestFit="1" customWidth="1"/>
    <col min="13564" max="13564" width="36.42578125" customWidth="1"/>
    <col min="13565" max="13565" width="6.140625" customWidth="1"/>
    <col min="13566" max="13566" width="14.140625" customWidth="1"/>
    <col min="13567" max="13567" width="11.5703125" bestFit="1" customWidth="1"/>
    <col min="13568" max="13569" width="0" hidden="1" customWidth="1"/>
    <col min="13570" max="13570" width="13" customWidth="1"/>
    <col min="13571" max="13571" width="0" hidden="1" customWidth="1"/>
    <col min="13573" max="13573" width="14.5703125" bestFit="1" customWidth="1"/>
    <col min="13574" max="13574" width="16.85546875" customWidth="1"/>
    <col min="13575" max="13575" width="15.140625" customWidth="1"/>
    <col min="13819" max="13819" width="5.28515625" bestFit="1" customWidth="1"/>
    <col min="13820" max="13820" width="36.42578125" customWidth="1"/>
    <col min="13821" max="13821" width="6.140625" customWidth="1"/>
    <col min="13822" max="13822" width="14.140625" customWidth="1"/>
    <col min="13823" max="13823" width="11.5703125" bestFit="1" customWidth="1"/>
    <col min="13824" max="13825" width="0" hidden="1" customWidth="1"/>
    <col min="13826" max="13826" width="13" customWidth="1"/>
    <col min="13827" max="13827" width="0" hidden="1" customWidth="1"/>
    <col min="13829" max="13829" width="14.5703125" bestFit="1" customWidth="1"/>
    <col min="13830" max="13830" width="16.85546875" customWidth="1"/>
    <col min="13831" max="13831" width="15.140625" customWidth="1"/>
    <col min="14075" max="14075" width="5.28515625" bestFit="1" customWidth="1"/>
    <col min="14076" max="14076" width="36.42578125" customWidth="1"/>
    <col min="14077" max="14077" width="6.140625" customWidth="1"/>
    <col min="14078" max="14078" width="14.140625" customWidth="1"/>
    <col min="14079" max="14079" width="11.5703125" bestFit="1" customWidth="1"/>
    <col min="14080" max="14081" width="0" hidden="1" customWidth="1"/>
    <col min="14082" max="14082" width="13" customWidth="1"/>
    <col min="14083" max="14083" width="0" hidden="1" customWidth="1"/>
    <col min="14085" max="14085" width="14.5703125" bestFit="1" customWidth="1"/>
    <col min="14086" max="14086" width="16.85546875" customWidth="1"/>
    <col min="14087" max="14087" width="15.140625" customWidth="1"/>
    <col min="14331" max="14331" width="5.28515625" bestFit="1" customWidth="1"/>
    <col min="14332" max="14332" width="36.42578125" customWidth="1"/>
    <col min="14333" max="14333" width="6.140625" customWidth="1"/>
    <col min="14334" max="14334" width="14.140625" customWidth="1"/>
    <col min="14335" max="14335" width="11.5703125" bestFit="1" customWidth="1"/>
    <col min="14336" max="14337" width="0" hidden="1" customWidth="1"/>
    <col min="14338" max="14338" width="13" customWidth="1"/>
    <col min="14339" max="14339" width="0" hidden="1" customWidth="1"/>
    <col min="14341" max="14341" width="14.5703125" bestFit="1" customWidth="1"/>
    <col min="14342" max="14342" width="16.85546875" customWidth="1"/>
    <col min="14343" max="14343" width="15.140625" customWidth="1"/>
    <col min="14587" max="14587" width="5.28515625" bestFit="1" customWidth="1"/>
    <col min="14588" max="14588" width="36.42578125" customWidth="1"/>
    <col min="14589" max="14589" width="6.140625" customWidth="1"/>
    <col min="14590" max="14590" width="14.140625" customWidth="1"/>
    <col min="14591" max="14591" width="11.5703125" bestFit="1" customWidth="1"/>
    <col min="14592" max="14593" width="0" hidden="1" customWidth="1"/>
    <col min="14594" max="14594" width="13" customWidth="1"/>
    <col min="14595" max="14595" width="0" hidden="1" customWidth="1"/>
    <col min="14597" max="14597" width="14.5703125" bestFit="1" customWidth="1"/>
    <col min="14598" max="14598" width="16.85546875" customWidth="1"/>
    <col min="14599" max="14599" width="15.140625" customWidth="1"/>
    <col min="14843" max="14843" width="5.28515625" bestFit="1" customWidth="1"/>
    <col min="14844" max="14844" width="36.42578125" customWidth="1"/>
    <col min="14845" max="14845" width="6.140625" customWidth="1"/>
    <col min="14846" max="14846" width="14.140625" customWidth="1"/>
    <col min="14847" max="14847" width="11.5703125" bestFit="1" customWidth="1"/>
    <col min="14848" max="14849" width="0" hidden="1" customWidth="1"/>
    <col min="14850" max="14850" width="13" customWidth="1"/>
    <col min="14851" max="14851" width="0" hidden="1" customWidth="1"/>
    <col min="14853" max="14853" width="14.5703125" bestFit="1" customWidth="1"/>
    <col min="14854" max="14854" width="16.85546875" customWidth="1"/>
    <col min="14855" max="14855" width="15.140625" customWidth="1"/>
    <col min="15099" max="15099" width="5.28515625" bestFit="1" customWidth="1"/>
    <col min="15100" max="15100" width="36.42578125" customWidth="1"/>
    <col min="15101" max="15101" width="6.140625" customWidth="1"/>
    <col min="15102" max="15102" width="14.140625" customWidth="1"/>
    <col min="15103" max="15103" width="11.5703125" bestFit="1" customWidth="1"/>
    <col min="15104" max="15105" width="0" hidden="1" customWidth="1"/>
    <col min="15106" max="15106" width="13" customWidth="1"/>
    <col min="15107" max="15107" width="0" hidden="1" customWidth="1"/>
    <col min="15109" max="15109" width="14.5703125" bestFit="1" customWidth="1"/>
    <col min="15110" max="15110" width="16.85546875" customWidth="1"/>
    <col min="15111" max="15111" width="15.140625" customWidth="1"/>
    <col min="15355" max="15355" width="5.28515625" bestFit="1" customWidth="1"/>
    <col min="15356" max="15356" width="36.42578125" customWidth="1"/>
    <col min="15357" max="15357" width="6.140625" customWidth="1"/>
    <col min="15358" max="15358" width="14.140625" customWidth="1"/>
    <col min="15359" max="15359" width="11.5703125" bestFit="1" customWidth="1"/>
    <col min="15360" max="15361" width="0" hidden="1" customWidth="1"/>
    <col min="15362" max="15362" width="13" customWidth="1"/>
    <col min="15363" max="15363" width="0" hidden="1" customWidth="1"/>
    <col min="15365" max="15365" width="14.5703125" bestFit="1" customWidth="1"/>
    <col min="15366" max="15366" width="16.85546875" customWidth="1"/>
    <col min="15367" max="15367" width="15.140625" customWidth="1"/>
    <col min="15611" max="15611" width="5.28515625" bestFit="1" customWidth="1"/>
    <col min="15612" max="15612" width="36.42578125" customWidth="1"/>
    <col min="15613" max="15613" width="6.140625" customWidth="1"/>
    <col min="15614" max="15614" width="14.140625" customWidth="1"/>
    <col min="15615" max="15615" width="11.5703125" bestFit="1" customWidth="1"/>
    <col min="15616" max="15617" width="0" hidden="1" customWidth="1"/>
    <col min="15618" max="15618" width="13" customWidth="1"/>
    <col min="15619" max="15619" width="0" hidden="1" customWidth="1"/>
    <col min="15621" max="15621" width="14.5703125" bestFit="1" customWidth="1"/>
    <col min="15622" max="15622" width="16.85546875" customWidth="1"/>
    <col min="15623" max="15623" width="15.140625" customWidth="1"/>
    <col min="15867" max="15867" width="5.28515625" bestFit="1" customWidth="1"/>
    <col min="15868" max="15868" width="36.42578125" customWidth="1"/>
    <col min="15869" max="15869" width="6.140625" customWidth="1"/>
    <col min="15870" max="15870" width="14.140625" customWidth="1"/>
    <col min="15871" max="15871" width="11.5703125" bestFit="1" customWidth="1"/>
    <col min="15872" max="15873" width="0" hidden="1" customWidth="1"/>
    <col min="15874" max="15874" width="13" customWidth="1"/>
    <col min="15875" max="15875" width="0" hidden="1" customWidth="1"/>
    <col min="15877" max="15877" width="14.5703125" bestFit="1" customWidth="1"/>
    <col min="15878" max="15878" width="16.85546875" customWidth="1"/>
    <col min="15879" max="15879" width="15.140625" customWidth="1"/>
    <col min="16123" max="16123" width="5.28515625" bestFit="1" customWidth="1"/>
    <col min="16124" max="16124" width="36.42578125" customWidth="1"/>
    <col min="16125" max="16125" width="6.140625" customWidth="1"/>
    <col min="16126" max="16126" width="14.140625" customWidth="1"/>
    <col min="16127" max="16127" width="11.5703125" bestFit="1" customWidth="1"/>
    <col min="16128" max="16129" width="0" hidden="1" customWidth="1"/>
    <col min="16130" max="16130" width="13" customWidth="1"/>
    <col min="16131" max="16131" width="0" hidden="1" customWidth="1"/>
    <col min="16133" max="16133" width="14.5703125" bestFit="1" customWidth="1"/>
    <col min="16134" max="16134" width="16.85546875" customWidth="1"/>
    <col min="16135" max="16135" width="15.140625" customWidth="1"/>
  </cols>
  <sheetData>
    <row r="1" spans="1:15" ht="21.75" customHeight="1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72" t="s">
        <v>1</v>
      </c>
      <c r="K1" s="72" t="s">
        <v>2</v>
      </c>
    </row>
    <row r="2" spans="1:15" x14ac:dyDescent="0.25">
      <c r="A2" s="95" t="s">
        <v>3</v>
      </c>
      <c r="B2" s="96"/>
      <c r="C2" s="96"/>
      <c r="D2" s="96"/>
      <c r="E2" s="96"/>
      <c r="F2" s="96"/>
      <c r="G2" s="96"/>
      <c r="H2" s="96"/>
      <c r="I2" s="97"/>
      <c r="M2" t="s">
        <v>4</v>
      </c>
    </row>
    <row r="3" spans="1:15" x14ac:dyDescent="0.25">
      <c r="A3" s="88">
        <v>1</v>
      </c>
      <c r="B3" s="1">
        <v>1</v>
      </c>
      <c r="C3" s="87" t="s">
        <v>5</v>
      </c>
      <c r="D3" s="1">
        <v>1</v>
      </c>
      <c r="E3" s="2" t="s">
        <v>6</v>
      </c>
      <c r="F3" s="2">
        <v>12</v>
      </c>
      <c r="G3" s="3">
        <f>'10'!E135</f>
        <v>3860.24</v>
      </c>
      <c r="H3" s="4">
        <f t="shared" ref="H3:H11" si="0">G3*D3*12</f>
        <v>46322.879999999997</v>
      </c>
      <c r="I3" s="98">
        <f>SUM(H3:H11)</f>
        <v>925281.84</v>
      </c>
      <c r="J3" s="71">
        <v>3860.24</v>
      </c>
      <c r="K3" s="77">
        <v>10</v>
      </c>
      <c r="L3" s="78" t="s">
        <v>7</v>
      </c>
      <c r="M3" s="79" t="s">
        <v>8</v>
      </c>
    </row>
    <row r="4" spans="1:15" x14ac:dyDescent="0.25">
      <c r="A4" s="89"/>
      <c r="B4" s="1">
        <v>2</v>
      </c>
      <c r="C4" s="87" t="s">
        <v>9</v>
      </c>
      <c r="D4" s="1">
        <v>3</v>
      </c>
      <c r="E4" s="2" t="s">
        <v>6</v>
      </c>
      <c r="F4" s="2">
        <v>36</v>
      </c>
      <c r="G4" s="3">
        <f>'11'!E135</f>
        <v>8412</v>
      </c>
      <c r="H4" s="4">
        <f>G4*D4*12</f>
        <v>302832</v>
      </c>
      <c r="I4" s="99"/>
      <c r="J4" s="71">
        <v>8412</v>
      </c>
      <c r="K4" s="83">
        <v>11</v>
      </c>
      <c r="L4" s="84" t="s">
        <v>10</v>
      </c>
      <c r="M4" s="83" t="s">
        <v>11</v>
      </c>
      <c r="N4" s="88" t="s">
        <v>12</v>
      </c>
      <c r="O4" s="86"/>
    </row>
    <row r="5" spans="1:15" x14ac:dyDescent="0.25">
      <c r="A5" s="89"/>
      <c r="B5" s="1">
        <v>3</v>
      </c>
      <c r="C5" s="87" t="s">
        <v>13</v>
      </c>
      <c r="D5" s="1">
        <v>1</v>
      </c>
      <c r="E5" s="2" t="s">
        <v>6</v>
      </c>
      <c r="F5" s="2">
        <v>12</v>
      </c>
      <c r="G5" s="3">
        <f>'12'!E135</f>
        <v>4837.91</v>
      </c>
      <c r="H5" s="4">
        <f>G5*D5*12</f>
        <v>58054.92</v>
      </c>
      <c r="I5" s="99"/>
      <c r="J5" s="71">
        <v>4837.91</v>
      </c>
      <c r="K5" s="83">
        <v>12</v>
      </c>
      <c r="L5" s="84" t="s">
        <v>10</v>
      </c>
      <c r="M5" s="83" t="s">
        <v>11</v>
      </c>
      <c r="N5" s="89"/>
    </row>
    <row r="6" spans="1:15" x14ac:dyDescent="0.25">
      <c r="A6" s="89"/>
      <c r="B6" s="1">
        <v>4</v>
      </c>
      <c r="C6" s="87" t="s">
        <v>14</v>
      </c>
      <c r="D6" s="1">
        <v>1</v>
      </c>
      <c r="E6" s="2" t="s">
        <v>6</v>
      </c>
      <c r="F6" s="2">
        <v>12</v>
      </c>
      <c r="G6" s="3">
        <f>'13'!E135</f>
        <v>5014.71</v>
      </c>
      <c r="H6" s="4">
        <f t="shared" si="0"/>
        <v>60176.520000000004</v>
      </c>
      <c r="I6" s="99"/>
      <c r="J6" s="71">
        <v>5014.71</v>
      </c>
      <c r="K6" s="83">
        <v>13</v>
      </c>
      <c r="L6" s="84"/>
      <c r="M6" s="83" t="s">
        <v>11</v>
      </c>
      <c r="N6" s="89"/>
    </row>
    <row r="7" spans="1:15" x14ac:dyDescent="0.25">
      <c r="A7" s="89"/>
      <c r="B7" s="1">
        <v>5</v>
      </c>
      <c r="C7" s="87" t="s">
        <v>15</v>
      </c>
      <c r="D7" s="1">
        <v>2</v>
      </c>
      <c r="E7" s="2" t="s">
        <v>6</v>
      </c>
      <c r="F7" s="2">
        <v>24</v>
      </c>
      <c r="G7" s="3">
        <f>'14'!E135</f>
        <v>4776.87</v>
      </c>
      <c r="H7" s="4">
        <f t="shared" si="0"/>
        <v>114644.88</v>
      </c>
      <c r="I7" s="99"/>
      <c r="J7" s="71">
        <v>4776.87</v>
      </c>
      <c r="K7" s="83">
        <v>14</v>
      </c>
      <c r="L7" s="84"/>
      <c r="M7" s="83" t="s">
        <v>11</v>
      </c>
      <c r="N7" s="89"/>
    </row>
    <row r="8" spans="1:15" x14ac:dyDescent="0.25">
      <c r="A8" s="89"/>
      <c r="B8" s="1">
        <v>6</v>
      </c>
      <c r="C8" s="87" t="s">
        <v>16</v>
      </c>
      <c r="D8" s="1">
        <v>1</v>
      </c>
      <c r="E8" s="2" t="s">
        <v>6</v>
      </c>
      <c r="F8" s="2">
        <v>12</v>
      </c>
      <c r="G8" s="3">
        <f>'15'!E135</f>
        <v>6996.15</v>
      </c>
      <c r="H8" s="4">
        <f t="shared" si="0"/>
        <v>83953.799999999988</v>
      </c>
      <c r="I8" s="99"/>
      <c r="J8" s="71">
        <v>6996.15</v>
      </c>
      <c r="K8" s="83">
        <v>15</v>
      </c>
      <c r="L8" s="84"/>
      <c r="M8" s="83" t="s">
        <v>11</v>
      </c>
      <c r="N8" s="89"/>
    </row>
    <row r="9" spans="1:15" x14ac:dyDescent="0.25">
      <c r="A9" s="89"/>
      <c r="B9" s="1">
        <v>7</v>
      </c>
      <c r="C9" s="87" t="s">
        <v>17</v>
      </c>
      <c r="D9" s="1">
        <v>1</v>
      </c>
      <c r="E9" s="2" t="s">
        <v>6</v>
      </c>
      <c r="F9" s="2">
        <v>12</v>
      </c>
      <c r="G9" s="3">
        <f>'16'!E135</f>
        <v>4682</v>
      </c>
      <c r="H9" s="4">
        <f t="shared" si="0"/>
        <v>56184</v>
      </c>
      <c r="I9" s="99"/>
      <c r="J9" s="71">
        <v>4682</v>
      </c>
      <c r="K9" s="83">
        <v>16</v>
      </c>
      <c r="L9" s="84" t="s">
        <v>10</v>
      </c>
      <c r="M9" s="83" t="s">
        <v>11</v>
      </c>
      <c r="N9" s="89"/>
    </row>
    <row r="10" spans="1:15" x14ac:dyDescent="0.25">
      <c r="A10" s="89"/>
      <c r="B10" s="1">
        <v>8</v>
      </c>
      <c r="C10" s="87" t="s">
        <v>18</v>
      </c>
      <c r="D10" s="1">
        <v>3</v>
      </c>
      <c r="E10" s="2" t="s">
        <v>6</v>
      </c>
      <c r="F10" s="2">
        <v>36</v>
      </c>
      <c r="G10" s="3">
        <f>'17'!E135</f>
        <v>3860.74</v>
      </c>
      <c r="H10" s="4">
        <f t="shared" si="0"/>
        <v>138986.63999999998</v>
      </c>
      <c r="I10" s="99"/>
      <c r="J10" s="71">
        <v>3860.74</v>
      </c>
      <c r="K10" s="83">
        <v>17</v>
      </c>
      <c r="L10" s="84"/>
      <c r="M10" s="83" t="s">
        <v>11</v>
      </c>
      <c r="N10" s="90"/>
    </row>
    <row r="11" spans="1:15" ht="15" customHeight="1" x14ac:dyDescent="0.25">
      <c r="A11" s="89"/>
      <c r="B11" s="1">
        <v>9</v>
      </c>
      <c r="C11" s="87" t="s">
        <v>19</v>
      </c>
      <c r="D11" s="1">
        <v>1</v>
      </c>
      <c r="E11" s="2" t="s">
        <v>6</v>
      </c>
      <c r="F11" s="2">
        <v>12</v>
      </c>
      <c r="G11" s="3">
        <f>'18'!E135</f>
        <v>5343.85</v>
      </c>
      <c r="H11" s="4">
        <f t="shared" si="0"/>
        <v>64126.200000000004</v>
      </c>
      <c r="I11" s="99"/>
      <c r="J11" s="71">
        <v>5343.85</v>
      </c>
      <c r="K11" s="80">
        <v>18</v>
      </c>
      <c r="L11" s="81" t="s">
        <v>20</v>
      </c>
      <c r="M11" s="82"/>
    </row>
    <row r="12" spans="1:15" x14ac:dyDescent="0.25">
      <c r="A12" s="91" t="s">
        <v>21</v>
      </c>
      <c r="B12" s="92"/>
      <c r="C12" s="92"/>
      <c r="D12" s="92"/>
      <c r="E12" s="92"/>
      <c r="F12" s="92"/>
      <c r="G12" s="92"/>
      <c r="H12" s="93"/>
      <c r="I12" s="6">
        <f>SUM(I2:I11)</f>
        <v>925281.84</v>
      </c>
    </row>
    <row r="13" spans="1:15" x14ac:dyDescent="0.25">
      <c r="H13" s="5"/>
    </row>
    <row r="18" spans="9:9" x14ac:dyDescent="0.25">
      <c r="I18">
        <v>553139.04</v>
      </c>
    </row>
    <row r="57" spans="3:3" x14ac:dyDescent="0.25">
      <c r="C57" t="s">
        <v>22</v>
      </c>
    </row>
    <row r="58" spans="3:3" x14ac:dyDescent="0.25">
      <c r="C58" t="s">
        <v>23</v>
      </c>
    </row>
  </sheetData>
  <mergeCells count="6">
    <mergeCell ref="N4:N10"/>
    <mergeCell ref="A12:H12"/>
    <mergeCell ref="A1:I1"/>
    <mergeCell ref="A2:I2"/>
    <mergeCell ref="A3:A11"/>
    <mergeCell ref="I3:I11"/>
  </mergeCells>
  <printOptions horizontalCentered="1"/>
  <pageMargins left="0.39370078740157483" right="0.31496062992125984" top="1.1811023622047245" bottom="0.78740157480314965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A1:H144"/>
  <sheetViews>
    <sheetView showGridLines="0" topLeftCell="A35" zoomScaleNormal="100" zoomScaleSheetLayoutView="100" workbookViewId="0">
      <selection activeCell="A4" sqref="A4:E4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3.8554687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38" t="s">
        <v>24</v>
      </c>
      <c r="B1" s="138"/>
      <c r="C1" s="138"/>
      <c r="D1" s="138"/>
      <c r="E1" s="138"/>
    </row>
    <row r="2" spans="1:7" ht="15" customHeight="1" x14ac:dyDescent="0.25">
      <c r="A2" s="139" t="s">
        <v>25</v>
      </c>
      <c r="B2" s="139"/>
      <c r="C2" s="139"/>
      <c r="D2" s="140" t="s">
        <v>26</v>
      </c>
      <c r="E2" s="140"/>
    </row>
    <row r="3" spans="1:7" ht="15" customHeight="1" x14ac:dyDescent="0.25">
      <c r="A3" s="139" t="s">
        <v>27</v>
      </c>
      <c r="B3" s="139"/>
      <c r="C3" s="139"/>
      <c r="D3" s="141"/>
      <c r="E3" s="141"/>
    </row>
    <row r="4" spans="1:7" ht="15" customHeight="1" x14ac:dyDescent="0.25">
      <c r="A4" s="142" t="s">
        <v>212</v>
      </c>
      <c r="B4" s="143"/>
      <c r="C4" s="143"/>
      <c r="D4" s="143"/>
      <c r="E4" s="144"/>
    </row>
    <row r="5" spans="1:7" ht="15" customHeight="1" x14ac:dyDescent="0.25">
      <c r="A5" s="135" t="s">
        <v>29</v>
      </c>
      <c r="B5" s="135"/>
      <c r="C5" s="135"/>
      <c r="D5" s="135"/>
      <c r="E5" s="135"/>
    </row>
    <row r="6" spans="1:7" ht="15" customHeight="1" x14ac:dyDescent="0.25">
      <c r="A6" s="8" t="s">
        <v>30</v>
      </c>
      <c r="B6" s="9" t="s">
        <v>31</v>
      </c>
      <c r="C6" s="136"/>
      <c r="D6" s="137"/>
      <c r="E6" s="137"/>
    </row>
    <row r="7" spans="1:7" ht="15" customHeight="1" x14ac:dyDescent="0.25">
      <c r="A7" s="8" t="s">
        <v>32</v>
      </c>
      <c r="B7" s="9" t="s">
        <v>33</v>
      </c>
      <c r="C7" s="138" t="s">
        <v>34</v>
      </c>
      <c r="D7" s="138"/>
      <c r="E7" s="138"/>
    </row>
    <row r="8" spans="1:7" ht="15" customHeight="1" x14ac:dyDescent="0.25">
      <c r="A8" s="8" t="s">
        <v>35</v>
      </c>
      <c r="B8" s="9" t="s">
        <v>36</v>
      </c>
      <c r="C8" s="138" t="s">
        <v>213</v>
      </c>
      <c r="D8" s="138"/>
      <c r="E8" s="138"/>
    </row>
    <row r="9" spans="1:7" ht="15" customHeight="1" x14ac:dyDescent="0.25">
      <c r="A9" s="8" t="s">
        <v>38</v>
      </c>
      <c r="B9" s="9" t="s">
        <v>39</v>
      </c>
      <c r="C9" s="138" t="s">
        <v>40</v>
      </c>
      <c r="D9" s="138"/>
      <c r="E9" s="138"/>
    </row>
    <row r="10" spans="1:7" ht="15" customHeight="1" x14ac:dyDescent="0.25">
      <c r="A10" s="135" t="s">
        <v>41</v>
      </c>
      <c r="B10" s="135"/>
      <c r="C10" s="135"/>
      <c r="D10" s="135"/>
      <c r="E10" s="135"/>
    </row>
    <row r="11" spans="1:7" ht="15" customHeight="1" x14ac:dyDescent="0.25">
      <c r="A11" s="131" t="s">
        <v>42</v>
      </c>
      <c r="B11" s="131"/>
      <c r="C11" s="10" t="s">
        <v>43</v>
      </c>
      <c r="D11" s="132" t="s">
        <v>44</v>
      </c>
      <c r="E11" s="132"/>
    </row>
    <row r="12" spans="1:7" ht="15" customHeight="1" x14ac:dyDescent="0.25">
      <c r="A12" s="133" t="s">
        <v>45</v>
      </c>
      <c r="B12" s="133"/>
      <c r="C12" s="11" t="s">
        <v>46</v>
      </c>
      <c r="D12" s="134"/>
      <c r="E12" s="134"/>
    </row>
    <row r="13" spans="1:7" x14ac:dyDescent="0.25">
      <c r="A13" s="135" t="s">
        <v>47</v>
      </c>
      <c r="B13" s="135"/>
      <c r="C13" s="135"/>
      <c r="D13" s="135"/>
      <c r="E13" s="135"/>
    </row>
    <row r="14" spans="1:7" ht="12" customHeight="1" x14ac:dyDescent="0.25">
      <c r="A14" s="135" t="s">
        <v>48</v>
      </c>
      <c r="B14" s="135"/>
      <c r="C14" s="135"/>
      <c r="D14" s="135"/>
      <c r="E14" s="135"/>
    </row>
    <row r="15" spans="1:7" ht="21.75" customHeight="1" x14ac:dyDescent="0.25">
      <c r="A15" s="102" t="s">
        <v>49</v>
      </c>
      <c r="B15" s="102"/>
      <c r="C15" s="102"/>
      <c r="D15" s="102"/>
      <c r="E15" s="13" t="s">
        <v>50</v>
      </c>
      <c r="G15" s="14"/>
    </row>
    <row r="16" spans="1:7" ht="15" customHeight="1" x14ac:dyDescent="0.25">
      <c r="A16" s="8">
        <v>1</v>
      </c>
      <c r="B16" s="125" t="s">
        <v>51</v>
      </c>
      <c r="C16" s="125"/>
      <c r="D16" s="126" t="s">
        <v>214</v>
      </c>
      <c r="E16" s="126"/>
    </row>
    <row r="17" spans="1:8" ht="15" customHeight="1" x14ac:dyDescent="0.25">
      <c r="A17" s="8">
        <v>2</v>
      </c>
      <c r="B17" s="125" t="s">
        <v>54</v>
      </c>
      <c r="C17" s="125"/>
      <c r="D17" s="129"/>
      <c r="E17" s="129"/>
    </row>
    <row r="18" spans="1:8" ht="15" customHeight="1" x14ac:dyDescent="0.25">
      <c r="A18" s="8">
        <v>3</v>
      </c>
      <c r="B18" s="125" t="s">
        <v>55</v>
      </c>
      <c r="C18" s="125"/>
      <c r="D18" s="130">
        <v>1842.46</v>
      </c>
      <c r="E18" s="130"/>
    </row>
    <row r="19" spans="1:8" ht="15" customHeight="1" x14ac:dyDescent="0.25">
      <c r="A19" s="8">
        <v>4</v>
      </c>
      <c r="B19" s="125" t="s">
        <v>56</v>
      </c>
      <c r="C19" s="125"/>
      <c r="D19" s="126" t="str">
        <f>D16</f>
        <v>Mecânico de Refrigeração</v>
      </c>
      <c r="E19" s="126"/>
    </row>
    <row r="20" spans="1:8" ht="15" customHeight="1" x14ac:dyDescent="0.25">
      <c r="A20" s="8">
        <v>5</v>
      </c>
      <c r="B20" s="127" t="s">
        <v>57</v>
      </c>
      <c r="C20" s="127"/>
      <c r="D20" s="128" t="s">
        <v>58</v>
      </c>
      <c r="E20" s="128"/>
    </row>
    <row r="21" spans="1:8" s="17" customFormat="1" ht="18" customHeight="1" x14ac:dyDescent="0.25">
      <c r="A21" s="108" t="s">
        <v>59</v>
      </c>
      <c r="B21" s="108"/>
      <c r="C21" s="108"/>
      <c r="D21" s="108"/>
      <c r="E21" s="16"/>
    </row>
    <row r="22" spans="1:8" s="17" customFormat="1" ht="18" customHeight="1" x14ac:dyDescent="0.25">
      <c r="A22" s="12">
        <v>1</v>
      </c>
      <c r="B22" s="102" t="s">
        <v>60</v>
      </c>
      <c r="C22" s="102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23"/>
      <c r="D23" s="123"/>
      <c r="E23" s="22">
        <f>D18</f>
        <v>1842.46</v>
      </c>
    </row>
    <row r="24" spans="1:8" ht="15" customHeight="1" x14ac:dyDescent="0.25">
      <c r="A24" s="19" t="s">
        <v>32</v>
      </c>
      <c r="B24" s="20" t="s">
        <v>63</v>
      </c>
      <c r="C24" s="119" t="s">
        <v>64</v>
      </c>
      <c r="D24" s="119"/>
      <c r="E24" s="24">
        <f>E23*30%</f>
        <v>552.73799999999994</v>
      </c>
    </row>
    <row r="25" spans="1:8" ht="15" customHeight="1" x14ac:dyDescent="0.25">
      <c r="A25" s="19" t="s">
        <v>35</v>
      </c>
      <c r="B25" s="20" t="s">
        <v>65</v>
      </c>
      <c r="C25" s="119" t="s">
        <v>200</v>
      </c>
      <c r="D25" s="119"/>
      <c r="E25" s="25"/>
    </row>
    <row r="26" spans="1:8" ht="15" customHeight="1" x14ac:dyDescent="0.25">
      <c r="A26" s="19" t="s">
        <v>38</v>
      </c>
      <c r="B26" s="20" t="s">
        <v>67</v>
      </c>
      <c r="C26" s="119" t="s">
        <v>68</v>
      </c>
      <c r="D26" s="119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4" t="s">
        <v>71</v>
      </c>
      <c r="D27" s="119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19" t="s">
        <v>74</v>
      </c>
      <c r="D28" s="119"/>
      <c r="E28" s="24"/>
    </row>
    <row r="29" spans="1:8" ht="15" customHeight="1" x14ac:dyDescent="0.25">
      <c r="A29" s="19" t="s">
        <v>75</v>
      </c>
      <c r="B29" s="28" t="s">
        <v>76</v>
      </c>
      <c r="C29" s="119"/>
      <c r="D29" s="119"/>
      <c r="E29" s="24"/>
    </row>
    <row r="30" spans="1:8" ht="15" customHeight="1" x14ac:dyDescent="0.25">
      <c r="A30" s="120" t="s">
        <v>21</v>
      </c>
      <c r="B30" s="120"/>
      <c r="C30" s="120"/>
      <c r="D30" s="120"/>
      <c r="E30" s="22">
        <f>SUM(E23:E29)</f>
        <v>2395.1979999999999</v>
      </c>
      <c r="F30" s="29"/>
      <c r="G30" s="30"/>
    </row>
    <row r="31" spans="1:8" s="17" customFormat="1" ht="15" customHeight="1" x14ac:dyDescent="0.25">
      <c r="A31" s="103" t="s">
        <v>77</v>
      </c>
      <c r="B31" s="103"/>
      <c r="C31" s="103"/>
      <c r="D31" s="103"/>
      <c r="E31" s="22">
        <f>SUM(E30:E30)</f>
        <v>2395.1979999999999</v>
      </c>
      <c r="F31" s="32"/>
      <c r="G31" s="33"/>
    </row>
    <row r="32" spans="1:8" s="17" customFormat="1" ht="15" customHeight="1" x14ac:dyDescent="0.25">
      <c r="A32" s="108" t="s">
        <v>78</v>
      </c>
      <c r="B32" s="108"/>
      <c r="C32" s="108"/>
      <c r="D32" s="108"/>
      <c r="E32" s="16"/>
    </row>
    <row r="33" spans="1:7" s="17" customFormat="1" ht="15" customHeight="1" x14ac:dyDescent="0.25">
      <c r="A33" s="34"/>
      <c r="B33" s="109" t="s">
        <v>79</v>
      </c>
      <c r="C33" s="109"/>
      <c r="D33" s="109"/>
      <c r="E33" s="109"/>
      <c r="F33" s="36"/>
    </row>
    <row r="34" spans="1:7" s="17" customFormat="1" ht="15" customHeight="1" x14ac:dyDescent="0.25">
      <c r="A34" s="37" t="s">
        <v>80</v>
      </c>
      <c r="B34" s="102" t="s">
        <v>81</v>
      </c>
      <c r="C34" s="102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199.51999339999998</v>
      </c>
    </row>
    <row r="36" spans="1:7" s="17" customFormat="1" x14ac:dyDescent="0.25">
      <c r="A36" s="15" t="s">
        <v>32</v>
      </c>
      <c r="B36" s="121" t="s">
        <v>83</v>
      </c>
      <c r="C36" s="122"/>
      <c r="D36" s="39">
        <v>0.1212</v>
      </c>
      <c r="E36" s="22">
        <f>($E$31*D36)</f>
        <v>290.29799759999997</v>
      </c>
    </row>
    <row r="37" spans="1:7" s="17" customFormat="1" ht="15" customHeight="1" x14ac:dyDescent="0.25">
      <c r="A37" s="116" t="s">
        <v>21</v>
      </c>
      <c r="B37" s="116"/>
      <c r="C37" s="116"/>
      <c r="D37" s="40">
        <f>SUM(D35:D36)</f>
        <v>0.20450000000000002</v>
      </c>
      <c r="E37" s="22">
        <f>SUM(E35:E36)</f>
        <v>489.81799099999995</v>
      </c>
    </row>
    <row r="38" spans="1:7" s="17" customFormat="1" ht="15" customHeight="1" x14ac:dyDescent="0.25">
      <c r="A38" s="103" t="s">
        <v>84</v>
      </c>
      <c r="B38" s="103"/>
      <c r="C38" s="103"/>
      <c r="D38" s="103"/>
      <c r="E38" s="22">
        <f>SUM(E37:E37)</f>
        <v>489.81799099999995</v>
      </c>
    </row>
    <row r="39" spans="1:7" s="17" customFormat="1" ht="17.25" customHeight="1" x14ac:dyDescent="0.25">
      <c r="A39" s="105" t="s">
        <v>85</v>
      </c>
      <c r="B39" s="105"/>
      <c r="C39" s="105"/>
      <c r="D39" s="12" t="s">
        <v>86</v>
      </c>
      <c r="E39" s="22">
        <f>E31</f>
        <v>2395.1979999999999</v>
      </c>
    </row>
    <row r="40" spans="1:7" s="17" customFormat="1" ht="18" customHeight="1" x14ac:dyDescent="0.25">
      <c r="A40" s="105"/>
      <c r="B40" s="105"/>
      <c r="C40" s="105"/>
      <c r="D40" s="12" t="s">
        <v>87</v>
      </c>
      <c r="E40" s="42">
        <f>E38</f>
        <v>489.81799099999995</v>
      </c>
    </row>
    <row r="41" spans="1:7" s="17" customFormat="1" ht="19.5" customHeight="1" x14ac:dyDescent="0.25">
      <c r="A41" s="105"/>
      <c r="B41" s="105"/>
      <c r="C41" s="105"/>
      <c r="D41" s="12" t="s">
        <v>21</v>
      </c>
      <c r="E41" s="42">
        <f>SUM(E39:E40)</f>
        <v>2885.0159909999998</v>
      </c>
    </row>
    <row r="42" spans="1:7" s="17" customFormat="1" ht="27" customHeight="1" x14ac:dyDescent="0.25">
      <c r="A42" s="43"/>
      <c r="B42" s="118" t="s">
        <v>88</v>
      </c>
      <c r="C42" s="118"/>
      <c r="D42" s="118"/>
      <c r="E42" s="44"/>
      <c r="F42" s="45"/>
    </row>
    <row r="43" spans="1:7" s="17" customFormat="1" ht="17.25" customHeight="1" x14ac:dyDescent="0.25">
      <c r="A43" s="12" t="s">
        <v>89</v>
      </c>
      <c r="B43" s="102" t="s">
        <v>90</v>
      </c>
      <c r="C43" s="102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17" t="s">
        <v>92</v>
      </c>
      <c r="C44" s="117"/>
      <c r="D44" s="47">
        <v>0.2</v>
      </c>
      <c r="E44" s="22">
        <f>($E$41*D44)</f>
        <v>577.00319819999993</v>
      </c>
      <c r="F44" s="45"/>
    </row>
    <row r="45" spans="1:7" s="17" customFormat="1" ht="15" customHeight="1" x14ac:dyDescent="0.25">
      <c r="A45" s="46" t="s">
        <v>32</v>
      </c>
      <c r="B45" s="117" t="s">
        <v>93</v>
      </c>
      <c r="C45" s="117"/>
      <c r="D45" s="47">
        <v>2.5000000000000001E-2</v>
      </c>
      <c r="E45" s="22">
        <f>($E$41*D45)</f>
        <v>72.125399774999991</v>
      </c>
      <c r="F45" s="48"/>
    </row>
    <row r="46" spans="1:7" s="17" customFormat="1" ht="15" customHeight="1" x14ac:dyDescent="0.25">
      <c r="A46" s="46" t="s">
        <v>35</v>
      </c>
      <c r="B46" s="117" t="s">
        <v>94</v>
      </c>
      <c r="C46" s="117"/>
      <c r="D46" s="47">
        <v>0.03</v>
      </c>
      <c r="E46" s="22">
        <f t="shared" ref="E46:E51" si="0">($E$41*D46)</f>
        <v>86.550479729999992</v>
      </c>
    </row>
    <row r="47" spans="1:7" s="17" customFormat="1" ht="15" customHeight="1" x14ac:dyDescent="0.25">
      <c r="A47" s="46" t="s">
        <v>38</v>
      </c>
      <c r="B47" s="117" t="s">
        <v>95</v>
      </c>
      <c r="C47" s="117"/>
      <c r="D47" s="47">
        <v>1.4999999999999999E-2</v>
      </c>
      <c r="E47" s="22">
        <f t="shared" si="0"/>
        <v>43.275239864999996</v>
      </c>
      <c r="F47" s="45"/>
    </row>
    <row r="48" spans="1:7" s="17" customFormat="1" ht="15" customHeight="1" x14ac:dyDescent="0.25">
      <c r="A48" s="46" t="s">
        <v>69</v>
      </c>
      <c r="B48" s="117" t="s">
        <v>96</v>
      </c>
      <c r="C48" s="117"/>
      <c r="D48" s="47">
        <v>0.01</v>
      </c>
      <c r="E48" s="22">
        <f t="shared" si="0"/>
        <v>28.850159909999999</v>
      </c>
      <c r="F48" s="49"/>
    </row>
    <row r="49" spans="1:6" s="17" customFormat="1" ht="15" customHeight="1" x14ac:dyDescent="0.25">
      <c r="A49" s="46" t="s">
        <v>72</v>
      </c>
      <c r="B49" s="117" t="s">
        <v>97</v>
      </c>
      <c r="C49" s="117"/>
      <c r="D49" s="47">
        <v>6.0000000000000001E-3</v>
      </c>
      <c r="E49" s="22">
        <f t="shared" si="0"/>
        <v>17.310095946000001</v>
      </c>
    </row>
    <row r="50" spans="1:6" s="17" customFormat="1" ht="15" customHeight="1" x14ac:dyDescent="0.25">
      <c r="A50" s="46" t="s">
        <v>75</v>
      </c>
      <c r="B50" s="117" t="s">
        <v>98</v>
      </c>
      <c r="C50" s="117"/>
      <c r="D50" s="47">
        <v>2E-3</v>
      </c>
      <c r="E50" s="22">
        <f t="shared" si="0"/>
        <v>5.7700319819999999</v>
      </c>
    </row>
    <row r="51" spans="1:6" s="17" customFormat="1" ht="15" customHeight="1" x14ac:dyDescent="0.25">
      <c r="A51" s="46" t="s">
        <v>99</v>
      </c>
      <c r="B51" s="117" t="s">
        <v>100</v>
      </c>
      <c r="C51" s="117"/>
      <c r="D51" s="47">
        <v>0.08</v>
      </c>
      <c r="E51" s="22">
        <f t="shared" si="0"/>
        <v>230.80127927999999</v>
      </c>
    </row>
    <row r="52" spans="1:6" s="17" customFormat="1" ht="15" customHeight="1" x14ac:dyDescent="0.25">
      <c r="A52" s="103" t="s">
        <v>21</v>
      </c>
      <c r="B52" s="103"/>
      <c r="C52" s="103"/>
      <c r="D52" s="47">
        <f>SUM(D44:D51)</f>
        <v>0.36800000000000005</v>
      </c>
      <c r="E52" s="22">
        <f>SUM(E44:E51)</f>
        <v>1061.685884688</v>
      </c>
    </row>
    <row r="53" spans="1:6" s="17" customFormat="1" ht="15" customHeight="1" x14ac:dyDescent="0.25">
      <c r="A53" s="34"/>
      <c r="B53" s="109" t="s">
        <v>101</v>
      </c>
      <c r="C53" s="109"/>
      <c r="D53" s="109"/>
      <c r="E53" s="109"/>
    </row>
    <row r="54" spans="1:6" ht="15" customHeight="1" x14ac:dyDescent="0.25">
      <c r="A54" s="12" t="s">
        <v>102</v>
      </c>
      <c r="B54" s="102" t="s">
        <v>103</v>
      </c>
      <c r="C54" s="102"/>
      <c r="D54" s="15" t="s">
        <v>61</v>
      </c>
      <c r="E54" s="13" t="s">
        <v>50</v>
      </c>
    </row>
    <row r="55" spans="1:6" ht="27" customHeight="1" x14ac:dyDescent="0.25">
      <c r="A55" s="46" t="s">
        <v>30</v>
      </c>
      <c r="B55" s="100" t="s">
        <v>186</v>
      </c>
      <c r="C55" s="100"/>
      <c r="D55" s="20"/>
      <c r="E55" s="24">
        <v>0</v>
      </c>
      <c r="F55" s="51">
        <f>D18*6%</f>
        <v>110.5476</v>
      </c>
    </row>
    <row r="56" spans="1:6" ht="15" customHeight="1" x14ac:dyDescent="0.25">
      <c r="A56" s="46" t="s">
        <v>32</v>
      </c>
      <c r="B56" s="100" t="s">
        <v>105</v>
      </c>
      <c r="C56" s="100"/>
      <c r="D56" s="23"/>
      <c r="E56" s="52">
        <f>190*0.8</f>
        <v>152</v>
      </c>
    </row>
    <row r="57" spans="1:6" ht="15" customHeight="1" x14ac:dyDescent="0.25">
      <c r="A57" s="46" t="s">
        <v>35</v>
      </c>
      <c r="B57" s="100" t="s">
        <v>106</v>
      </c>
      <c r="C57" s="100"/>
      <c r="D57" s="23"/>
      <c r="E57" s="22">
        <v>0</v>
      </c>
    </row>
    <row r="58" spans="1:6" ht="15" customHeight="1" x14ac:dyDescent="0.25">
      <c r="A58" s="46" t="s">
        <v>38</v>
      </c>
      <c r="B58" s="100" t="s">
        <v>107</v>
      </c>
      <c r="C58" s="100"/>
      <c r="D58" s="16"/>
      <c r="E58" s="22">
        <v>0</v>
      </c>
    </row>
    <row r="59" spans="1:6" ht="15" customHeight="1" x14ac:dyDescent="0.25">
      <c r="A59" s="46" t="s">
        <v>69</v>
      </c>
      <c r="B59" s="100" t="s">
        <v>215</v>
      </c>
      <c r="C59" s="100"/>
      <c r="D59" s="53"/>
      <c r="E59" s="24">
        <v>0</v>
      </c>
    </row>
    <row r="60" spans="1:6" ht="15" customHeight="1" x14ac:dyDescent="0.25">
      <c r="A60" s="46" t="s">
        <v>72</v>
      </c>
      <c r="B60" s="100" t="s">
        <v>109</v>
      </c>
      <c r="C60" s="100"/>
      <c r="D60" s="23"/>
      <c r="E60" s="22">
        <v>0</v>
      </c>
    </row>
    <row r="61" spans="1:6" ht="15" customHeight="1" x14ac:dyDescent="0.25">
      <c r="A61" s="46" t="s">
        <v>75</v>
      </c>
      <c r="B61" s="100" t="s">
        <v>110</v>
      </c>
      <c r="C61" s="100"/>
      <c r="D61" s="53"/>
      <c r="E61" s="22">
        <v>0</v>
      </c>
    </row>
    <row r="62" spans="1:6" s="17" customFormat="1" ht="15" customHeight="1" x14ac:dyDescent="0.25">
      <c r="A62" s="116" t="s">
        <v>111</v>
      </c>
      <c r="B62" s="116"/>
      <c r="C62" s="116"/>
      <c r="D62" s="116"/>
      <c r="E62" s="22">
        <f>SUM(E55:E61)</f>
        <v>152</v>
      </c>
    </row>
    <row r="63" spans="1:6" s="17" customFormat="1" ht="15" customHeight="1" x14ac:dyDescent="0.25">
      <c r="A63" s="108" t="s">
        <v>112</v>
      </c>
      <c r="B63" s="108"/>
      <c r="C63" s="108"/>
      <c r="D63" s="108"/>
      <c r="E63" s="108"/>
    </row>
    <row r="64" spans="1:6" s="17" customFormat="1" ht="15" customHeight="1" x14ac:dyDescent="0.25">
      <c r="A64" s="12">
        <v>2</v>
      </c>
      <c r="B64" s="102" t="s">
        <v>113</v>
      </c>
      <c r="C64" s="102"/>
      <c r="D64" s="102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489.81799099999995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1061.685884688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152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1703.5038756879999</v>
      </c>
    </row>
    <row r="69" spans="1:8" s="17" customFormat="1" ht="15" customHeight="1" x14ac:dyDescent="0.25">
      <c r="A69" s="108" t="s">
        <v>114</v>
      </c>
      <c r="B69" s="108"/>
      <c r="C69" s="108"/>
      <c r="D69" s="108"/>
      <c r="E69" s="108"/>
      <c r="H69" s="54"/>
    </row>
    <row r="70" spans="1:8" s="17" customFormat="1" ht="15" customHeight="1" x14ac:dyDescent="0.25">
      <c r="A70" s="12">
        <v>3</v>
      </c>
      <c r="B70" s="102" t="s">
        <v>115</v>
      </c>
      <c r="C70" s="115"/>
      <c r="D70" s="11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11" t="s">
        <v>116</v>
      </c>
      <c r="C71" s="111"/>
      <c r="D71" s="47">
        <v>4.1999999999999997E-3</v>
      </c>
      <c r="E71" s="22">
        <f t="shared" ref="E71:E75" si="1">($E$31*D71)</f>
        <v>10.059831599999999</v>
      </c>
    </row>
    <row r="72" spans="1:8" s="17" customFormat="1" ht="15" customHeight="1" x14ac:dyDescent="0.25">
      <c r="A72" s="46" t="s">
        <v>32</v>
      </c>
      <c r="B72" s="111" t="s">
        <v>193</v>
      </c>
      <c r="C72" s="111"/>
      <c r="D72" s="47">
        <f>(D51*D71)</f>
        <v>3.3599999999999998E-4</v>
      </c>
      <c r="E72" s="22">
        <f t="shared" si="1"/>
        <v>0.80478652799999995</v>
      </c>
    </row>
    <row r="73" spans="1:8" s="17" customFormat="1" ht="15" customHeight="1" x14ac:dyDescent="0.25">
      <c r="A73" s="46" t="s">
        <v>35</v>
      </c>
      <c r="B73" s="111" t="s">
        <v>118</v>
      </c>
      <c r="C73" s="111"/>
      <c r="D73" s="47">
        <v>8.0000000000000004E-4</v>
      </c>
      <c r="E73" s="22">
        <f t="shared" si="1"/>
        <v>1.9161584</v>
      </c>
    </row>
    <row r="74" spans="1:8" s="17" customFormat="1" ht="15" customHeight="1" x14ac:dyDescent="0.25">
      <c r="A74" s="46" t="s">
        <v>38</v>
      </c>
      <c r="B74" s="112" t="s">
        <v>119</v>
      </c>
      <c r="C74" s="112"/>
      <c r="D74" s="47">
        <v>1.9400000000000001E-2</v>
      </c>
      <c r="E74" s="22">
        <f t="shared" si="1"/>
        <v>46.466841199999998</v>
      </c>
    </row>
    <row r="75" spans="1:8" s="17" customFormat="1" ht="15" customHeight="1" x14ac:dyDescent="0.25">
      <c r="A75" s="46" t="s">
        <v>69</v>
      </c>
      <c r="B75" s="111" t="s">
        <v>120</v>
      </c>
      <c r="C75" s="100"/>
      <c r="D75" s="47">
        <f>(D52*D74)</f>
        <v>7.1392000000000009E-3</v>
      </c>
      <c r="E75" s="22">
        <f t="shared" si="1"/>
        <v>17.099797561600003</v>
      </c>
    </row>
    <row r="76" spans="1:8" s="17" customFormat="1" ht="15" customHeight="1" x14ac:dyDescent="0.25">
      <c r="A76" s="46" t="s">
        <v>72</v>
      </c>
      <c r="B76" s="111" t="s">
        <v>121</v>
      </c>
      <c r="C76" s="111"/>
      <c r="D76" s="47">
        <v>3.2000000000000001E-2</v>
      </c>
      <c r="E76" s="22">
        <f>($E$31*D76)</f>
        <v>76.646335999999991</v>
      </c>
    </row>
    <row r="77" spans="1:8" s="17" customFormat="1" ht="15" customHeight="1" x14ac:dyDescent="0.25">
      <c r="A77" s="103" t="s">
        <v>21</v>
      </c>
      <c r="B77" s="103"/>
      <c r="C77" s="103"/>
      <c r="D77" s="103"/>
      <c r="E77" s="22">
        <f>SUM(E71:E76)</f>
        <v>152.99375128959997</v>
      </c>
    </row>
    <row r="78" spans="1:8" s="17" customFormat="1" ht="15" customHeight="1" x14ac:dyDescent="0.25">
      <c r="A78" s="108" t="s">
        <v>122</v>
      </c>
      <c r="B78" s="108"/>
      <c r="C78" s="108"/>
      <c r="D78" s="108"/>
      <c r="E78" s="15" t="s">
        <v>61</v>
      </c>
    </row>
    <row r="79" spans="1:8" s="17" customFormat="1" ht="15" customHeight="1" x14ac:dyDescent="0.25">
      <c r="A79" s="109" t="s">
        <v>123</v>
      </c>
      <c r="B79" s="109"/>
      <c r="C79" s="109"/>
      <c r="D79" s="109"/>
      <c r="E79" s="109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13" t="s">
        <v>127</v>
      </c>
      <c r="C81" s="114"/>
      <c r="D81" s="47">
        <v>9.2999999999999992E-3</v>
      </c>
      <c r="E81" s="22">
        <f>($E$31+$E$68+$E$77)*D81</f>
        <v>39.540769330891678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2.8E-3</v>
      </c>
      <c r="E82" s="22">
        <f>($E$31+$E$68+$E$77)*D82</f>
        <v>11.904747755537279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0.85033912539552003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4.2516956269776003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2.1258478134888001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</v>
      </c>
      <c r="E86" s="22">
        <f t="shared" si="2"/>
        <v>0</v>
      </c>
    </row>
    <row r="87" spans="1:5" s="17" customFormat="1" ht="15" customHeight="1" x14ac:dyDescent="0.25">
      <c r="A87" s="103" t="s">
        <v>21</v>
      </c>
      <c r="B87" s="103"/>
      <c r="C87" s="103"/>
      <c r="D87" s="60"/>
      <c r="E87" s="22">
        <f>SUM(E81:E86)</f>
        <v>58.673399652290882</v>
      </c>
    </row>
    <row r="88" spans="1:5" s="17" customFormat="1" ht="15" customHeight="1" x14ac:dyDescent="0.25">
      <c r="A88" s="100" t="s">
        <v>133</v>
      </c>
      <c r="B88" s="100"/>
      <c r="C88" s="100"/>
      <c r="D88" s="100"/>
      <c r="E88" s="100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10" t="s">
        <v>136</v>
      </c>
      <c r="C90" s="110"/>
      <c r="D90" s="61"/>
      <c r="E90" s="25"/>
    </row>
    <row r="91" spans="1:5" s="17" customFormat="1" ht="15" customHeight="1" x14ac:dyDescent="0.25">
      <c r="A91" s="103" t="s">
        <v>21</v>
      </c>
      <c r="B91" s="103"/>
      <c r="C91" s="103"/>
      <c r="D91" s="60"/>
      <c r="E91" s="22">
        <f>SUM(E90)</f>
        <v>0</v>
      </c>
    </row>
    <row r="92" spans="1:5" s="17" customFormat="1" ht="15" customHeight="1" x14ac:dyDescent="0.25">
      <c r="A92" s="108" t="s">
        <v>137</v>
      </c>
      <c r="B92" s="108"/>
      <c r="C92" s="108"/>
      <c r="D92" s="108"/>
      <c r="E92" s="108"/>
    </row>
    <row r="93" spans="1:5" s="17" customFormat="1" ht="15" customHeight="1" x14ac:dyDescent="0.25">
      <c r="A93" s="12">
        <v>4</v>
      </c>
      <c r="B93" s="102" t="s">
        <v>138</v>
      </c>
      <c r="C93" s="102"/>
      <c r="D93" s="102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58.673399652290882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58.673399652290882</v>
      </c>
    </row>
    <row r="97" spans="1:6" s="17" customFormat="1" ht="15" customHeight="1" x14ac:dyDescent="0.25">
      <c r="A97" s="103" t="s">
        <v>139</v>
      </c>
      <c r="B97" s="103"/>
      <c r="C97" s="103"/>
      <c r="D97" s="103"/>
      <c r="E97" s="22">
        <f>SUM(E96:E96)</f>
        <v>58.673399652290882</v>
      </c>
    </row>
    <row r="98" spans="1:6" s="17" customFormat="1" ht="16.5" customHeight="1" x14ac:dyDescent="0.25">
      <c r="A98" s="108" t="s">
        <v>140</v>
      </c>
      <c r="B98" s="108"/>
      <c r="C98" s="108"/>
      <c r="D98" s="108"/>
      <c r="E98" s="16"/>
    </row>
    <row r="99" spans="1:6" s="17" customFormat="1" ht="18" customHeight="1" x14ac:dyDescent="0.25">
      <c r="A99" s="12">
        <v>5</v>
      </c>
      <c r="B99" s="102" t="s">
        <v>141</v>
      </c>
      <c r="C99" s="102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06"/>
      <c r="D100" s="106"/>
      <c r="E100" s="22">
        <v>131.05000000000001</v>
      </c>
    </row>
    <row r="101" spans="1:6" s="17" customFormat="1" ht="15" customHeight="1" x14ac:dyDescent="0.25">
      <c r="A101" s="46" t="s">
        <v>32</v>
      </c>
      <c r="B101" s="28" t="s">
        <v>143</v>
      </c>
      <c r="C101" s="107" t="s">
        <v>144</v>
      </c>
      <c r="D101" s="107"/>
      <c r="E101" s="24">
        <v>430.44</v>
      </c>
    </row>
    <row r="102" spans="1:6" s="17" customFormat="1" ht="15" customHeight="1" x14ac:dyDescent="0.25">
      <c r="A102" s="46" t="s">
        <v>35</v>
      </c>
      <c r="B102" s="28" t="s">
        <v>145</v>
      </c>
      <c r="C102" s="106"/>
      <c r="D102" s="106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07"/>
      <c r="D103" s="107"/>
      <c r="E103" s="22">
        <v>0</v>
      </c>
      <c r="F103" s="45"/>
    </row>
    <row r="104" spans="1:6" s="17" customFormat="1" ht="15" customHeight="1" x14ac:dyDescent="0.25">
      <c r="A104" s="103" t="s">
        <v>147</v>
      </c>
      <c r="B104" s="103"/>
      <c r="C104" s="103"/>
      <c r="D104" s="103"/>
      <c r="E104" s="22">
        <f>SUM(E100:E103)</f>
        <v>561.49</v>
      </c>
      <c r="F104" s="45"/>
    </row>
    <row r="105" spans="1:6" s="17" customFormat="1" ht="15" customHeight="1" x14ac:dyDescent="0.25">
      <c r="A105" s="102" t="s">
        <v>148</v>
      </c>
      <c r="B105" s="102"/>
      <c r="C105" s="102"/>
      <c r="D105" s="12" t="s">
        <v>86</v>
      </c>
      <c r="E105" s="42">
        <f>E31</f>
        <v>2395.1979999999999</v>
      </c>
    </row>
    <row r="106" spans="1:6" s="17" customFormat="1" ht="15" customHeight="1" x14ac:dyDescent="0.25">
      <c r="A106" s="102"/>
      <c r="B106" s="102"/>
      <c r="C106" s="102"/>
      <c r="D106" s="12" t="s">
        <v>149</v>
      </c>
      <c r="E106" s="42">
        <f>E68</f>
        <v>1703.5038756879999</v>
      </c>
    </row>
    <row r="107" spans="1:6" s="17" customFormat="1" ht="15" customHeight="1" x14ac:dyDescent="0.25">
      <c r="A107" s="102"/>
      <c r="B107" s="102"/>
      <c r="C107" s="102"/>
      <c r="D107" s="12" t="s">
        <v>150</v>
      </c>
      <c r="E107" s="42">
        <f>E77</f>
        <v>152.99375128959997</v>
      </c>
    </row>
    <row r="108" spans="1:6" s="17" customFormat="1" ht="15" customHeight="1" x14ac:dyDescent="0.25">
      <c r="A108" s="102"/>
      <c r="B108" s="102"/>
      <c r="C108" s="102"/>
      <c r="D108" s="12" t="s">
        <v>151</v>
      </c>
      <c r="E108" s="42">
        <f>E97</f>
        <v>58.673399652290882</v>
      </c>
    </row>
    <row r="109" spans="1:6" s="17" customFormat="1" ht="15" customHeight="1" x14ac:dyDescent="0.25">
      <c r="A109" s="102"/>
      <c r="B109" s="102"/>
      <c r="C109" s="102"/>
      <c r="D109" s="12" t="s">
        <v>152</v>
      </c>
      <c r="E109" s="42">
        <f>E104</f>
        <v>561.49</v>
      </c>
    </row>
    <row r="110" spans="1:6" s="17" customFormat="1" ht="15" customHeight="1" x14ac:dyDescent="0.25">
      <c r="A110" s="102"/>
      <c r="B110" s="102"/>
      <c r="C110" s="102"/>
      <c r="D110" s="41" t="s">
        <v>111</v>
      </c>
      <c r="E110" s="42">
        <f>SUM(E105:E109)</f>
        <v>4871.8590266298906</v>
      </c>
    </row>
    <row r="111" spans="1:6" s="17" customFormat="1" ht="15" customHeight="1" x14ac:dyDescent="0.25">
      <c r="A111" s="108" t="s">
        <v>153</v>
      </c>
      <c r="B111" s="108"/>
      <c r="C111" s="108" t="s">
        <v>154</v>
      </c>
      <c r="D111" s="108" t="s">
        <v>155</v>
      </c>
      <c r="E111" s="16"/>
    </row>
    <row r="112" spans="1:6" s="17" customFormat="1" ht="15" customHeight="1" x14ac:dyDescent="0.25">
      <c r="A112" s="12">
        <v>6</v>
      </c>
      <c r="B112" s="102" t="s">
        <v>156</v>
      </c>
      <c r="C112" s="102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04">
        <v>1E-3</v>
      </c>
      <c r="D113" s="104"/>
      <c r="E113" s="22">
        <f>($E$110*C113)</f>
        <v>4.8718590266298909</v>
      </c>
    </row>
    <row r="114" spans="1:5" s="17" customFormat="1" ht="15" customHeight="1" x14ac:dyDescent="0.25">
      <c r="A114" s="12" t="s">
        <v>32</v>
      </c>
      <c r="B114" s="37" t="s">
        <v>158</v>
      </c>
      <c r="C114" s="104">
        <v>1E-3</v>
      </c>
      <c r="D114" s="104"/>
      <c r="E114" s="22">
        <f>C114*(E110+E113)</f>
        <v>4.8767308856565208</v>
      </c>
    </row>
    <row r="115" spans="1:5" s="17" customFormat="1" ht="15" customHeight="1" x14ac:dyDescent="0.25">
      <c r="A115" s="37"/>
      <c r="B115" s="37" t="s">
        <v>159</v>
      </c>
      <c r="C115" s="105" t="s">
        <v>160</v>
      </c>
      <c r="D115" s="105"/>
      <c r="E115" s="22">
        <f>E110+E113+E114</f>
        <v>4881.6076165421773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8.6499999999999986</v>
      </c>
      <c r="D116" s="63">
        <f>+(100-C116)/100</f>
        <v>0.91349999999999998</v>
      </c>
      <c r="E116" s="52">
        <f>TRUNC(E115/D116,2)</f>
        <v>5343.85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6.4999999999999997E-3</v>
      </c>
      <c r="E118" s="22">
        <f>(E116*D118)</f>
        <v>34.735025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0.03</v>
      </c>
      <c r="E119" s="22">
        <f>(E116*D119)</f>
        <v>160.31550000000001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267.19250000000005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8.6499999999999994E-2</v>
      </c>
      <c r="E123" s="22">
        <f>SUM(E118:E122)</f>
        <v>462.2430250000001</v>
      </c>
    </row>
    <row r="124" spans="1:5" s="17" customFormat="1" ht="15" customHeight="1" x14ac:dyDescent="0.25">
      <c r="A124" s="103" t="s">
        <v>169</v>
      </c>
      <c r="B124" s="103"/>
      <c r="C124" s="103"/>
      <c r="D124" s="103"/>
      <c r="E124" s="22">
        <f>E113+E114+E123</f>
        <v>471.99161491228654</v>
      </c>
    </row>
    <row r="125" spans="1:5" s="17" customFormat="1" ht="15" customHeight="1" x14ac:dyDescent="0.25">
      <c r="A125" s="103" t="s">
        <v>170</v>
      </c>
      <c r="B125" s="103"/>
      <c r="C125" s="103"/>
      <c r="D125" s="103"/>
      <c r="E125" s="22">
        <f>SUM(E124:E124)</f>
        <v>471.99161491228654</v>
      </c>
    </row>
    <row r="126" spans="1:5" s="17" customFormat="1" ht="15" customHeight="1" x14ac:dyDescent="0.25">
      <c r="A126" s="102" t="s">
        <v>171</v>
      </c>
      <c r="B126" s="102"/>
      <c r="C126" s="102"/>
      <c r="D126" s="102"/>
      <c r="E126" s="102"/>
    </row>
    <row r="127" spans="1:5" s="17" customFormat="1" ht="15" customHeight="1" x14ac:dyDescent="0.25">
      <c r="A127" s="102" t="s">
        <v>172</v>
      </c>
      <c r="B127" s="102"/>
      <c r="C127" s="102"/>
      <c r="D127" s="102"/>
      <c r="E127" s="13" t="s">
        <v>50</v>
      </c>
    </row>
    <row r="128" spans="1:5" s="17" customFormat="1" ht="15" customHeight="1" x14ac:dyDescent="0.25">
      <c r="A128" s="12" t="s">
        <v>30</v>
      </c>
      <c r="B128" s="100" t="s">
        <v>173</v>
      </c>
      <c r="C128" s="100"/>
      <c r="D128" s="100"/>
      <c r="E128" s="22">
        <f>E31</f>
        <v>2395.1979999999999</v>
      </c>
    </row>
    <row r="129" spans="1:8" s="17" customFormat="1" ht="15" customHeight="1" x14ac:dyDescent="0.25">
      <c r="A129" s="12" t="s">
        <v>32</v>
      </c>
      <c r="B129" s="100" t="s">
        <v>174</v>
      </c>
      <c r="C129" s="100"/>
      <c r="D129" s="100"/>
      <c r="E129" s="22">
        <f>E68</f>
        <v>1703.5038756879999</v>
      </c>
    </row>
    <row r="130" spans="1:8" s="17" customFormat="1" ht="15" customHeight="1" x14ac:dyDescent="0.25">
      <c r="A130" s="12" t="s">
        <v>35</v>
      </c>
      <c r="B130" s="100" t="s">
        <v>175</v>
      </c>
      <c r="C130" s="100"/>
      <c r="D130" s="100"/>
      <c r="E130" s="22">
        <f>E77</f>
        <v>152.99375128959997</v>
      </c>
    </row>
    <row r="131" spans="1:8" s="17" customFormat="1" ht="15" customHeight="1" x14ac:dyDescent="0.25">
      <c r="A131" s="12" t="s">
        <v>38</v>
      </c>
      <c r="B131" s="100" t="s">
        <v>176</v>
      </c>
      <c r="C131" s="100"/>
      <c r="D131" s="100"/>
      <c r="E131" s="22">
        <f>E97</f>
        <v>58.673399652290882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561.49</v>
      </c>
    </row>
    <row r="133" spans="1:8" s="17" customFormat="1" ht="15" customHeight="1" x14ac:dyDescent="0.25">
      <c r="A133" s="103" t="s">
        <v>178</v>
      </c>
      <c r="B133" s="103"/>
      <c r="C133" s="103"/>
      <c r="D133" s="53"/>
      <c r="E133" s="22">
        <f>SUM(E128:E132)</f>
        <v>4871.8590266298906</v>
      </c>
    </row>
    <row r="134" spans="1:8" s="17" customFormat="1" ht="15" customHeight="1" x14ac:dyDescent="0.25">
      <c r="A134" s="12" t="s">
        <v>72</v>
      </c>
      <c r="B134" s="100" t="s">
        <v>179</v>
      </c>
      <c r="C134" s="100"/>
      <c r="D134" s="100"/>
      <c r="E134" s="22">
        <f>E125</f>
        <v>471.99161491228654</v>
      </c>
      <c r="F134" s="38"/>
    </row>
    <row r="135" spans="1:8" s="17" customFormat="1" ht="15" customHeight="1" x14ac:dyDescent="0.25">
      <c r="A135" s="101" t="s">
        <v>180</v>
      </c>
      <c r="B135" s="101"/>
      <c r="C135" s="101"/>
      <c r="D135" s="101"/>
      <c r="E135" s="67">
        <f>ROUND(SUM(E133+E134),2)</f>
        <v>5343.85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</mergeCells>
  <hyperlinks>
    <hyperlink ref="B49" r:id="rId1" display="08 - Sebrae 0,3% ou 0,6% - IN nº 03, MPS/SRP/2005, Anexo II e III ver código da Tabela" xr:uid="{00000000-0004-0000-09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I144"/>
  <sheetViews>
    <sheetView showGridLines="0" zoomScaleNormal="100" zoomScaleSheetLayoutView="100" workbookViewId="0">
      <selection activeCell="A4" sqref="A4:E4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4" style="69" customWidth="1"/>
    <col min="4" max="4" width="23.7109375" style="70" customWidth="1"/>
    <col min="5" max="5" width="23.7109375" style="26" customWidth="1"/>
    <col min="6" max="6" width="25.710937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38" t="s">
        <v>24</v>
      </c>
      <c r="B1" s="138"/>
      <c r="C1" s="138"/>
      <c r="D1" s="138"/>
      <c r="E1" s="138"/>
    </row>
    <row r="2" spans="1:7" ht="15" customHeight="1" x14ac:dyDescent="0.25">
      <c r="A2" s="139" t="s">
        <v>25</v>
      </c>
      <c r="B2" s="139"/>
      <c r="C2" s="139"/>
      <c r="D2" s="140" t="s">
        <v>26</v>
      </c>
      <c r="E2" s="140"/>
    </row>
    <row r="3" spans="1:7" ht="15" customHeight="1" x14ac:dyDescent="0.25">
      <c r="A3" s="139" t="s">
        <v>27</v>
      </c>
      <c r="B3" s="139"/>
      <c r="C3" s="139"/>
      <c r="D3" s="141"/>
      <c r="E3" s="141"/>
    </row>
    <row r="4" spans="1:7" ht="15" customHeight="1" x14ac:dyDescent="0.25">
      <c r="A4" s="142" t="s">
        <v>28</v>
      </c>
      <c r="B4" s="143"/>
      <c r="C4" s="143"/>
      <c r="D4" s="143"/>
      <c r="E4" s="144"/>
    </row>
    <row r="5" spans="1:7" ht="15" customHeight="1" x14ac:dyDescent="0.25">
      <c r="A5" s="135" t="s">
        <v>29</v>
      </c>
      <c r="B5" s="135"/>
      <c r="C5" s="135"/>
      <c r="D5" s="135"/>
      <c r="E5" s="135"/>
    </row>
    <row r="6" spans="1:7" ht="15" customHeight="1" x14ac:dyDescent="0.25">
      <c r="A6" s="8" t="s">
        <v>30</v>
      </c>
      <c r="B6" s="9" t="s">
        <v>31</v>
      </c>
      <c r="C6" s="136"/>
      <c r="D6" s="137"/>
      <c r="E6" s="137"/>
    </row>
    <row r="7" spans="1:7" ht="15" customHeight="1" x14ac:dyDescent="0.25">
      <c r="A7" s="8" t="s">
        <v>32</v>
      </c>
      <c r="B7" s="9" t="s">
        <v>33</v>
      </c>
      <c r="C7" s="138" t="s">
        <v>34</v>
      </c>
      <c r="D7" s="138"/>
      <c r="E7" s="138"/>
    </row>
    <row r="8" spans="1:7" ht="15" customHeight="1" x14ac:dyDescent="0.25">
      <c r="A8" s="8" t="s">
        <v>35</v>
      </c>
      <c r="B8" s="9" t="s">
        <v>36</v>
      </c>
      <c r="C8" s="138" t="s">
        <v>37</v>
      </c>
      <c r="D8" s="138"/>
      <c r="E8" s="138"/>
    </row>
    <row r="9" spans="1:7" ht="15" customHeight="1" x14ac:dyDescent="0.25">
      <c r="A9" s="8" t="s">
        <v>38</v>
      </c>
      <c r="B9" s="9" t="s">
        <v>39</v>
      </c>
      <c r="C9" s="138" t="s">
        <v>40</v>
      </c>
      <c r="D9" s="138"/>
      <c r="E9" s="138"/>
    </row>
    <row r="10" spans="1:7" ht="15" customHeight="1" x14ac:dyDescent="0.25">
      <c r="A10" s="135" t="s">
        <v>41</v>
      </c>
      <c r="B10" s="135"/>
      <c r="C10" s="135"/>
      <c r="D10" s="135"/>
      <c r="E10" s="135"/>
    </row>
    <row r="11" spans="1:7" ht="15" customHeight="1" x14ac:dyDescent="0.25">
      <c r="A11" s="131" t="s">
        <v>42</v>
      </c>
      <c r="B11" s="131"/>
      <c r="C11" s="10" t="s">
        <v>43</v>
      </c>
      <c r="D11" s="132" t="s">
        <v>44</v>
      </c>
      <c r="E11" s="132"/>
    </row>
    <row r="12" spans="1:7" ht="15" customHeight="1" x14ac:dyDescent="0.25">
      <c r="A12" s="133" t="s">
        <v>45</v>
      </c>
      <c r="B12" s="133"/>
      <c r="C12" s="11" t="s">
        <v>46</v>
      </c>
      <c r="D12" s="134"/>
      <c r="E12" s="134"/>
    </row>
    <row r="13" spans="1:7" x14ac:dyDescent="0.25">
      <c r="A13" s="135" t="s">
        <v>47</v>
      </c>
      <c r="B13" s="135"/>
      <c r="C13" s="135"/>
      <c r="D13" s="135"/>
      <c r="E13" s="135"/>
    </row>
    <row r="14" spans="1:7" ht="12" customHeight="1" x14ac:dyDescent="0.25">
      <c r="A14" s="135" t="s">
        <v>48</v>
      </c>
      <c r="B14" s="135"/>
      <c r="C14" s="135"/>
      <c r="D14" s="135"/>
      <c r="E14" s="135"/>
    </row>
    <row r="15" spans="1:7" ht="21.75" customHeight="1" x14ac:dyDescent="0.25">
      <c r="A15" s="102" t="s">
        <v>49</v>
      </c>
      <c r="B15" s="102"/>
      <c r="C15" s="102"/>
      <c r="D15" s="102"/>
      <c r="E15" s="13" t="s">
        <v>50</v>
      </c>
      <c r="G15" s="14"/>
    </row>
    <row r="16" spans="1:7" ht="15" customHeight="1" x14ac:dyDescent="0.25">
      <c r="A16" s="8">
        <v>1</v>
      </c>
      <c r="B16" s="125" t="s">
        <v>51</v>
      </c>
      <c r="C16" s="125"/>
      <c r="D16" s="126" t="s">
        <v>52</v>
      </c>
      <c r="E16" s="126"/>
      <c r="G16" s="85" t="s">
        <v>53</v>
      </c>
    </row>
    <row r="17" spans="1:8" ht="15" customHeight="1" x14ac:dyDescent="0.25">
      <c r="A17" s="8">
        <v>2</v>
      </c>
      <c r="B17" s="125" t="s">
        <v>54</v>
      </c>
      <c r="C17" s="125"/>
      <c r="D17" s="129"/>
      <c r="E17" s="129"/>
      <c r="F17" s="7">
        <v>1469.39</v>
      </c>
      <c r="G17" s="7">
        <v>4.7699999999999996</v>
      </c>
      <c r="H17" s="7">
        <f>F17*1.0477</f>
        <v>1539.4799030000001</v>
      </c>
    </row>
    <row r="18" spans="1:8" ht="15" customHeight="1" x14ac:dyDescent="0.25">
      <c r="A18" s="8">
        <v>3</v>
      </c>
      <c r="B18" s="125" t="s">
        <v>55</v>
      </c>
      <c r="C18" s="125"/>
      <c r="D18" s="130">
        <v>1539.48</v>
      </c>
      <c r="E18" s="130"/>
      <c r="F18" s="76"/>
    </row>
    <row r="19" spans="1:8" ht="15" customHeight="1" x14ac:dyDescent="0.25">
      <c r="A19" s="8">
        <v>4</v>
      </c>
      <c r="B19" s="125" t="s">
        <v>56</v>
      </c>
      <c r="C19" s="125"/>
      <c r="D19" s="126" t="str">
        <f>D16</f>
        <v>Aux Saúde Bucal</v>
      </c>
      <c r="E19" s="126"/>
    </row>
    <row r="20" spans="1:8" ht="15" customHeight="1" x14ac:dyDescent="0.25">
      <c r="A20" s="8">
        <v>5</v>
      </c>
      <c r="B20" s="127" t="s">
        <v>57</v>
      </c>
      <c r="C20" s="127"/>
      <c r="D20" s="128" t="s">
        <v>58</v>
      </c>
      <c r="E20" s="128"/>
    </row>
    <row r="21" spans="1:8" s="17" customFormat="1" ht="18" customHeight="1" x14ac:dyDescent="0.25">
      <c r="A21" s="108" t="s">
        <v>59</v>
      </c>
      <c r="B21" s="108"/>
      <c r="C21" s="108"/>
      <c r="D21" s="108"/>
      <c r="E21" s="16"/>
    </row>
    <row r="22" spans="1:8" s="17" customFormat="1" ht="18" customHeight="1" x14ac:dyDescent="0.25">
      <c r="A22" s="12">
        <v>1</v>
      </c>
      <c r="B22" s="102" t="s">
        <v>60</v>
      </c>
      <c r="C22" s="102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23"/>
      <c r="D23" s="123"/>
      <c r="E23" s="22">
        <f>D18</f>
        <v>1539.48</v>
      </c>
      <c r="F23" s="74"/>
    </row>
    <row r="24" spans="1:8" ht="15" customHeight="1" x14ac:dyDescent="0.25">
      <c r="A24" s="19" t="s">
        <v>32</v>
      </c>
      <c r="B24" s="20" t="s">
        <v>63</v>
      </c>
      <c r="C24" s="119" t="s">
        <v>64</v>
      </c>
      <c r="D24" s="119"/>
      <c r="E24" s="24"/>
    </row>
    <row r="25" spans="1:8" x14ac:dyDescent="0.25">
      <c r="A25" s="19" t="s">
        <v>35</v>
      </c>
      <c r="B25" s="20" t="s">
        <v>65</v>
      </c>
      <c r="C25" s="119" t="s">
        <v>66</v>
      </c>
      <c r="D25" s="119"/>
      <c r="E25" s="25">
        <f>1518*20%</f>
        <v>303.60000000000002</v>
      </c>
    </row>
    <row r="26" spans="1:8" ht="15" customHeight="1" x14ac:dyDescent="0.25">
      <c r="A26" s="19" t="s">
        <v>38</v>
      </c>
      <c r="B26" s="20" t="s">
        <v>67</v>
      </c>
      <c r="C26" s="119" t="s">
        <v>68</v>
      </c>
      <c r="D26" s="119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4" t="s">
        <v>71</v>
      </c>
      <c r="D27" s="119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19" t="s">
        <v>74</v>
      </c>
      <c r="D28" s="119"/>
      <c r="E28" s="24"/>
    </row>
    <row r="29" spans="1:8" ht="15" customHeight="1" x14ac:dyDescent="0.25">
      <c r="A29" s="19" t="s">
        <v>75</v>
      </c>
      <c r="B29" s="28" t="s">
        <v>76</v>
      </c>
      <c r="C29" s="119"/>
      <c r="D29" s="119"/>
      <c r="E29" s="24"/>
    </row>
    <row r="30" spans="1:8" ht="15" customHeight="1" x14ac:dyDescent="0.25">
      <c r="A30" s="120" t="s">
        <v>21</v>
      </c>
      <c r="B30" s="120"/>
      <c r="C30" s="120"/>
      <c r="D30" s="120"/>
      <c r="E30" s="22">
        <f>SUM(E23:E29)</f>
        <v>1843.08</v>
      </c>
      <c r="F30" s="29"/>
      <c r="G30" s="30"/>
    </row>
    <row r="31" spans="1:8" s="17" customFormat="1" ht="15" customHeight="1" x14ac:dyDescent="0.25">
      <c r="A31" s="103" t="s">
        <v>77</v>
      </c>
      <c r="B31" s="103"/>
      <c r="C31" s="103"/>
      <c r="D31" s="103"/>
      <c r="E31" s="22">
        <f>SUM(E30:E30)</f>
        <v>1843.08</v>
      </c>
      <c r="F31" s="32"/>
      <c r="G31" s="33"/>
    </row>
    <row r="32" spans="1:8" s="17" customFormat="1" ht="15" customHeight="1" x14ac:dyDescent="0.25">
      <c r="A32" s="108" t="s">
        <v>78</v>
      </c>
      <c r="B32" s="108"/>
      <c r="C32" s="108"/>
      <c r="D32" s="108"/>
      <c r="E32" s="16"/>
    </row>
    <row r="33" spans="1:7" s="17" customFormat="1" ht="15" customHeight="1" x14ac:dyDescent="0.25">
      <c r="A33" s="34"/>
      <c r="B33" s="109" t="s">
        <v>79</v>
      </c>
      <c r="C33" s="109"/>
      <c r="D33" s="109"/>
      <c r="E33" s="109"/>
      <c r="F33" s="36"/>
    </row>
    <row r="34" spans="1:7" s="17" customFormat="1" ht="15" customHeight="1" x14ac:dyDescent="0.25">
      <c r="A34" s="37" t="s">
        <v>80</v>
      </c>
      <c r="B34" s="102" t="s">
        <v>81</v>
      </c>
      <c r="C34" s="102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153.52856399999999</v>
      </c>
    </row>
    <row r="36" spans="1:7" s="17" customFormat="1" x14ac:dyDescent="0.25">
      <c r="A36" s="15" t="s">
        <v>32</v>
      </c>
      <c r="B36" s="121" t="s">
        <v>83</v>
      </c>
      <c r="C36" s="122"/>
      <c r="D36" s="39">
        <v>0.1212</v>
      </c>
      <c r="E36" s="22">
        <f>($E$31*D36)</f>
        <v>223.38129599999999</v>
      </c>
    </row>
    <row r="37" spans="1:7" s="17" customFormat="1" ht="15" customHeight="1" x14ac:dyDescent="0.25">
      <c r="A37" s="116" t="s">
        <v>21</v>
      </c>
      <c r="B37" s="116"/>
      <c r="C37" s="116"/>
      <c r="D37" s="40">
        <f>SUM(D35:D36)</f>
        <v>0.20450000000000002</v>
      </c>
      <c r="E37" s="22">
        <f>SUM(E35:E36)</f>
        <v>376.90985999999998</v>
      </c>
    </row>
    <row r="38" spans="1:7" s="17" customFormat="1" ht="15" customHeight="1" x14ac:dyDescent="0.25">
      <c r="A38" s="103" t="s">
        <v>84</v>
      </c>
      <c r="B38" s="103"/>
      <c r="C38" s="103"/>
      <c r="D38" s="103"/>
      <c r="E38" s="22">
        <f>SUM(E37:E37)</f>
        <v>376.90985999999998</v>
      </c>
    </row>
    <row r="39" spans="1:7" s="17" customFormat="1" ht="17.25" customHeight="1" x14ac:dyDescent="0.25">
      <c r="A39" s="105" t="s">
        <v>85</v>
      </c>
      <c r="B39" s="105"/>
      <c r="C39" s="105"/>
      <c r="D39" s="12" t="s">
        <v>86</v>
      </c>
      <c r="E39" s="22">
        <f>E31</f>
        <v>1843.08</v>
      </c>
    </row>
    <row r="40" spans="1:7" s="17" customFormat="1" ht="18" customHeight="1" x14ac:dyDescent="0.25">
      <c r="A40" s="105"/>
      <c r="B40" s="105"/>
      <c r="C40" s="105"/>
      <c r="D40" s="12" t="s">
        <v>87</v>
      </c>
      <c r="E40" s="42">
        <f>E38</f>
        <v>376.90985999999998</v>
      </c>
    </row>
    <row r="41" spans="1:7" s="17" customFormat="1" ht="19.5" customHeight="1" x14ac:dyDescent="0.25">
      <c r="A41" s="105"/>
      <c r="B41" s="105"/>
      <c r="C41" s="105"/>
      <c r="D41" s="12" t="s">
        <v>21</v>
      </c>
      <c r="E41" s="42">
        <f>SUM(E39:E40)</f>
        <v>2219.9898599999997</v>
      </c>
    </row>
    <row r="42" spans="1:7" s="17" customFormat="1" ht="27" customHeight="1" x14ac:dyDescent="0.25">
      <c r="A42" s="43"/>
      <c r="B42" s="118" t="s">
        <v>88</v>
      </c>
      <c r="C42" s="118"/>
      <c r="D42" s="118"/>
      <c r="E42" s="44"/>
      <c r="F42" s="45"/>
    </row>
    <row r="43" spans="1:7" s="17" customFormat="1" ht="17.25" customHeight="1" x14ac:dyDescent="0.25">
      <c r="A43" s="12" t="s">
        <v>89</v>
      </c>
      <c r="B43" s="102" t="s">
        <v>90</v>
      </c>
      <c r="C43" s="102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17" t="s">
        <v>92</v>
      </c>
      <c r="C44" s="117"/>
      <c r="D44" s="47">
        <v>0.2</v>
      </c>
      <c r="E44" s="22">
        <f>($E$41*D44)</f>
        <v>443.99797199999995</v>
      </c>
      <c r="F44" s="45"/>
    </row>
    <row r="45" spans="1:7" s="17" customFormat="1" ht="15" customHeight="1" x14ac:dyDescent="0.25">
      <c r="A45" s="46" t="s">
        <v>32</v>
      </c>
      <c r="B45" s="117" t="s">
        <v>93</v>
      </c>
      <c r="C45" s="117"/>
      <c r="D45" s="47">
        <v>2.5000000000000001E-2</v>
      </c>
      <c r="E45" s="22">
        <f>($E$41*D45)</f>
        <v>55.499746499999993</v>
      </c>
      <c r="F45" s="48"/>
    </row>
    <row r="46" spans="1:7" s="17" customFormat="1" ht="15" customHeight="1" x14ac:dyDescent="0.25">
      <c r="A46" s="46" t="s">
        <v>35</v>
      </c>
      <c r="B46" s="117" t="s">
        <v>94</v>
      </c>
      <c r="C46" s="117"/>
      <c r="D46" s="47">
        <v>0.03</v>
      </c>
      <c r="E46" s="22">
        <f t="shared" ref="E46:E51" si="0">($E$41*D46)</f>
        <v>66.599695799999992</v>
      </c>
    </row>
    <row r="47" spans="1:7" s="17" customFormat="1" ht="15" customHeight="1" x14ac:dyDescent="0.25">
      <c r="A47" s="46" t="s">
        <v>38</v>
      </c>
      <c r="B47" s="117" t="s">
        <v>95</v>
      </c>
      <c r="C47" s="117"/>
      <c r="D47" s="47">
        <v>1.4999999999999999E-2</v>
      </c>
      <c r="E47" s="22">
        <f t="shared" si="0"/>
        <v>33.299847899999996</v>
      </c>
      <c r="F47" s="45"/>
    </row>
    <row r="48" spans="1:7" s="17" customFormat="1" ht="15" customHeight="1" x14ac:dyDescent="0.25">
      <c r="A48" s="46" t="s">
        <v>69</v>
      </c>
      <c r="B48" s="117" t="s">
        <v>96</v>
      </c>
      <c r="C48" s="117"/>
      <c r="D48" s="47">
        <v>0.01</v>
      </c>
      <c r="E48" s="22">
        <f t="shared" si="0"/>
        <v>22.199898599999997</v>
      </c>
      <c r="F48" s="49"/>
    </row>
    <row r="49" spans="1:9" s="17" customFormat="1" ht="15" customHeight="1" x14ac:dyDescent="0.25">
      <c r="A49" s="46" t="s">
        <v>72</v>
      </c>
      <c r="B49" s="117" t="s">
        <v>97</v>
      </c>
      <c r="C49" s="117"/>
      <c r="D49" s="47">
        <v>6.0000000000000001E-3</v>
      </c>
      <c r="E49" s="22">
        <f t="shared" si="0"/>
        <v>13.319939159999999</v>
      </c>
    </row>
    <row r="50" spans="1:9" s="17" customFormat="1" ht="15" customHeight="1" x14ac:dyDescent="0.25">
      <c r="A50" s="46" t="s">
        <v>75</v>
      </c>
      <c r="B50" s="117" t="s">
        <v>98</v>
      </c>
      <c r="C50" s="117"/>
      <c r="D50" s="47">
        <v>2E-3</v>
      </c>
      <c r="E50" s="22">
        <f t="shared" si="0"/>
        <v>4.4399797199999993</v>
      </c>
    </row>
    <row r="51" spans="1:9" s="17" customFormat="1" ht="15" customHeight="1" x14ac:dyDescent="0.25">
      <c r="A51" s="46" t="s">
        <v>99</v>
      </c>
      <c r="B51" s="117" t="s">
        <v>100</v>
      </c>
      <c r="C51" s="117"/>
      <c r="D51" s="47">
        <v>0.08</v>
      </c>
      <c r="E51" s="22">
        <f t="shared" si="0"/>
        <v>177.59918879999998</v>
      </c>
    </row>
    <row r="52" spans="1:9" s="17" customFormat="1" ht="15" customHeight="1" x14ac:dyDescent="0.25">
      <c r="A52" s="103" t="s">
        <v>21</v>
      </c>
      <c r="B52" s="103"/>
      <c r="C52" s="103"/>
      <c r="D52" s="47">
        <f>SUM(D44:D51)</f>
        <v>0.36800000000000005</v>
      </c>
      <c r="E52" s="22">
        <f>SUM(E44:E51)</f>
        <v>816.95626847999995</v>
      </c>
    </row>
    <row r="53" spans="1:9" s="17" customFormat="1" ht="15" customHeight="1" x14ac:dyDescent="0.25">
      <c r="A53" s="34"/>
      <c r="B53" s="109" t="s">
        <v>101</v>
      </c>
      <c r="C53" s="109"/>
      <c r="D53" s="109"/>
      <c r="E53" s="109"/>
    </row>
    <row r="54" spans="1:9" ht="15" customHeight="1" x14ac:dyDescent="0.25">
      <c r="A54" s="12" t="s">
        <v>102</v>
      </c>
      <c r="B54" s="102" t="s">
        <v>103</v>
      </c>
      <c r="C54" s="102"/>
      <c r="D54" s="15" t="s">
        <v>61</v>
      </c>
      <c r="E54" s="13" t="s">
        <v>50</v>
      </c>
    </row>
    <row r="55" spans="1:9" x14ac:dyDescent="0.25">
      <c r="A55" s="46" t="s">
        <v>30</v>
      </c>
      <c r="B55" s="100" t="s">
        <v>104</v>
      </c>
      <c r="C55" s="100"/>
      <c r="D55" s="20"/>
      <c r="E55" s="24">
        <v>0</v>
      </c>
      <c r="F55" s="51">
        <f>D18*6%</f>
        <v>92.368799999999993</v>
      </c>
    </row>
    <row r="56" spans="1:9" ht="15" customHeight="1" x14ac:dyDescent="0.25">
      <c r="A56" s="46" t="s">
        <v>32</v>
      </c>
      <c r="B56" s="100" t="s">
        <v>105</v>
      </c>
      <c r="C56" s="100"/>
      <c r="D56" s="23"/>
      <c r="E56" s="52">
        <f>229.91*0.8</f>
        <v>183.928</v>
      </c>
      <c r="G56" s="7">
        <v>219.45</v>
      </c>
      <c r="H56" s="7">
        <v>1.0477000000000001</v>
      </c>
      <c r="I56" s="7">
        <f>G56*H56</f>
        <v>229.917765</v>
      </c>
    </row>
    <row r="57" spans="1:9" ht="15" customHeight="1" x14ac:dyDescent="0.25">
      <c r="A57" s="46" t="s">
        <v>35</v>
      </c>
      <c r="B57" s="100" t="s">
        <v>106</v>
      </c>
      <c r="C57" s="100"/>
      <c r="D57" s="23"/>
      <c r="E57" s="22">
        <v>0</v>
      </c>
    </row>
    <row r="58" spans="1:9" ht="15" customHeight="1" x14ac:dyDescent="0.25">
      <c r="A58" s="46" t="s">
        <v>38</v>
      </c>
      <c r="B58" s="100" t="s">
        <v>107</v>
      </c>
      <c r="C58" s="100"/>
      <c r="D58" s="16"/>
      <c r="E58" s="22">
        <v>8</v>
      </c>
    </row>
    <row r="59" spans="1:9" ht="15" customHeight="1" x14ac:dyDescent="0.25">
      <c r="A59" s="46" t="s">
        <v>69</v>
      </c>
      <c r="B59" s="100" t="s">
        <v>108</v>
      </c>
      <c r="C59" s="100"/>
      <c r="D59" s="53"/>
      <c r="E59" s="24">
        <f>15*1.0477</f>
        <v>15.7155</v>
      </c>
    </row>
    <row r="60" spans="1:9" ht="15" customHeight="1" x14ac:dyDescent="0.25">
      <c r="A60" s="46" t="s">
        <v>72</v>
      </c>
      <c r="B60" s="100" t="s">
        <v>109</v>
      </c>
      <c r="C60" s="100"/>
      <c r="D60" s="23"/>
      <c r="E60" s="22">
        <v>0</v>
      </c>
    </row>
    <row r="61" spans="1:9" ht="15" customHeight="1" x14ac:dyDescent="0.25">
      <c r="A61" s="46" t="s">
        <v>75</v>
      </c>
      <c r="B61" s="100" t="s">
        <v>110</v>
      </c>
      <c r="C61" s="100"/>
      <c r="D61" s="53"/>
      <c r="E61" s="22">
        <v>0</v>
      </c>
    </row>
    <row r="62" spans="1:9" s="17" customFormat="1" ht="15" customHeight="1" x14ac:dyDescent="0.25">
      <c r="A62" s="116" t="s">
        <v>111</v>
      </c>
      <c r="B62" s="116"/>
      <c r="C62" s="116"/>
      <c r="D62" s="116"/>
      <c r="E62" s="22">
        <f>SUM(E55:E61)</f>
        <v>207.64349999999999</v>
      </c>
    </row>
    <row r="63" spans="1:9" s="17" customFormat="1" ht="15" customHeight="1" x14ac:dyDescent="0.25">
      <c r="A63" s="108" t="s">
        <v>112</v>
      </c>
      <c r="B63" s="108"/>
      <c r="C63" s="108"/>
      <c r="D63" s="108"/>
      <c r="E63" s="108"/>
    </row>
    <row r="64" spans="1:9" s="17" customFormat="1" ht="15" customHeight="1" x14ac:dyDescent="0.25">
      <c r="A64" s="12">
        <v>2</v>
      </c>
      <c r="B64" s="102" t="s">
        <v>113</v>
      </c>
      <c r="C64" s="102"/>
      <c r="D64" s="102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376.90985999999998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816.95626847999995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207.64349999999999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1401.5096284799999</v>
      </c>
    </row>
    <row r="69" spans="1:8" s="17" customFormat="1" ht="15" customHeight="1" x14ac:dyDescent="0.25">
      <c r="A69" s="108" t="s">
        <v>114</v>
      </c>
      <c r="B69" s="108"/>
      <c r="C69" s="108"/>
      <c r="D69" s="108"/>
      <c r="E69" s="108"/>
      <c r="H69" s="54"/>
    </row>
    <row r="70" spans="1:8" s="17" customFormat="1" ht="15" customHeight="1" x14ac:dyDescent="0.25">
      <c r="A70" s="12">
        <v>3</v>
      </c>
      <c r="B70" s="102" t="s">
        <v>115</v>
      </c>
      <c r="C70" s="115"/>
      <c r="D70" s="11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11" t="s">
        <v>116</v>
      </c>
      <c r="C71" s="111"/>
      <c r="D71" s="47">
        <v>4.1999999999999997E-3</v>
      </c>
      <c r="E71" s="22">
        <f t="shared" ref="E71:E75" si="1">($E$31*D71)</f>
        <v>7.7409359999999996</v>
      </c>
    </row>
    <row r="72" spans="1:8" s="17" customFormat="1" ht="15" customHeight="1" x14ac:dyDescent="0.25">
      <c r="A72" s="46" t="s">
        <v>32</v>
      </c>
      <c r="B72" s="111" t="s">
        <v>117</v>
      </c>
      <c r="C72" s="111"/>
      <c r="D72" s="47">
        <f>(D51*D71)</f>
        <v>3.3599999999999998E-4</v>
      </c>
      <c r="E72" s="22">
        <f t="shared" si="1"/>
        <v>0.61927487999999997</v>
      </c>
    </row>
    <row r="73" spans="1:8" s="17" customFormat="1" ht="15" customHeight="1" x14ac:dyDescent="0.25">
      <c r="A73" s="46" t="s">
        <v>35</v>
      </c>
      <c r="B73" s="111" t="s">
        <v>118</v>
      </c>
      <c r="C73" s="111"/>
      <c r="D73" s="47">
        <v>8.0000000000000004E-4</v>
      </c>
      <c r="E73" s="22">
        <f t="shared" si="1"/>
        <v>1.474464</v>
      </c>
    </row>
    <row r="74" spans="1:8" s="17" customFormat="1" ht="15" customHeight="1" x14ac:dyDescent="0.25">
      <c r="A74" s="46" t="s">
        <v>38</v>
      </c>
      <c r="B74" s="112" t="s">
        <v>119</v>
      </c>
      <c r="C74" s="112"/>
      <c r="D74" s="47">
        <v>1.9400000000000001E-2</v>
      </c>
      <c r="E74" s="22">
        <f t="shared" si="1"/>
        <v>35.755752000000001</v>
      </c>
    </row>
    <row r="75" spans="1:8" s="17" customFormat="1" ht="15" customHeight="1" x14ac:dyDescent="0.25">
      <c r="A75" s="46" t="s">
        <v>69</v>
      </c>
      <c r="B75" s="111" t="s">
        <v>120</v>
      </c>
      <c r="C75" s="100"/>
      <c r="D75" s="47">
        <f>(D52*D74)</f>
        <v>7.1392000000000009E-3</v>
      </c>
      <c r="E75" s="22">
        <f t="shared" si="1"/>
        <v>13.158116736000002</v>
      </c>
    </row>
    <row r="76" spans="1:8" s="17" customFormat="1" ht="15" customHeight="1" x14ac:dyDescent="0.25">
      <c r="A76" s="46" t="s">
        <v>72</v>
      </c>
      <c r="B76" s="111" t="s">
        <v>121</v>
      </c>
      <c r="C76" s="111"/>
      <c r="D76" s="47">
        <v>3.2000000000000001E-2</v>
      </c>
      <c r="E76" s="22">
        <f>($E$31*D76)</f>
        <v>58.978560000000002</v>
      </c>
    </row>
    <row r="77" spans="1:8" s="17" customFormat="1" ht="15" customHeight="1" x14ac:dyDescent="0.25">
      <c r="A77" s="103" t="s">
        <v>21</v>
      </c>
      <c r="B77" s="103"/>
      <c r="C77" s="103"/>
      <c r="D77" s="103"/>
      <c r="E77" s="22">
        <f>SUM(E71:E76)</f>
        <v>117.72710361600001</v>
      </c>
    </row>
    <row r="78" spans="1:8" s="17" customFormat="1" ht="15" customHeight="1" x14ac:dyDescent="0.25">
      <c r="A78" s="108" t="s">
        <v>122</v>
      </c>
      <c r="B78" s="108"/>
      <c r="C78" s="108"/>
      <c r="D78" s="108"/>
      <c r="E78" s="15" t="s">
        <v>61</v>
      </c>
    </row>
    <row r="79" spans="1:8" s="17" customFormat="1" ht="15" customHeight="1" x14ac:dyDescent="0.25">
      <c r="A79" s="109" t="s">
        <v>123</v>
      </c>
      <c r="B79" s="109"/>
      <c r="C79" s="109"/>
      <c r="D79" s="109"/>
      <c r="E79" s="109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13" t="s">
        <v>127</v>
      </c>
      <c r="C81" s="114"/>
      <c r="D81" s="47">
        <v>9.2999999999999992E-3</v>
      </c>
      <c r="E81" s="22">
        <f>($E$31+$E$68+$E$77)*D81</f>
        <v>31.269545608492798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2.8E-3</v>
      </c>
      <c r="E82" s="22">
        <f>($E$31+$E$68+$E$77)*D82</f>
        <v>9.4144868498687995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0.67246334641920003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3.3623167320960001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1.6811583660480001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</v>
      </c>
      <c r="E86" s="22">
        <f t="shared" si="2"/>
        <v>0</v>
      </c>
    </row>
    <row r="87" spans="1:5" s="17" customFormat="1" ht="15" customHeight="1" x14ac:dyDescent="0.25">
      <c r="A87" s="103" t="s">
        <v>21</v>
      </c>
      <c r="B87" s="103"/>
      <c r="C87" s="103"/>
      <c r="D87" s="60"/>
      <c r="E87" s="22">
        <f>SUM(E81:E86)</f>
        <v>46.3999709029248</v>
      </c>
    </row>
    <row r="88" spans="1:5" s="17" customFormat="1" ht="15" customHeight="1" x14ac:dyDescent="0.25">
      <c r="A88" s="100" t="s">
        <v>133</v>
      </c>
      <c r="B88" s="100"/>
      <c r="C88" s="100"/>
      <c r="D88" s="100"/>
      <c r="E88" s="100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10" t="s">
        <v>136</v>
      </c>
      <c r="C90" s="110"/>
      <c r="D90" s="61"/>
      <c r="E90" s="25"/>
    </row>
    <row r="91" spans="1:5" s="17" customFormat="1" ht="15" customHeight="1" x14ac:dyDescent="0.25">
      <c r="A91" s="103" t="s">
        <v>21</v>
      </c>
      <c r="B91" s="103"/>
      <c r="C91" s="103"/>
      <c r="D91" s="60"/>
      <c r="E91" s="22">
        <f>SUM(E90)</f>
        <v>0</v>
      </c>
    </row>
    <row r="92" spans="1:5" s="17" customFormat="1" ht="15" customHeight="1" x14ac:dyDescent="0.25">
      <c r="A92" s="108" t="s">
        <v>137</v>
      </c>
      <c r="B92" s="108"/>
      <c r="C92" s="108"/>
      <c r="D92" s="108"/>
      <c r="E92" s="108"/>
    </row>
    <row r="93" spans="1:5" s="17" customFormat="1" ht="15" customHeight="1" x14ac:dyDescent="0.25">
      <c r="A93" s="12">
        <v>4</v>
      </c>
      <c r="B93" s="102" t="s">
        <v>138</v>
      </c>
      <c r="C93" s="102"/>
      <c r="D93" s="102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46.3999709029248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46.3999709029248</v>
      </c>
    </row>
    <row r="97" spans="1:6" s="17" customFormat="1" ht="15" customHeight="1" x14ac:dyDescent="0.25">
      <c r="A97" s="103" t="s">
        <v>139</v>
      </c>
      <c r="B97" s="103"/>
      <c r="C97" s="103"/>
      <c r="D97" s="103"/>
      <c r="E97" s="22">
        <f>SUM(E96:E96)</f>
        <v>46.3999709029248</v>
      </c>
    </row>
    <row r="98" spans="1:6" s="17" customFormat="1" ht="16.5" customHeight="1" x14ac:dyDescent="0.25">
      <c r="A98" s="108" t="s">
        <v>140</v>
      </c>
      <c r="B98" s="108"/>
      <c r="C98" s="108"/>
      <c r="D98" s="108"/>
      <c r="E98" s="16"/>
    </row>
    <row r="99" spans="1:6" s="17" customFormat="1" ht="18" customHeight="1" x14ac:dyDescent="0.25">
      <c r="A99" s="12">
        <v>5</v>
      </c>
      <c r="B99" s="102" t="s">
        <v>141</v>
      </c>
      <c r="C99" s="102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06"/>
      <c r="D100" s="106"/>
      <c r="E100" s="22">
        <v>41.27</v>
      </c>
    </row>
    <row r="101" spans="1:6" s="17" customFormat="1" ht="15" customHeight="1" x14ac:dyDescent="0.25">
      <c r="A101" s="46" t="s">
        <v>32</v>
      </c>
      <c r="B101" s="28" t="s">
        <v>143</v>
      </c>
      <c r="C101" s="107" t="s">
        <v>144</v>
      </c>
      <c r="D101" s="107"/>
      <c r="E101" s="24">
        <v>69.3</v>
      </c>
    </row>
    <row r="102" spans="1:6" s="17" customFormat="1" ht="15" customHeight="1" x14ac:dyDescent="0.25">
      <c r="A102" s="46" t="s">
        <v>35</v>
      </c>
      <c r="B102" s="28" t="s">
        <v>145</v>
      </c>
      <c r="C102" s="106"/>
      <c r="D102" s="106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07"/>
      <c r="D103" s="107"/>
      <c r="E103" s="22">
        <v>0</v>
      </c>
      <c r="F103" s="45"/>
    </row>
    <row r="104" spans="1:6" s="17" customFormat="1" ht="15" customHeight="1" x14ac:dyDescent="0.25">
      <c r="A104" s="103" t="s">
        <v>147</v>
      </c>
      <c r="B104" s="103"/>
      <c r="C104" s="103"/>
      <c r="D104" s="103"/>
      <c r="E104" s="22">
        <f>SUM(E100:E103)</f>
        <v>110.57</v>
      </c>
      <c r="F104" s="45"/>
    </row>
    <row r="105" spans="1:6" s="17" customFormat="1" ht="15" customHeight="1" x14ac:dyDescent="0.25">
      <c r="A105" s="102" t="s">
        <v>148</v>
      </c>
      <c r="B105" s="102"/>
      <c r="C105" s="102"/>
      <c r="D105" s="12" t="s">
        <v>86</v>
      </c>
      <c r="E105" s="42">
        <f>E31</f>
        <v>1843.08</v>
      </c>
    </row>
    <row r="106" spans="1:6" s="17" customFormat="1" ht="15" customHeight="1" x14ac:dyDescent="0.25">
      <c r="A106" s="102"/>
      <c r="B106" s="102"/>
      <c r="C106" s="102"/>
      <c r="D106" s="12" t="s">
        <v>149</v>
      </c>
      <c r="E106" s="42">
        <f>E68</f>
        <v>1401.5096284799999</v>
      </c>
    </row>
    <row r="107" spans="1:6" s="17" customFormat="1" ht="15" customHeight="1" x14ac:dyDescent="0.25">
      <c r="A107" s="102"/>
      <c r="B107" s="102"/>
      <c r="C107" s="102"/>
      <c r="D107" s="12" t="s">
        <v>150</v>
      </c>
      <c r="E107" s="42">
        <f>E77</f>
        <v>117.72710361600001</v>
      </c>
    </row>
    <row r="108" spans="1:6" s="17" customFormat="1" ht="15" customHeight="1" x14ac:dyDescent="0.25">
      <c r="A108" s="102"/>
      <c r="B108" s="102"/>
      <c r="C108" s="102"/>
      <c r="D108" s="12" t="s">
        <v>151</v>
      </c>
      <c r="E108" s="42">
        <f>E97</f>
        <v>46.3999709029248</v>
      </c>
    </row>
    <row r="109" spans="1:6" s="17" customFormat="1" ht="15" customHeight="1" x14ac:dyDescent="0.25">
      <c r="A109" s="102"/>
      <c r="B109" s="102"/>
      <c r="C109" s="102"/>
      <c r="D109" s="12" t="s">
        <v>152</v>
      </c>
      <c r="E109" s="42">
        <f>E104</f>
        <v>110.57</v>
      </c>
    </row>
    <row r="110" spans="1:6" s="17" customFormat="1" ht="15" customHeight="1" x14ac:dyDescent="0.25">
      <c r="A110" s="102"/>
      <c r="B110" s="102"/>
      <c r="C110" s="102"/>
      <c r="D110" s="41" t="s">
        <v>111</v>
      </c>
      <c r="E110" s="42">
        <f>SUM(E105:E109)</f>
        <v>3519.2867029989252</v>
      </c>
    </row>
    <row r="111" spans="1:6" s="17" customFormat="1" ht="15" customHeight="1" x14ac:dyDescent="0.25">
      <c r="A111" s="108" t="s">
        <v>153</v>
      </c>
      <c r="B111" s="108"/>
      <c r="C111" s="108" t="s">
        <v>154</v>
      </c>
      <c r="D111" s="108" t="s">
        <v>155</v>
      </c>
      <c r="E111" s="16"/>
    </row>
    <row r="112" spans="1:6" s="17" customFormat="1" ht="15" customHeight="1" x14ac:dyDescent="0.25">
      <c r="A112" s="12">
        <v>6</v>
      </c>
      <c r="B112" s="102" t="s">
        <v>156</v>
      </c>
      <c r="C112" s="102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04">
        <v>1E-3</v>
      </c>
      <c r="D113" s="104"/>
      <c r="E113" s="22">
        <f>($E$110*C113)</f>
        <v>3.5192867029989254</v>
      </c>
    </row>
    <row r="114" spans="1:5" s="17" customFormat="1" ht="15" customHeight="1" x14ac:dyDescent="0.25">
      <c r="A114" s="12" t="s">
        <v>32</v>
      </c>
      <c r="B114" s="37" t="s">
        <v>158</v>
      </c>
      <c r="C114" s="104">
        <v>1E-3</v>
      </c>
      <c r="D114" s="104"/>
      <c r="E114" s="22">
        <f>C114*(E110+E113)</f>
        <v>3.5228059897019244</v>
      </c>
    </row>
    <row r="115" spans="1:5" s="17" customFormat="1" ht="15" customHeight="1" x14ac:dyDescent="0.25">
      <c r="A115" s="37"/>
      <c r="B115" s="37" t="s">
        <v>159</v>
      </c>
      <c r="C115" s="105" t="s">
        <v>160</v>
      </c>
      <c r="D115" s="105"/>
      <c r="E115" s="22">
        <f>E110+E113+E114</f>
        <v>3526.3287956916261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8.6499999999999986</v>
      </c>
      <c r="D116" s="63">
        <f>+(100-C116)/100</f>
        <v>0.91349999999999998</v>
      </c>
      <c r="E116" s="52">
        <f>TRUNC(E115/D116,2)</f>
        <v>3860.23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6.4999999999999997E-3</v>
      </c>
      <c r="E118" s="22">
        <f>(E116*D118)</f>
        <v>25.091494999999998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0.03</v>
      </c>
      <c r="E119" s="22">
        <f>(E116*D119)</f>
        <v>115.8069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193.01150000000001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8.6499999999999994E-2</v>
      </c>
      <c r="E123" s="22">
        <f>SUM(E118:E122)</f>
        <v>333.90989500000001</v>
      </c>
    </row>
    <row r="124" spans="1:5" s="17" customFormat="1" ht="15" customHeight="1" x14ac:dyDescent="0.25">
      <c r="A124" s="103" t="s">
        <v>169</v>
      </c>
      <c r="B124" s="103"/>
      <c r="C124" s="103"/>
      <c r="D124" s="103"/>
      <c r="E124" s="22">
        <f>E113+E114+E123</f>
        <v>340.95198769270087</v>
      </c>
    </row>
    <row r="125" spans="1:5" s="17" customFormat="1" ht="15" customHeight="1" x14ac:dyDescent="0.25">
      <c r="A125" s="103" t="s">
        <v>170</v>
      </c>
      <c r="B125" s="103"/>
      <c r="C125" s="103"/>
      <c r="D125" s="103"/>
      <c r="E125" s="22">
        <f>SUM(E124:E124)</f>
        <v>340.95198769270087</v>
      </c>
    </row>
    <row r="126" spans="1:5" s="17" customFormat="1" ht="15" customHeight="1" x14ac:dyDescent="0.25">
      <c r="A126" s="102" t="s">
        <v>171</v>
      </c>
      <c r="B126" s="102"/>
      <c r="C126" s="102"/>
      <c r="D126" s="102"/>
      <c r="E126" s="102"/>
    </row>
    <row r="127" spans="1:5" s="17" customFormat="1" ht="15" customHeight="1" x14ac:dyDescent="0.25">
      <c r="A127" s="102" t="s">
        <v>172</v>
      </c>
      <c r="B127" s="102"/>
      <c r="C127" s="102"/>
      <c r="D127" s="102"/>
      <c r="E127" s="13" t="s">
        <v>50</v>
      </c>
    </row>
    <row r="128" spans="1:5" s="17" customFormat="1" ht="15" customHeight="1" x14ac:dyDescent="0.25">
      <c r="A128" s="12" t="s">
        <v>30</v>
      </c>
      <c r="B128" s="100" t="s">
        <v>173</v>
      </c>
      <c r="C128" s="100"/>
      <c r="D128" s="100"/>
      <c r="E128" s="22">
        <f>E31</f>
        <v>1843.08</v>
      </c>
    </row>
    <row r="129" spans="1:8" s="17" customFormat="1" ht="15" customHeight="1" x14ac:dyDescent="0.25">
      <c r="A129" s="12" t="s">
        <v>32</v>
      </c>
      <c r="B129" s="100" t="s">
        <v>174</v>
      </c>
      <c r="C129" s="100"/>
      <c r="D129" s="100"/>
      <c r="E129" s="22">
        <f>E68</f>
        <v>1401.5096284799999</v>
      </c>
    </row>
    <row r="130" spans="1:8" s="17" customFormat="1" ht="15" customHeight="1" x14ac:dyDescent="0.25">
      <c r="A130" s="12" t="s">
        <v>35</v>
      </c>
      <c r="B130" s="100" t="s">
        <v>175</v>
      </c>
      <c r="C130" s="100"/>
      <c r="D130" s="100"/>
      <c r="E130" s="22">
        <f>E77</f>
        <v>117.72710361600001</v>
      </c>
    </row>
    <row r="131" spans="1:8" s="17" customFormat="1" ht="15" customHeight="1" x14ac:dyDescent="0.25">
      <c r="A131" s="12" t="s">
        <v>38</v>
      </c>
      <c r="B131" s="100" t="s">
        <v>176</v>
      </c>
      <c r="C131" s="100"/>
      <c r="D131" s="100"/>
      <c r="E131" s="22">
        <f>E97</f>
        <v>46.3999709029248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110.57</v>
      </c>
    </row>
    <row r="133" spans="1:8" s="17" customFormat="1" ht="15" customHeight="1" x14ac:dyDescent="0.25">
      <c r="A133" s="103" t="s">
        <v>178</v>
      </c>
      <c r="B133" s="103"/>
      <c r="C133" s="103"/>
      <c r="D133" s="53"/>
      <c r="E133" s="22">
        <f>SUM(E128:E132)</f>
        <v>3519.2867029989252</v>
      </c>
    </row>
    <row r="134" spans="1:8" s="17" customFormat="1" ht="15" customHeight="1" x14ac:dyDescent="0.25">
      <c r="A134" s="12" t="s">
        <v>72</v>
      </c>
      <c r="B134" s="100" t="s">
        <v>179</v>
      </c>
      <c r="C134" s="100"/>
      <c r="D134" s="100"/>
      <c r="E134" s="22">
        <f>E125</f>
        <v>340.95198769270087</v>
      </c>
      <c r="F134" s="38"/>
    </row>
    <row r="135" spans="1:8" s="17" customFormat="1" ht="15" customHeight="1" x14ac:dyDescent="0.25">
      <c r="A135" s="101" t="s">
        <v>180</v>
      </c>
      <c r="B135" s="101"/>
      <c r="C135" s="101"/>
      <c r="D135" s="101"/>
      <c r="E135" s="67">
        <f>ROUND(SUM(E133+E134),2)</f>
        <v>3860.24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</mergeCells>
  <hyperlinks>
    <hyperlink ref="B49" r:id="rId1" display="08 - Sebrae 0,3% ou 0,6% - IN nº 03, MPS/SRP/2005, Anexo II e III ver código da Tabela" xr:uid="{00000000-0004-0000-01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H144"/>
  <sheetViews>
    <sheetView showGridLines="0" zoomScaleNormal="100" zoomScaleSheetLayoutView="100" workbookViewId="0">
      <selection activeCell="E102" sqref="E102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5.7109375" style="69" customWidth="1"/>
    <col min="4" max="4" width="23.7109375" style="70" customWidth="1"/>
    <col min="5" max="5" width="23.7109375" style="26" customWidth="1"/>
    <col min="6" max="6" width="23.285156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38" t="s">
        <v>24</v>
      </c>
      <c r="B1" s="138"/>
      <c r="C1" s="138"/>
      <c r="D1" s="138"/>
      <c r="E1" s="138"/>
    </row>
    <row r="2" spans="1:7" ht="15" customHeight="1" x14ac:dyDescent="0.25">
      <c r="A2" s="139" t="s">
        <v>25</v>
      </c>
      <c r="B2" s="139"/>
      <c r="C2" s="139"/>
      <c r="D2" s="140" t="s">
        <v>26</v>
      </c>
      <c r="E2" s="140"/>
    </row>
    <row r="3" spans="1:7" ht="15" customHeight="1" x14ac:dyDescent="0.25">
      <c r="A3" s="139" t="s">
        <v>27</v>
      </c>
      <c r="B3" s="139"/>
      <c r="C3" s="139"/>
      <c r="D3" s="141"/>
      <c r="E3" s="141"/>
    </row>
    <row r="4" spans="1:7" ht="15" customHeight="1" x14ac:dyDescent="0.25">
      <c r="A4" s="142" t="s">
        <v>181</v>
      </c>
      <c r="B4" s="143"/>
      <c r="C4" s="143"/>
      <c r="D4" s="143"/>
      <c r="E4" s="144"/>
    </row>
    <row r="5" spans="1:7" ht="15" customHeight="1" x14ac:dyDescent="0.25">
      <c r="A5" s="135" t="s">
        <v>29</v>
      </c>
      <c r="B5" s="135"/>
      <c r="C5" s="135"/>
      <c r="D5" s="135"/>
      <c r="E5" s="135"/>
    </row>
    <row r="6" spans="1:7" ht="15" customHeight="1" x14ac:dyDescent="0.25">
      <c r="A6" s="8" t="s">
        <v>30</v>
      </c>
      <c r="B6" s="9" t="s">
        <v>31</v>
      </c>
      <c r="C6" s="136"/>
      <c r="D6" s="137"/>
      <c r="E6" s="137"/>
    </row>
    <row r="7" spans="1:7" ht="15" customHeight="1" x14ac:dyDescent="0.25">
      <c r="A7" s="8" t="s">
        <v>32</v>
      </c>
      <c r="B7" s="9" t="s">
        <v>33</v>
      </c>
      <c r="C7" s="138" t="s">
        <v>34</v>
      </c>
      <c r="D7" s="138"/>
      <c r="E7" s="138"/>
    </row>
    <row r="8" spans="1:7" ht="15" customHeight="1" x14ac:dyDescent="0.25">
      <c r="A8" s="8" t="s">
        <v>35</v>
      </c>
      <c r="B8" s="9" t="s">
        <v>36</v>
      </c>
      <c r="C8" s="138" t="s">
        <v>182</v>
      </c>
      <c r="D8" s="138"/>
      <c r="E8" s="138"/>
    </row>
    <row r="9" spans="1:7" ht="15" customHeight="1" x14ac:dyDescent="0.25">
      <c r="A9" s="8" t="s">
        <v>38</v>
      </c>
      <c r="B9" s="9" t="s">
        <v>39</v>
      </c>
      <c r="C9" s="138" t="s">
        <v>40</v>
      </c>
      <c r="D9" s="138"/>
      <c r="E9" s="138"/>
    </row>
    <row r="10" spans="1:7" ht="15" customHeight="1" x14ac:dyDescent="0.25">
      <c r="A10" s="135" t="s">
        <v>41</v>
      </c>
      <c r="B10" s="135"/>
      <c r="C10" s="135"/>
      <c r="D10" s="135"/>
      <c r="E10" s="135"/>
    </row>
    <row r="11" spans="1:7" ht="15" customHeight="1" x14ac:dyDescent="0.25">
      <c r="A11" s="131" t="s">
        <v>42</v>
      </c>
      <c r="B11" s="131"/>
      <c r="C11" s="10" t="s">
        <v>43</v>
      </c>
      <c r="D11" s="132" t="s">
        <v>44</v>
      </c>
      <c r="E11" s="132"/>
    </row>
    <row r="12" spans="1:7" ht="15" customHeight="1" x14ac:dyDescent="0.25">
      <c r="A12" s="133" t="s">
        <v>45</v>
      </c>
      <c r="B12" s="133"/>
      <c r="C12" s="11" t="s">
        <v>46</v>
      </c>
      <c r="D12" s="134"/>
      <c r="E12" s="134"/>
    </row>
    <row r="13" spans="1:7" x14ac:dyDescent="0.25">
      <c r="A13" s="135" t="s">
        <v>47</v>
      </c>
      <c r="B13" s="135"/>
      <c r="C13" s="135"/>
      <c r="D13" s="135"/>
      <c r="E13" s="135"/>
    </row>
    <row r="14" spans="1:7" ht="12" customHeight="1" x14ac:dyDescent="0.25">
      <c r="A14" s="135" t="s">
        <v>48</v>
      </c>
      <c r="B14" s="135"/>
      <c r="C14" s="135"/>
      <c r="D14" s="135"/>
      <c r="E14" s="135"/>
    </row>
    <row r="15" spans="1:7" ht="21.75" customHeight="1" x14ac:dyDescent="0.25">
      <c r="A15" s="102" t="s">
        <v>49</v>
      </c>
      <c r="B15" s="102"/>
      <c r="C15" s="102"/>
      <c r="D15" s="102"/>
      <c r="E15" s="13" t="s">
        <v>50</v>
      </c>
      <c r="G15" s="14"/>
    </row>
    <row r="16" spans="1:7" ht="15" customHeight="1" x14ac:dyDescent="0.25">
      <c r="A16" s="8">
        <v>1</v>
      </c>
      <c r="B16" s="125" t="s">
        <v>51</v>
      </c>
      <c r="C16" s="125"/>
      <c r="D16" s="126" t="s">
        <v>183</v>
      </c>
      <c r="E16" s="126"/>
    </row>
    <row r="17" spans="1:8" ht="15" customHeight="1" x14ac:dyDescent="0.25">
      <c r="A17" s="8">
        <v>2</v>
      </c>
      <c r="B17" s="125" t="s">
        <v>54</v>
      </c>
      <c r="C17" s="125"/>
      <c r="D17" s="129"/>
      <c r="E17" s="129"/>
    </row>
    <row r="18" spans="1:8" ht="15" customHeight="1" x14ac:dyDescent="0.25">
      <c r="A18" s="8">
        <v>3</v>
      </c>
      <c r="B18" s="125" t="s">
        <v>55</v>
      </c>
      <c r="C18" s="125"/>
      <c r="D18" s="130">
        <v>1580.42</v>
      </c>
      <c r="E18" s="130"/>
      <c r="F18" s="76"/>
    </row>
    <row r="19" spans="1:8" ht="15" customHeight="1" x14ac:dyDescent="0.25">
      <c r="A19" s="8">
        <v>4</v>
      </c>
      <c r="B19" s="125" t="s">
        <v>56</v>
      </c>
      <c r="C19" s="125"/>
      <c r="D19" s="126" t="str">
        <f>D16</f>
        <v>Aux de Cozinha</v>
      </c>
      <c r="E19" s="126"/>
    </row>
    <row r="20" spans="1:8" ht="15" customHeight="1" x14ac:dyDescent="0.25">
      <c r="A20" s="8">
        <v>5</v>
      </c>
      <c r="B20" s="127" t="s">
        <v>57</v>
      </c>
      <c r="C20" s="127"/>
      <c r="D20" s="128" t="s">
        <v>184</v>
      </c>
      <c r="E20" s="128"/>
    </row>
    <row r="21" spans="1:8" s="17" customFormat="1" ht="18" customHeight="1" x14ac:dyDescent="0.25">
      <c r="A21" s="108" t="s">
        <v>59</v>
      </c>
      <c r="B21" s="108"/>
      <c r="C21" s="108"/>
      <c r="D21" s="108"/>
      <c r="E21" s="16"/>
    </row>
    <row r="22" spans="1:8" s="17" customFormat="1" ht="18" customHeight="1" x14ac:dyDescent="0.25">
      <c r="A22" s="12">
        <v>1</v>
      </c>
      <c r="B22" s="102" t="s">
        <v>60</v>
      </c>
      <c r="C22" s="102"/>
      <c r="D22" s="18" t="s">
        <v>61</v>
      </c>
      <c r="E22" s="13" t="s">
        <v>50</v>
      </c>
      <c r="F22" s="75"/>
    </row>
    <row r="23" spans="1:8" ht="15" customHeight="1" x14ac:dyDescent="0.25">
      <c r="A23" s="19" t="s">
        <v>30</v>
      </c>
      <c r="B23" s="20" t="s">
        <v>62</v>
      </c>
      <c r="C23" s="123"/>
      <c r="D23" s="123"/>
      <c r="E23" s="22">
        <f>D18</f>
        <v>1580.42</v>
      </c>
    </row>
    <row r="24" spans="1:8" ht="15" customHeight="1" x14ac:dyDescent="0.25">
      <c r="A24" s="19" t="s">
        <v>32</v>
      </c>
      <c r="B24" s="20" t="s">
        <v>63</v>
      </c>
      <c r="C24" s="119" t="s">
        <v>64</v>
      </c>
      <c r="D24" s="119"/>
      <c r="E24" s="24"/>
    </row>
    <row r="25" spans="1:8" ht="15" customHeight="1" x14ac:dyDescent="0.25">
      <c r="A25" s="19" t="s">
        <v>35</v>
      </c>
      <c r="B25" s="20" t="s">
        <v>65</v>
      </c>
      <c r="C25" s="119" t="s">
        <v>185</v>
      </c>
      <c r="D25" s="119"/>
      <c r="E25" s="25">
        <f>E23*20%</f>
        <v>316.08400000000006</v>
      </c>
    </row>
    <row r="26" spans="1:8" ht="15" customHeight="1" x14ac:dyDescent="0.25">
      <c r="A26" s="19" t="s">
        <v>38</v>
      </c>
      <c r="B26" s="20" t="s">
        <v>67</v>
      </c>
      <c r="C26" s="119" t="s">
        <v>68</v>
      </c>
      <c r="D26" s="119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4" t="s">
        <v>71</v>
      </c>
      <c r="D27" s="119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19" t="s">
        <v>74</v>
      </c>
      <c r="D28" s="119"/>
      <c r="E28" s="24"/>
    </row>
    <row r="29" spans="1:8" ht="15" customHeight="1" x14ac:dyDescent="0.25">
      <c r="A29" s="19" t="s">
        <v>75</v>
      </c>
      <c r="B29" s="28" t="s">
        <v>76</v>
      </c>
      <c r="C29" s="119"/>
      <c r="D29" s="119"/>
      <c r="E29" s="24"/>
    </row>
    <row r="30" spans="1:8" ht="15" customHeight="1" x14ac:dyDescent="0.25">
      <c r="A30" s="120" t="s">
        <v>21</v>
      </c>
      <c r="B30" s="120"/>
      <c r="C30" s="120"/>
      <c r="D30" s="120"/>
      <c r="E30" s="22">
        <f>SUM(E23:E29)</f>
        <v>1896.5040000000001</v>
      </c>
      <c r="F30" s="29"/>
      <c r="G30" s="30"/>
    </row>
    <row r="31" spans="1:8" s="17" customFormat="1" ht="15" customHeight="1" x14ac:dyDescent="0.25">
      <c r="A31" s="103" t="s">
        <v>77</v>
      </c>
      <c r="B31" s="103"/>
      <c r="C31" s="103"/>
      <c r="D31" s="103"/>
      <c r="E31" s="22">
        <f>SUM(E30:E30)</f>
        <v>1896.5040000000001</v>
      </c>
      <c r="F31" s="32"/>
      <c r="G31" s="33"/>
    </row>
    <row r="32" spans="1:8" s="17" customFormat="1" ht="15" customHeight="1" x14ac:dyDescent="0.25">
      <c r="A32" s="108" t="s">
        <v>78</v>
      </c>
      <c r="B32" s="108"/>
      <c r="C32" s="108"/>
      <c r="D32" s="108"/>
      <c r="E32" s="16"/>
    </row>
    <row r="33" spans="1:7" s="17" customFormat="1" ht="15" customHeight="1" x14ac:dyDescent="0.25">
      <c r="A33" s="34"/>
      <c r="B33" s="109" t="s">
        <v>79</v>
      </c>
      <c r="C33" s="109"/>
      <c r="D33" s="109"/>
      <c r="E33" s="109"/>
      <c r="F33" s="36"/>
    </row>
    <row r="34" spans="1:7" s="17" customFormat="1" ht="15" customHeight="1" x14ac:dyDescent="0.25">
      <c r="A34" s="37" t="s">
        <v>80</v>
      </c>
      <c r="B34" s="102" t="s">
        <v>81</v>
      </c>
      <c r="C34" s="102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157.97878320000001</v>
      </c>
    </row>
    <row r="36" spans="1:7" s="17" customFormat="1" x14ac:dyDescent="0.25">
      <c r="A36" s="15" t="s">
        <v>32</v>
      </c>
      <c r="B36" s="121" t="s">
        <v>83</v>
      </c>
      <c r="C36" s="122"/>
      <c r="D36" s="39">
        <v>0.1212</v>
      </c>
      <c r="E36" s="22">
        <f>($E$31*D36)</f>
        <v>229.85628480000003</v>
      </c>
    </row>
    <row r="37" spans="1:7" s="17" customFormat="1" ht="15" customHeight="1" x14ac:dyDescent="0.25">
      <c r="A37" s="116" t="s">
        <v>21</v>
      </c>
      <c r="B37" s="116"/>
      <c r="C37" s="116"/>
      <c r="D37" s="40">
        <f>SUM(D35:D36)</f>
        <v>0.20450000000000002</v>
      </c>
      <c r="E37" s="22">
        <f>SUM(E35:E36)</f>
        <v>387.83506800000004</v>
      </c>
    </row>
    <row r="38" spans="1:7" s="17" customFormat="1" ht="15" customHeight="1" x14ac:dyDescent="0.25">
      <c r="A38" s="103" t="s">
        <v>84</v>
      </c>
      <c r="B38" s="103"/>
      <c r="C38" s="103"/>
      <c r="D38" s="103"/>
      <c r="E38" s="22">
        <f>SUM(E37:E37)</f>
        <v>387.83506800000004</v>
      </c>
    </row>
    <row r="39" spans="1:7" s="17" customFormat="1" ht="17.25" customHeight="1" x14ac:dyDescent="0.25">
      <c r="A39" s="105" t="s">
        <v>85</v>
      </c>
      <c r="B39" s="105"/>
      <c r="C39" s="105"/>
      <c r="D39" s="12" t="s">
        <v>86</v>
      </c>
      <c r="E39" s="22">
        <f>E31</f>
        <v>1896.5040000000001</v>
      </c>
    </row>
    <row r="40" spans="1:7" s="17" customFormat="1" ht="18" customHeight="1" x14ac:dyDescent="0.25">
      <c r="A40" s="105"/>
      <c r="B40" s="105"/>
      <c r="C40" s="105"/>
      <c r="D40" s="12" t="s">
        <v>87</v>
      </c>
      <c r="E40" s="42">
        <f>E38</f>
        <v>387.83506800000004</v>
      </c>
    </row>
    <row r="41" spans="1:7" s="17" customFormat="1" ht="19.5" customHeight="1" x14ac:dyDescent="0.25">
      <c r="A41" s="105"/>
      <c r="B41" s="105"/>
      <c r="C41" s="105"/>
      <c r="D41" s="12" t="s">
        <v>21</v>
      </c>
      <c r="E41" s="42">
        <f>SUM(E39:E40)</f>
        <v>2284.3390680000002</v>
      </c>
    </row>
    <row r="42" spans="1:7" s="17" customFormat="1" ht="27" customHeight="1" x14ac:dyDescent="0.25">
      <c r="A42" s="43"/>
      <c r="B42" s="118" t="s">
        <v>88</v>
      </c>
      <c r="C42" s="118"/>
      <c r="D42" s="118"/>
      <c r="E42" s="44"/>
      <c r="F42" s="45"/>
    </row>
    <row r="43" spans="1:7" s="17" customFormat="1" ht="17.25" customHeight="1" x14ac:dyDescent="0.25">
      <c r="A43" s="12" t="s">
        <v>89</v>
      </c>
      <c r="B43" s="102" t="s">
        <v>90</v>
      </c>
      <c r="C43" s="102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17" t="s">
        <v>92</v>
      </c>
      <c r="C44" s="117"/>
      <c r="D44" s="47">
        <v>0.2</v>
      </c>
      <c r="E44" s="22">
        <f>($E$41*D44)</f>
        <v>456.86781360000009</v>
      </c>
      <c r="F44" s="45"/>
    </row>
    <row r="45" spans="1:7" s="17" customFormat="1" ht="15" customHeight="1" x14ac:dyDescent="0.25">
      <c r="A45" s="46" t="s">
        <v>32</v>
      </c>
      <c r="B45" s="117" t="s">
        <v>93</v>
      </c>
      <c r="C45" s="117"/>
      <c r="D45" s="47">
        <v>2.5000000000000001E-2</v>
      </c>
      <c r="E45" s="22">
        <f>($E$41*D45)</f>
        <v>57.108476700000011</v>
      </c>
      <c r="F45" s="48"/>
    </row>
    <row r="46" spans="1:7" s="17" customFormat="1" ht="15" customHeight="1" x14ac:dyDescent="0.25">
      <c r="A46" s="46" t="s">
        <v>35</v>
      </c>
      <c r="B46" s="117" t="s">
        <v>94</v>
      </c>
      <c r="C46" s="117"/>
      <c r="D46" s="47">
        <v>0.03</v>
      </c>
      <c r="E46" s="22">
        <f t="shared" ref="E46:E51" si="0">($E$41*D46)</f>
        <v>68.530172040000011</v>
      </c>
    </row>
    <row r="47" spans="1:7" s="17" customFormat="1" ht="15" customHeight="1" x14ac:dyDescent="0.25">
      <c r="A47" s="46" t="s">
        <v>38</v>
      </c>
      <c r="B47" s="117" t="s">
        <v>95</v>
      </c>
      <c r="C47" s="117"/>
      <c r="D47" s="47">
        <v>1.4999999999999999E-2</v>
      </c>
      <c r="E47" s="22">
        <f t="shared" si="0"/>
        <v>34.265086020000005</v>
      </c>
      <c r="F47" s="45"/>
    </row>
    <row r="48" spans="1:7" s="17" customFormat="1" ht="15" customHeight="1" x14ac:dyDescent="0.25">
      <c r="A48" s="46" t="s">
        <v>69</v>
      </c>
      <c r="B48" s="117" t="s">
        <v>96</v>
      </c>
      <c r="C48" s="117"/>
      <c r="D48" s="47">
        <v>0.01</v>
      </c>
      <c r="E48" s="22">
        <f t="shared" si="0"/>
        <v>22.843390680000002</v>
      </c>
      <c r="F48" s="49"/>
    </row>
    <row r="49" spans="1:7" s="17" customFormat="1" ht="15" customHeight="1" x14ac:dyDescent="0.25">
      <c r="A49" s="46" t="s">
        <v>72</v>
      </c>
      <c r="B49" s="117" t="s">
        <v>97</v>
      </c>
      <c r="C49" s="117"/>
      <c r="D49" s="47">
        <v>6.0000000000000001E-3</v>
      </c>
      <c r="E49" s="22">
        <f t="shared" si="0"/>
        <v>13.706034408000003</v>
      </c>
    </row>
    <row r="50" spans="1:7" s="17" customFormat="1" ht="15" customHeight="1" x14ac:dyDescent="0.25">
      <c r="A50" s="46" t="s">
        <v>75</v>
      </c>
      <c r="B50" s="117" t="s">
        <v>98</v>
      </c>
      <c r="C50" s="117"/>
      <c r="D50" s="47">
        <v>2E-3</v>
      </c>
      <c r="E50" s="22">
        <f t="shared" si="0"/>
        <v>4.5686781360000008</v>
      </c>
    </row>
    <row r="51" spans="1:7" s="17" customFormat="1" ht="15" customHeight="1" x14ac:dyDescent="0.25">
      <c r="A51" s="46" t="s">
        <v>99</v>
      </c>
      <c r="B51" s="117" t="s">
        <v>100</v>
      </c>
      <c r="C51" s="117"/>
      <c r="D51" s="47">
        <v>0.08</v>
      </c>
      <c r="E51" s="22">
        <f t="shared" si="0"/>
        <v>182.74712544000002</v>
      </c>
    </row>
    <row r="52" spans="1:7" s="17" customFormat="1" ht="15" customHeight="1" x14ac:dyDescent="0.25">
      <c r="A52" s="103" t="s">
        <v>21</v>
      </c>
      <c r="B52" s="103"/>
      <c r="C52" s="103"/>
      <c r="D52" s="47">
        <f>SUM(D44:D51)</f>
        <v>0.36800000000000005</v>
      </c>
      <c r="E52" s="22">
        <f>SUM(E44:E51)</f>
        <v>840.63677702400014</v>
      </c>
    </row>
    <row r="53" spans="1:7" s="17" customFormat="1" ht="15" customHeight="1" x14ac:dyDescent="0.25">
      <c r="A53" s="34"/>
      <c r="B53" s="109" t="s">
        <v>101</v>
      </c>
      <c r="C53" s="109"/>
      <c r="D53" s="109"/>
      <c r="E53" s="109"/>
    </row>
    <row r="54" spans="1:7" ht="15" customHeight="1" x14ac:dyDescent="0.25">
      <c r="A54" s="12" t="s">
        <v>102</v>
      </c>
      <c r="B54" s="102" t="s">
        <v>103</v>
      </c>
      <c r="C54" s="102"/>
      <c r="D54" s="15" t="s">
        <v>61</v>
      </c>
      <c r="E54" s="13" t="s">
        <v>50</v>
      </c>
    </row>
    <row r="55" spans="1:7" ht="28.5" customHeight="1" x14ac:dyDescent="0.25">
      <c r="A55" s="46" t="s">
        <v>30</v>
      </c>
      <c r="B55" s="100" t="s">
        <v>186</v>
      </c>
      <c r="C55" s="100"/>
      <c r="D55" s="20"/>
      <c r="E55" s="24">
        <f>(52*4.9)-F55</f>
        <v>159.97480000000002</v>
      </c>
      <c r="F55" s="51">
        <f>D18*6%</f>
        <v>94.825199999999995</v>
      </c>
      <c r="G55" s="7" t="s">
        <v>187</v>
      </c>
    </row>
    <row r="56" spans="1:7" ht="15" customHeight="1" x14ac:dyDescent="0.25">
      <c r="A56" s="46" t="s">
        <v>32</v>
      </c>
      <c r="B56" s="100" t="s">
        <v>105</v>
      </c>
      <c r="C56" s="100"/>
      <c r="D56" s="23"/>
      <c r="E56" s="52">
        <f>250*0.8</f>
        <v>200</v>
      </c>
      <c r="F56" s="51">
        <f>D18*1%</f>
        <v>15.804200000000002</v>
      </c>
    </row>
    <row r="57" spans="1:7" ht="15" customHeight="1" x14ac:dyDescent="0.25">
      <c r="A57" s="46" t="s">
        <v>35</v>
      </c>
      <c r="B57" s="100" t="s">
        <v>106</v>
      </c>
      <c r="C57" s="100"/>
      <c r="D57" s="23"/>
      <c r="E57" s="22">
        <v>0</v>
      </c>
      <c r="G57" s="7" t="s">
        <v>188</v>
      </c>
    </row>
    <row r="58" spans="1:7" ht="15" customHeight="1" x14ac:dyDescent="0.25">
      <c r="A58" s="46" t="s">
        <v>38</v>
      </c>
      <c r="B58" s="100" t="s">
        <v>107</v>
      </c>
      <c r="C58" s="100"/>
      <c r="D58" s="16"/>
      <c r="E58" s="22">
        <v>8</v>
      </c>
      <c r="G58" s="7" t="s">
        <v>189</v>
      </c>
    </row>
    <row r="59" spans="1:7" ht="15" customHeight="1" x14ac:dyDescent="0.25">
      <c r="A59" s="46" t="s">
        <v>69</v>
      </c>
      <c r="B59" s="100" t="s">
        <v>190</v>
      </c>
      <c r="C59" s="100"/>
      <c r="D59" s="53"/>
      <c r="E59" s="24">
        <v>16.13</v>
      </c>
      <c r="G59" s="7" t="s">
        <v>191</v>
      </c>
    </row>
    <row r="60" spans="1:7" ht="15" customHeight="1" x14ac:dyDescent="0.25">
      <c r="A60" s="46" t="s">
        <v>72</v>
      </c>
      <c r="B60" s="100" t="s">
        <v>109</v>
      </c>
      <c r="C60" s="100"/>
      <c r="D60" s="23"/>
      <c r="E60" s="22">
        <v>137.97999999999999</v>
      </c>
      <c r="G60" s="7" t="s">
        <v>192</v>
      </c>
    </row>
    <row r="61" spans="1:7" ht="15" customHeight="1" x14ac:dyDescent="0.25">
      <c r="A61" s="46" t="s">
        <v>75</v>
      </c>
      <c r="B61" s="100" t="s">
        <v>110</v>
      </c>
      <c r="C61" s="100"/>
      <c r="D61" s="53"/>
      <c r="E61" s="22">
        <v>5.6</v>
      </c>
      <c r="G61" s="7" t="s">
        <v>191</v>
      </c>
    </row>
    <row r="62" spans="1:7" s="17" customFormat="1" ht="15" customHeight="1" x14ac:dyDescent="0.25">
      <c r="A62" s="116" t="s">
        <v>111</v>
      </c>
      <c r="B62" s="116"/>
      <c r="C62" s="116"/>
      <c r="D62" s="116"/>
      <c r="E62" s="22">
        <f>SUM(E55:E61)</f>
        <v>527.6848</v>
      </c>
    </row>
    <row r="63" spans="1:7" s="17" customFormat="1" ht="15" customHeight="1" x14ac:dyDescent="0.25">
      <c r="A63" s="108" t="s">
        <v>112</v>
      </c>
      <c r="B63" s="108"/>
      <c r="C63" s="108"/>
      <c r="D63" s="108"/>
      <c r="E63" s="108"/>
    </row>
    <row r="64" spans="1:7" s="17" customFormat="1" ht="15" customHeight="1" x14ac:dyDescent="0.25">
      <c r="A64" s="12">
        <v>2</v>
      </c>
      <c r="B64" s="102" t="s">
        <v>113</v>
      </c>
      <c r="C64" s="102"/>
      <c r="D64" s="102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387.83506800000004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840.63677702400014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527.6848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1756.1566450240002</v>
      </c>
    </row>
    <row r="69" spans="1:8" s="17" customFormat="1" ht="15" customHeight="1" x14ac:dyDescent="0.25">
      <c r="A69" s="108" t="s">
        <v>114</v>
      </c>
      <c r="B69" s="108"/>
      <c r="C69" s="108"/>
      <c r="D69" s="108"/>
      <c r="E69" s="108"/>
      <c r="H69" s="54"/>
    </row>
    <row r="70" spans="1:8" s="17" customFormat="1" ht="15" customHeight="1" x14ac:dyDescent="0.25">
      <c r="A70" s="12">
        <v>3</v>
      </c>
      <c r="B70" s="102" t="s">
        <v>115</v>
      </c>
      <c r="C70" s="115"/>
      <c r="D70" s="11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11" t="s">
        <v>116</v>
      </c>
      <c r="C71" s="111"/>
      <c r="D71" s="47">
        <v>4.1999999999999997E-3</v>
      </c>
      <c r="E71" s="22">
        <f t="shared" ref="E71:E75" si="1">($E$31*D71)</f>
        <v>7.9653168000000001</v>
      </c>
    </row>
    <row r="72" spans="1:8" s="17" customFormat="1" ht="15" customHeight="1" x14ac:dyDescent="0.25">
      <c r="A72" s="46" t="s">
        <v>32</v>
      </c>
      <c r="B72" s="111" t="s">
        <v>193</v>
      </c>
      <c r="C72" s="111"/>
      <c r="D72" s="47">
        <f>(D51*D71)</f>
        <v>3.3599999999999998E-4</v>
      </c>
      <c r="E72" s="22">
        <f t="shared" si="1"/>
        <v>0.63722534399999997</v>
      </c>
    </row>
    <row r="73" spans="1:8" s="17" customFormat="1" ht="15" customHeight="1" x14ac:dyDescent="0.25">
      <c r="A73" s="46" t="s">
        <v>35</v>
      </c>
      <c r="B73" s="111" t="s">
        <v>118</v>
      </c>
      <c r="C73" s="111"/>
      <c r="D73" s="47">
        <v>8.0000000000000004E-4</v>
      </c>
      <c r="E73" s="22">
        <f t="shared" si="1"/>
        <v>1.5172032000000002</v>
      </c>
    </row>
    <row r="74" spans="1:8" s="17" customFormat="1" ht="15" customHeight="1" x14ac:dyDescent="0.25">
      <c r="A74" s="46" t="s">
        <v>38</v>
      </c>
      <c r="B74" s="112" t="s">
        <v>194</v>
      </c>
      <c r="C74" s="112"/>
      <c r="D74" s="47">
        <v>1.9400000000000001E-2</v>
      </c>
      <c r="E74" s="22">
        <f t="shared" si="1"/>
        <v>36.792177600000002</v>
      </c>
    </row>
    <row r="75" spans="1:8" s="17" customFormat="1" ht="15" customHeight="1" x14ac:dyDescent="0.25">
      <c r="A75" s="46" t="s">
        <v>69</v>
      </c>
      <c r="B75" s="111" t="s">
        <v>120</v>
      </c>
      <c r="C75" s="100"/>
      <c r="D75" s="47">
        <f>(D52*D74)</f>
        <v>7.1392000000000009E-3</v>
      </c>
      <c r="E75" s="22">
        <f t="shared" si="1"/>
        <v>13.539521356800003</v>
      </c>
    </row>
    <row r="76" spans="1:8" s="17" customFormat="1" ht="15" customHeight="1" x14ac:dyDescent="0.25">
      <c r="A76" s="46" t="s">
        <v>72</v>
      </c>
      <c r="B76" s="111" t="s">
        <v>121</v>
      </c>
      <c r="C76" s="111"/>
      <c r="D76" s="47">
        <v>3.2000000000000001E-2</v>
      </c>
      <c r="E76" s="22">
        <f>($E$31*D76)</f>
        <v>60.688128000000006</v>
      </c>
    </row>
    <row r="77" spans="1:8" s="17" customFormat="1" ht="15" customHeight="1" x14ac:dyDescent="0.25">
      <c r="A77" s="103" t="s">
        <v>21</v>
      </c>
      <c r="B77" s="103"/>
      <c r="C77" s="103"/>
      <c r="D77" s="103"/>
      <c r="E77" s="22">
        <f>SUM(E71:E76)</f>
        <v>121.13957230080001</v>
      </c>
    </row>
    <row r="78" spans="1:8" s="17" customFormat="1" ht="15" customHeight="1" x14ac:dyDescent="0.25">
      <c r="A78" s="108" t="s">
        <v>122</v>
      </c>
      <c r="B78" s="108"/>
      <c r="C78" s="108"/>
      <c r="D78" s="108"/>
      <c r="E78" s="15" t="s">
        <v>61</v>
      </c>
    </row>
    <row r="79" spans="1:8" s="17" customFormat="1" ht="15" customHeight="1" x14ac:dyDescent="0.25">
      <c r="A79" s="109" t="s">
        <v>123</v>
      </c>
      <c r="B79" s="109"/>
      <c r="C79" s="109"/>
      <c r="D79" s="109"/>
      <c r="E79" s="109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13" t="s">
        <v>127</v>
      </c>
      <c r="C81" s="114"/>
      <c r="D81" s="47">
        <v>9.2999999999999992E-3</v>
      </c>
      <c r="E81" s="22">
        <f>($E$31+$E$68+$E$77)*D81</f>
        <v>35.096342021120641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2.8E-3</v>
      </c>
      <c r="E82" s="22">
        <f>($E$31+$E$68+$E$77)*D82</f>
        <v>10.566640608509442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 t="shared" ref="E83:E86" si="2">($E$31+$E$68+$E$77)*D83</f>
        <v>0.75476004346496017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si="2"/>
        <v>3.7738002173248004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1.8869001086624002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</v>
      </c>
      <c r="E86" s="22">
        <f t="shared" si="2"/>
        <v>0</v>
      </c>
    </row>
    <row r="87" spans="1:5" s="17" customFormat="1" ht="15" customHeight="1" x14ac:dyDescent="0.25">
      <c r="A87" s="103" t="s">
        <v>21</v>
      </c>
      <c r="B87" s="103"/>
      <c r="C87" s="103"/>
      <c r="D87" s="60"/>
      <c r="E87" s="22">
        <f>SUM(E81:E86)</f>
        <v>52.078442999082242</v>
      </c>
    </row>
    <row r="88" spans="1:5" s="17" customFormat="1" ht="15" customHeight="1" x14ac:dyDescent="0.25">
      <c r="A88" s="100" t="s">
        <v>133</v>
      </c>
      <c r="B88" s="100"/>
      <c r="C88" s="100"/>
      <c r="D88" s="100"/>
      <c r="E88" s="100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10" t="s">
        <v>136</v>
      </c>
      <c r="C90" s="110"/>
      <c r="D90" s="61"/>
      <c r="E90" s="25"/>
    </row>
    <row r="91" spans="1:5" s="17" customFormat="1" ht="15" customHeight="1" x14ac:dyDescent="0.25">
      <c r="A91" s="103" t="s">
        <v>21</v>
      </c>
      <c r="B91" s="103"/>
      <c r="C91" s="103"/>
      <c r="D91" s="60"/>
      <c r="E91" s="22">
        <f>SUM(E90)</f>
        <v>0</v>
      </c>
    </row>
    <row r="92" spans="1:5" s="17" customFormat="1" ht="15" customHeight="1" x14ac:dyDescent="0.25">
      <c r="A92" s="108" t="s">
        <v>137</v>
      </c>
      <c r="B92" s="108"/>
      <c r="C92" s="108"/>
      <c r="D92" s="108"/>
      <c r="E92" s="108"/>
    </row>
    <row r="93" spans="1:5" s="17" customFormat="1" ht="15" customHeight="1" x14ac:dyDescent="0.25">
      <c r="A93" s="12">
        <v>4</v>
      </c>
      <c r="B93" s="102" t="s">
        <v>138</v>
      </c>
      <c r="C93" s="102"/>
      <c r="D93" s="102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52.078442999082242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52.078442999082242</v>
      </c>
    </row>
    <row r="97" spans="1:6" s="17" customFormat="1" ht="15" customHeight="1" x14ac:dyDescent="0.25">
      <c r="A97" s="103" t="s">
        <v>139</v>
      </c>
      <c r="B97" s="103"/>
      <c r="C97" s="103"/>
      <c r="D97" s="103"/>
      <c r="E97" s="22">
        <f>SUM(E96:E96)</f>
        <v>52.078442999082242</v>
      </c>
    </row>
    <row r="98" spans="1:6" s="17" customFormat="1" ht="16.5" customHeight="1" x14ac:dyDescent="0.25">
      <c r="A98" s="108" t="s">
        <v>140</v>
      </c>
      <c r="B98" s="108"/>
      <c r="C98" s="108"/>
      <c r="D98" s="108"/>
      <c r="E98" s="16"/>
    </row>
    <row r="99" spans="1:6" s="17" customFormat="1" ht="18" customHeight="1" x14ac:dyDescent="0.25">
      <c r="A99" s="12">
        <v>5</v>
      </c>
      <c r="B99" s="102" t="s">
        <v>141</v>
      </c>
      <c r="C99" s="102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06"/>
      <c r="D100" s="106"/>
      <c r="E100" s="22">
        <v>115.61</v>
      </c>
    </row>
    <row r="101" spans="1:6" s="17" customFormat="1" ht="15" customHeight="1" x14ac:dyDescent="0.25">
      <c r="A101" s="46" t="s">
        <v>32</v>
      </c>
      <c r="B101" s="28" t="s">
        <v>143</v>
      </c>
      <c r="C101" s="107" t="s">
        <v>144</v>
      </c>
      <c r="D101" s="107"/>
      <c r="E101" s="24">
        <v>3727.53</v>
      </c>
    </row>
    <row r="102" spans="1:6" s="17" customFormat="1" ht="15" customHeight="1" x14ac:dyDescent="0.25">
      <c r="A102" s="46" t="s">
        <v>35</v>
      </c>
      <c r="B102" s="28" t="s">
        <v>145</v>
      </c>
      <c r="C102" s="106"/>
      <c r="D102" s="106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07"/>
      <c r="D103" s="107"/>
      <c r="E103" s="22">
        <v>0</v>
      </c>
      <c r="F103" s="45"/>
    </row>
    <row r="104" spans="1:6" s="17" customFormat="1" ht="15" customHeight="1" x14ac:dyDescent="0.25">
      <c r="A104" s="103" t="s">
        <v>147</v>
      </c>
      <c r="B104" s="103"/>
      <c r="C104" s="103"/>
      <c r="D104" s="103"/>
      <c r="E104" s="22">
        <f>SUM(E100:E103)</f>
        <v>3843.1400000000003</v>
      </c>
      <c r="F104" s="45"/>
    </row>
    <row r="105" spans="1:6" s="17" customFormat="1" ht="15" customHeight="1" x14ac:dyDescent="0.25">
      <c r="A105" s="102" t="s">
        <v>148</v>
      </c>
      <c r="B105" s="102"/>
      <c r="C105" s="102"/>
      <c r="D105" s="12" t="s">
        <v>86</v>
      </c>
      <c r="E105" s="42">
        <f>E31</f>
        <v>1896.5040000000001</v>
      </c>
    </row>
    <row r="106" spans="1:6" s="17" customFormat="1" ht="15" customHeight="1" x14ac:dyDescent="0.25">
      <c r="A106" s="102"/>
      <c r="B106" s="102"/>
      <c r="C106" s="102"/>
      <c r="D106" s="12" t="s">
        <v>149</v>
      </c>
      <c r="E106" s="42">
        <f>E68</f>
        <v>1756.1566450240002</v>
      </c>
    </row>
    <row r="107" spans="1:6" s="17" customFormat="1" ht="15" customHeight="1" x14ac:dyDescent="0.25">
      <c r="A107" s="102"/>
      <c r="B107" s="102"/>
      <c r="C107" s="102"/>
      <c r="D107" s="12" t="s">
        <v>150</v>
      </c>
      <c r="E107" s="42">
        <f>E77</f>
        <v>121.13957230080001</v>
      </c>
    </row>
    <row r="108" spans="1:6" s="17" customFormat="1" ht="15" customHeight="1" x14ac:dyDescent="0.25">
      <c r="A108" s="102"/>
      <c r="B108" s="102"/>
      <c r="C108" s="102"/>
      <c r="D108" s="12" t="s">
        <v>151</v>
      </c>
      <c r="E108" s="42">
        <f>E97</f>
        <v>52.078442999082242</v>
      </c>
    </row>
    <row r="109" spans="1:6" s="17" customFormat="1" ht="15" customHeight="1" x14ac:dyDescent="0.25">
      <c r="A109" s="102"/>
      <c r="B109" s="102"/>
      <c r="C109" s="102"/>
      <c r="D109" s="12" t="s">
        <v>152</v>
      </c>
      <c r="E109" s="42">
        <f>E104</f>
        <v>3843.1400000000003</v>
      </c>
    </row>
    <row r="110" spans="1:6" s="17" customFormat="1" ht="15" customHeight="1" x14ac:dyDescent="0.25">
      <c r="A110" s="102"/>
      <c r="B110" s="102"/>
      <c r="C110" s="102"/>
      <c r="D110" s="41" t="s">
        <v>111</v>
      </c>
      <c r="E110" s="42">
        <f>SUM(E105:E109)</f>
        <v>7669.0186603238835</v>
      </c>
    </row>
    <row r="111" spans="1:6" s="17" customFormat="1" ht="15" customHeight="1" x14ac:dyDescent="0.25">
      <c r="A111" s="108" t="s">
        <v>153</v>
      </c>
      <c r="B111" s="108"/>
      <c r="C111" s="108" t="s">
        <v>154</v>
      </c>
      <c r="D111" s="108" t="s">
        <v>155</v>
      </c>
      <c r="E111" s="16"/>
    </row>
    <row r="112" spans="1:6" s="17" customFormat="1" ht="15" customHeight="1" x14ac:dyDescent="0.25">
      <c r="A112" s="12">
        <v>6</v>
      </c>
      <c r="B112" s="102" t="s">
        <v>156</v>
      </c>
      <c r="C112" s="102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04">
        <v>1E-3</v>
      </c>
      <c r="D113" s="104"/>
      <c r="E113" s="22">
        <f>($E$110*C113)</f>
        <v>7.6690186603238839</v>
      </c>
    </row>
    <row r="114" spans="1:5" s="17" customFormat="1" ht="15" customHeight="1" x14ac:dyDescent="0.25">
      <c r="A114" s="12" t="s">
        <v>32</v>
      </c>
      <c r="B114" s="37" t="s">
        <v>158</v>
      </c>
      <c r="C114" s="104">
        <v>1E-3</v>
      </c>
      <c r="D114" s="104"/>
      <c r="E114" s="22">
        <f>C114*(E110+E113)</f>
        <v>7.6766876789842078</v>
      </c>
    </row>
    <row r="115" spans="1:5" s="17" customFormat="1" ht="15" customHeight="1" x14ac:dyDescent="0.25">
      <c r="A115" s="37"/>
      <c r="B115" s="37" t="s">
        <v>159</v>
      </c>
      <c r="C115" s="105" t="s">
        <v>160</v>
      </c>
      <c r="D115" s="105"/>
      <c r="E115" s="22">
        <f>E110+E113+E114</f>
        <v>7684.3643666631915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8.6499999999999986</v>
      </c>
      <c r="D116" s="63">
        <f>+(100-C116)/100</f>
        <v>0.91349999999999998</v>
      </c>
      <c r="E116" s="52">
        <f>TRUNC(E115/D116,2)</f>
        <v>8412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6.4999999999999997E-3</v>
      </c>
      <c r="E118" s="22">
        <f>(E116*D118)</f>
        <v>54.677999999999997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0.03</v>
      </c>
      <c r="E119" s="22">
        <f>(E116*D119)</f>
        <v>252.35999999999999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420.6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8.6499999999999994E-2</v>
      </c>
      <c r="E123" s="22">
        <f>SUM(E118:E122)</f>
        <v>727.63800000000003</v>
      </c>
    </row>
    <row r="124" spans="1:5" s="17" customFormat="1" ht="15" customHeight="1" x14ac:dyDescent="0.25">
      <c r="A124" s="103" t="s">
        <v>169</v>
      </c>
      <c r="B124" s="103"/>
      <c r="C124" s="103"/>
      <c r="D124" s="103"/>
      <c r="E124" s="22">
        <f>E113+E114+E123</f>
        <v>742.98370633930813</v>
      </c>
    </row>
    <row r="125" spans="1:5" s="17" customFormat="1" ht="15" customHeight="1" x14ac:dyDescent="0.25">
      <c r="A125" s="103" t="s">
        <v>170</v>
      </c>
      <c r="B125" s="103"/>
      <c r="C125" s="103"/>
      <c r="D125" s="103"/>
      <c r="E125" s="22">
        <f>SUM(E124:E124)</f>
        <v>742.98370633930813</v>
      </c>
    </row>
    <row r="126" spans="1:5" s="17" customFormat="1" ht="15" customHeight="1" x14ac:dyDescent="0.25">
      <c r="A126" s="102" t="s">
        <v>171</v>
      </c>
      <c r="B126" s="102"/>
      <c r="C126" s="102"/>
      <c r="D126" s="102"/>
      <c r="E126" s="102"/>
    </row>
    <row r="127" spans="1:5" s="17" customFormat="1" ht="15" customHeight="1" x14ac:dyDescent="0.25">
      <c r="A127" s="102" t="s">
        <v>172</v>
      </c>
      <c r="B127" s="102"/>
      <c r="C127" s="102"/>
      <c r="D127" s="102"/>
      <c r="E127" s="13" t="s">
        <v>50</v>
      </c>
    </row>
    <row r="128" spans="1:5" s="17" customFormat="1" ht="15" customHeight="1" x14ac:dyDescent="0.25">
      <c r="A128" s="12" t="s">
        <v>30</v>
      </c>
      <c r="B128" s="100" t="s">
        <v>173</v>
      </c>
      <c r="C128" s="100"/>
      <c r="D128" s="100"/>
      <c r="E128" s="22">
        <f>E31</f>
        <v>1896.5040000000001</v>
      </c>
    </row>
    <row r="129" spans="1:8" s="17" customFormat="1" ht="15" customHeight="1" x14ac:dyDescent="0.25">
      <c r="A129" s="12" t="s">
        <v>32</v>
      </c>
      <c r="B129" s="100" t="s">
        <v>174</v>
      </c>
      <c r="C129" s="100"/>
      <c r="D129" s="100"/>
      <c r="E129" s="22">
        <f>E68</f>
        <v>1756.1566450240002</v>
      </c>
    </row>
    <row r="130" spans="1:8" s="17" customFormat="1" ht="15" customHeight="1" x14ac:dyDescent="0.25">
      <c r="A130" s="12" t="s">
        <v>35</v>
      </c>
      <c r="B130" s="100" t="s">
        <v>175</v>
      </c>
      <c r="C130" s="100"/>
      <c r="D130" s="100"/>
      <c r="E130" s="22">
        <f>E77</f>
        <v>121.13957230080001</v>
      </c>
    </row>
    <row r="131" spans="1:8" s="17" customFormat="1" ht="15" customHeight="1" x14ac:dyDescent="0.25">
      <c r="A131" s="12" t="s">
        <v>38</v>
      </c>
      <c r="B131" s="100" t="s">
        <v>176</v>
      </c>
      <c r="C131" s="100"/>
      <c r="D131" s="100"/>
      <c r="E131" s="22">
        <f>E97</f>
        <v>52.078442999082242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3843.1400000000003</v>
      </c>
    </row>
    <row r="133" spans="1:8" s="17" customFormat="1" ht="15" customHeight="1" x14ac:dyDescent="0.25">
      <c r="A133" s="103" t="s">
        <v>178</v>
      </c>
      <c r="B133" s="103"/>
      <c r="C133" s="103"/>
      <c r="D133" s="53"/>
      <c r="E133" s="22">
        <f>SUM(E128:E132)</f>
        <v>7669.0186603238835</v>
      </c>
    </row>
    <row r="134" spans="1:8" s="17" customFormat="1" ht="15" customHeight="1" x14ac:dyDescent="0.25">
      <c r="A134" s="12" t="s">
        <v>72</v>
      </c>
      <c r="B134" s="100" t="s">
        <v>179</v>
      </c>
      <c r="C134" s="100"/>
      <c r="D134" s="100"/>
      <c r="E134" s="22">
        <f>E125</f>
        <v>742.98370633930813</v>
      </c>
      <c r="F134" s="38"/>
    </row>
    <row r="135" spans="1:8" s="17" customFormat="1" ht="15" customHeight="1" x14ac:dyDescent="0.25">
      <c r="A135" s="101" t="s">
        <v>180</v>
      </c>
      <c r="B135" s="101"/>
      <c r="C135" s="101"/>
      <c r="D135" s="101"/>
      <c r="E135" s="67">
        <f>ROUND(SUM(E133+E134),2)</f>
        <v>8412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</mergeCells>
  <hyperlinks>
    <hyperlink ref="B49" r:id="rId1" display="08 - Sebrae 0,3% ou 0,6% - IN nº 03, MPS/SRP/2005, Anexo II e III ver código da Tabela" xr:uid="{00000000-0004-0000-02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7" fitToHeight="0" orientation="portrait" r:id="rId2"/>
  <rowBreaks count="2" manualBreakCount="2">
    <brk id="52" max="4" man="1"/>
    <brk id="104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H144"/>
  <sheetViews>
    <sheetView showGridLines="0" zoomScaleNormal="100" zoomScaleSheetLayoutView="100" workbookViewId="0">
      <selection activeCell="E102" sqref="E102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6.57031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38" t="s">
        <v>24</v>
      </c>
      <c r="B1" s="138"/>
      <c r="C1" s="138"/>
      <c r="D1" s="138"/>
      <c r="E1" s="138"/>
    </row>
    <row r="2" spans="1:7" ht="15" customHeight="1" x14ac:dyDescent="0.25">
      <c r="A2" s="139" t="s">
        <v>25</v>
      </c>
      <c r="B2" s="139"/>
      <c r="C2" s="139"/>
      <c r="D2" s="140" t="s">
        <v>26</v>
      </c>
      <c r="E2" s="140"/>
    </row>
    <row r="3" spans="1:7" ht="15" customHeight="1" x14ac:dyDescent="0.25">
      <c r="A3" s="139" t="s">
        <v>27</v>
      </c>
      <c r="B3" s="139"/>
      <c r="C3" s="139"/>
      <c r="D3" s="141"/>
      <c r="E3" s="141"/>
    </row>
    <row r="4" spans="1:7" ht="15" customHeight="1" x14ac:dyDescent="0.25">
      <c r="A4" s="142" t="s">
        <v>195</v>
      </c>
      <c r="B4" s="143"/>
      <c r="C4" s="143"/>
      <c r="D4" s="143"/>
      <c r="E4" s="144"/>
    </row>
    <row r="5" spans="1:7" ht="15" customHeight="1" x14ac:dyDescent="0.25">
      <c r="A5" s="135" t="s">
        <v>29</v>
      </c>
      <c r="B5" s="135"/>
      <c r="C5" s="135"/>
      <c r="D5" s="135"/>
      <c r="E5" s="135"/>
    </row>
    <row r="6" spans="1:7" ht="15" customHeight="1" x14ac:dyDescent="0.25">
      <c r="A6" s="8" t="s">
        <v>30</v>
      </c>
      <c r="B6" s="9" t="s">
        <v>31</v>
      </c>
      <c r="C6" s="136"/>
      <c r="D6" s="137"/>
      <c r="E6" s="137"/>
    </row>
    <row r="7" spans="1:7" ht="15" customHeight="1" x14ac:dyDescent="0.25">
      <c r="A7" s="8" t="s">
        <v>32</v>
      </c>
      <c r="B7" s="9" t="s">
        <v>33</v>
      </c>
      <c r="C7" s="138" t="s">
        <v>34</v>
      </c>
      <c r="D7" s="138"/>
      <c r="E7" s="138"/>
    </row>
    <row r="8" spans="1:7" ht="15" customHeight="1" x14ac:dyDescent="0.25">
      <c r="A8" s="8" t="s">
        <v>35</v>
      </c>
      <c r="B8" s="9" t="s">
        <v>36</v>
      </c>
      <c r="C8" s="138" t="s">
        <v>182</v>
      </c>
      <c r="D8" s="138"/>
      <c r="E8" s="138"/>
    </row>
    <row r="9" spans="1:7" ht="15" customHeight="1" x14ac:dyDescent="0.25">
      <c r="A9" s="8" t="s">
        <v>38</v>
      </c>
      <c r="B9" s="9" t="s">
        <v>39</v>
      </c>
      <c r="C9" s="138" t="s">
        <v>40</v>
      </c>
      <c r="D9" s="138"/>
      <c r="E9" s="138"/>
    </row>
    <row r="10" spans="1:7" ht="15" customHeight="1" x14ac:dyDescent="0.25">
      <c r="A10" s="135" t="s">
        <v>41</v>
      </c>
      <c r="B10" s="135"/>
      <c r="C10" s="135"/>
      <c r="D10" s="135"/>
      <c r="E10" s="135"/>
    </row>
    <row r="11" spans="1:7" ht="15" customHeight="1" x14ac:dyDescent="0.25">
      <c r="A11" s="131" t="s">
        <v>42</v>
      </c>
      <c r="B11" s="131"/>
      <c r="C11" s="10" t="s">
        <v>43</v>
      </c>
      <c r="D11" s="132" t="s">
        <v>44</v>
      </c>
      <c r="E11" s="132"/>
    </row>
    <row r="12" spans="1:7" ht="15" customHeight="1" x14ac:dyDescent="0.25">
      <c r="A12" s="133" t="s">
        <v>45</v>
      </c>
      <c r="B12" s="133"/>
      <c r="C12" s="11" t="s">
        <v>46</v>
      </c>
      <c r="D12" s="134"/>
      <c r="E12" s="134"/>
    </row>
    <row r="13" spans="1:7" x14ac:dyDescent="0.25">
      <c r="A13" s="135" t="s">
        <v>47</v>
      </c>
      <c r="B13" s="135"/>
      <c r="C13" s="135"/>
      <c r="D13" s="135"/>
      <c r="E13" s="135"/>
    </row>
    <row r="14" spans="1:7" ht="12" customHeight="1" x14ac:dyDescent="0.25">
      <c r="A14" s="135" t="s">
        <v>48</v>
      </c>
      <c r="B14" s="135"/>
      <c r="C14" s="135"/>
      <c r="D14" s="135"/>
      <c r="E14" s="135"/>
    </row>
    <row r="15" spans="1:7" ht="21.75" customHeight="1" x14ac:dyDescent="0.25">
      <c r="A15" s="102" t="s">
        <v>49</v>
      </c>
      <c r="B15" s="102"/>
      <c r="C15" s="102"/>
      <c r="D15" s="102"/>
      <c r="E15" s="13" t="s">
        <v>50</v>
      </c>
      <c r="G15" s="14"/>
    </row>
    <row r="16" spans="1:7" ht="15" customHeight="1" x14ac:dyDescent="0.25">
      <c r="A16" s="8">
        <v>1</v>
      </c>
      <c r="B16" s="125" t="s">
        <v>51</v>
      </c>
      <c r="C16" s="125"/>
      <c r="D16" s="126" t="s">
        <v>196</v>
      </c>
      <c r="E16" s="126"/>
    </row>
    <row r="17" spans="1:8" ht="15" customHeight="1" x14ac:dyDescent="0.25">
      <c r="A17" s="8">
        <v>2</v>
      </c>
      <c r="B17" s="125" t="s">
        <v>54</v>
      </c>
      <c r="C17" s="125"/>
      <c r="D17" s="129"/>
      <c r="E17" s="129"/>
    </row>
    <row r="18" spans="1:8" ht="15" customHeight="1" x14ac:dyDescent="0.25">
      <c r="A18" s="8">
        <v>3</v>
      </c>
      <c r="B18" s="125" t="s">
        <v>55</v>
      </c>
      <c r="C18" s="125"/>
      <c r="D18" s="130">
        <v>1809.58</v>
      </c>
      <c r="E18" s="130"/>
    </row>
    <row r="19" spans="1:8" ht="15" customHeight="1" x14ac:dyDescent="0.25">
      <c r="A19" s="8">
        <v>4</v>
      </c>
      <c r="B19" s="125" t="s">
        <v>56</v>
      </c>
      <c r="C19" s="125"/>
      <c r="D19" s="126" t="str">
        <f>D16</f>
        <v>Aux. de Manutenção</v>
      </c>
      <c r="E19" s="126"/>
    </row>
    <row r="20" spans="1:8" ht="15" customHeight="1" x14ac:dyDescent="0.25">
      <c r="A20" s="8">
        <v>5</v>
      </c>
      <c r="B20" s="127" t="s">
        <v>57</v>
      </c>
      <c r="C20" s="127"/>
      <c r="D20" s="128" t="s">
        <v>184</v>
      </c>
      <c r="E20" s="128"/>
    </row>
    <row r="21" spans="1:8" s="17" customFormat="1" ht="18" customHeight="1" x14ac:dyDescent="0.25">
      <c r="A21" s="108" t="s">
        <v>59</v>
      </c>
      <c r="B21" s="108"/>
      <c r="C21" s="108"/>
      <c r="D21" s="108"/>
      <c r="E21" s="16"/>
    </row>
    <row r="22" spans="1:8" s="17" customFormat="1" ht="18" customHeight="1" x14ac:dyDescent="0.25">
      <c r="A22" s="12">
        <v>1</v>
      </c>
      <c r="B22" s="102" t="s">
        <v>60</v>
      </c>
      <c r="C22" s="102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23"/>
      <c r="D23" s="123"/>
      <c r="E23" s="22">
        <f>D18</f>
        <v>1809.58</v>
      </c>
    </row>
    <row r="24" spans="1:8" ht="15" customHeight="1" x14ac:dyDescent="0.25">
      <c r="A24" s="19" t="s">
        <v>32</v>
      </c>
      <c r="B24" s="20" t="s">
        <v>63</v>
      </c>
      <c r="C24" s="119" t="s">
        <v>64</v>
      </c>
      <c r="D24" s="119"/>
      <c r="E24" s="24"/>
    </row>
    <row r="25" spans="1:8" ht="15" customHeight="1" x14ac:dyDescent="0.25">
      <c r="A25" s="19" t="s">
        <v>35</v>
      </c>
      <c r="B25" s="20" t="s">
        <v>65</v>
      </c>
      <c r="C25" s="119" t="s">
        <v>197</v>
      </c>
      <c r="D25" s="119"/>
      <c r="E25" s="25">
        <f>1518*20%</f>
        <v>303.60000000000002</v>
      </c>
    </row>
    <row r="26" spans="1:8" ht="15" customHeight="1" x14ac:dyDescent="0.25">
      <c r="A26" s="19" t="s">
        <v>38</v>
      </c>
      <c r="B26" s="20" t="s">
        <v>67</v>
      </c>
      <c r="C26" s="119" t="s">
        <v>68</v>
      </c>
      <c r="D26" s="119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4" t="s">
        <v>71</v>
      </c>
      <c r="D27" s="119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19" t="s">
        <v>74</v>
      </c>
      <c r="D28" s="119"/>
      <c r="E28" s="24"/>
    </row>
    <row r="29" spans="1:8" ht="15" customHeight="1" x14ac:dyDescent="0.25">
      <c r="A29" s="19" t="s">
        <v>75</v>
      </c>
      <c r="B29" s="28" t="s">
        <v>76</v>
      </c>
      <c r="C29" s="119"/>
      <c r="D29" s="119"/>
      <c r="E29" s="24"/>
    </row>
    <row r="30" spans="1:8" ht="15" customHeight="1" x14ac:dyDescent="0.25">
      <c r="A30" s="120" t="s">
        <v>21</v>
      </c>
      <c r="B30" s="120"/>
      <c r="C30" s="120"/>
      <c r="D30" s="120"/>
      <c r="E30" s="22">
        <f>SUM(E23:E29)</f>
        <v>2113.1799999999998</v>
      </c>
      <c r="F30" s="29"/>
      <c r="G30" s="30"/>
    </row>
    <row r="31" spans="1:8" s="17" customFormat="1" ht="15" customHeight="1" x14ac:dyDescent="0.25">
      <c r="A31" s="103" t="s">
        <v>77</v>
      </c>
      <c r="B31" s="103"/>
      <c r="C31" s="103"/>
      <c r="D31" s="103"/>
      <c r="E31" s="22">
        <f>SUM(E30:E30)</f>
        <v>2113.1799999999998</v>
      </c>
      <c r="F31" s="32"/>
      <c r="G31" s="33"/>
    </row>
    <row r="32" spans="1:8" s="17" customFormat="1" ht="15" customHeight="1" x14ac:dyDescent="0.25">
      <c r="A32" s="108" t="s">
        <v>78</v>
      </c>
      <c r="B32" s="108"/>
      <c r="C32" s="108"/>
      <c r="D32" s="108"/>
      <c r="E32" s="16"/>
    </row>
    <row r="33" spans="1:7" s="17" customFormat="1" ht="15" customHeight="1" x14ac:dyDescent="0.25">
      <c r="A33" s="34"/>
      <c r="B33" s="109" t="s">
        <v>79</v>
      </c>
      <c r="C33" s="109"/>
      <c r="D33" s="109"/>
      <c r="E33" s="109"/>
      <c r="F33" s="36"/>
    </row>
    <row r="34" spans="1:7" s="17" customFormat="1" ht="15" customHeight="1" x14ac:dyDescent="0.25">
      <c r="A34" s="37" t="s">
        <v>80</v>
      </c>
      <c r="B34" s="102" t="s">
        <v>81</v>
      </c>
      <c r="C34" s="102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176.02789399999997</v>
      </c>
    </row>
    <row r="36" spans="1:7" s="17" customFormat="1" x14ac:dyDescent="0.25">
      <c r="A36" s="15" t="s">
        <v>32</v>
      </c>
      <c r="B36" s="121" t="s">
        <v>83</v>
      </c>
      <c r="C36" s="122"/>
      <c r="D36" s="39">
        <v>0.1212</v>
      </c>
      <c r="E36" s="22">
        <f>($E$31*D36)</f>
        <v>256.11741599999999</v>
      </c>
    </row>
    <row r="37" spans="1:7" s="17" customFormat="1" ht="15" customHeight="1" x14ac:dyDescent="0.25">
      <c r="A37" s="116" t="s">
        <v>21</v>
      </c>
      <c r="B37" s="116"/>
      <c r="C37" s="116"/>
      <c r="D37" s="40">
        <f>SUM(D35:D36)</f>
        <v>0.20450000000000002</v>
      </c>
      <c r="E37" s="22">
        <f>SUM(E35:E36)</f>
        <v>432.14530999999999</v>
      </c>
    </row>
    <row r="38" spans="1:7" s="17" customFormat="1" ht="15" customHeight="1" x14ac:dyDescent="0.25">
      <c r="A38" s="103" t="s">
        <v>84</v>
      </c>
      <c r="B38" s="103"/>
      <c r="C38" s="103"/>
      <c r="D38" s="103"/>
      <c r="E38" s="22">
        <f>SUM(E37:E37)</f>
        <v>432.14530999999999</v>
      </c>
    </row>
    <row r="39" spans="1:7" s="17" customFormat="1" ht="17.25" customHeight="1" x14ac:dyDescent="0.25">
      <c r="A39" s="105" t="s">
        <v>85</v>
      </c>
      <c r="B39" s="105"/>
      <c r="C39" s="105"/>
      <c r="D39" s="12" t="s">
        <v>86</v>
      </c>
      <c r="E39" s="22">
        <f>E31</f>
        <v>2113.1799999999998</v>
      </c>
    </row>
    <row r="40" spans="1:7" s="17" customFormat="1" ht="18" customHeight="1" x14ac:dyDescent="0.25">
      <c r="A40" s="105"/>
      <c r="B40" s="105"/>
      <c r="C40" s="105"/>
      <c r="D40" s="12" t="s">
        <v>87</v>
      </c>
      <c r="E40" s="42">
        <f>E38</f>
        <v>432.14530999999999</v>
      </c>
    </row>
    <row r="41" spans="1:7" s="17" customFormat="1" ht="19.5" customHeight="1" x14ac:dyDescent="0.25">
      <c r="A41" s="105"/>
      <c r="B41" s="105"/>
      <c r="C41" s="105"/>
      <c r="D41" s="12" t="s">
        <v>21</v>
      </c>
      <c r="E41" s="42">
        <f>SUM(E39:E40)</f>
        <v>2545.3253099999997</v>
      </c>
    </row>
    <row r="42" spans="1:7" s="17" customFormat="1" ht="27" customHeight="1" x14ac:dyDescent="0.25">
      <c r="A42" s="43"/>
      <c r="B42" s="118" t="s">
        <v>88</v>
      </c>
      <c r="C42" s="118"/>
      <c r="D42" s="118"/>
      <c r="E42" s="44"/>
      <c r="F42" s="45"/>
    </row>
    <row r="43" spans="1:7" s="17" customFormat="1" ht="17.25" customHeight="1" x14ac:dyDescent="0.25">
      <c r="A43" s="12" t="s">
        <v>89</v>
      </c>
      <c r="B43" s="102" t="s">
        <v>90</v>
      </c>
      <c r="C43" s="102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17" t="s">
        <v>92</v>
      </c>
      <c r="C44" s="117"/>
      <c r="D44" s="47">
        <v>0.2</v>
      </c>
      <c r="E44" s="22">
        <f>($E$41*D44)</f>
        <v>509.06506199999995</v>
      </c>
      <c r="F44" s="45"/>
    </row>
    <row r="45" spans="1:7" s="17" customFormat="1" ht="15" customHeight="1" x14ac:dyDescent="0.25">
      <c r="A45" s="46" t="s">
        <v>32</v>
      </c>
      <c r="B45" s="117" t="s">
        <v>93</v>
      </c>
      <c r="C45" s="117"/>
      <c r="D45" s="47">
        <v>2.5000000000000001E-2</v>
      </c>
      <c r="E45" s="22">
        <f>($E$41*D45)</f>
        <v>63.633132749999994</v>
      </c>
      <c r="F45" s="48"/>
    </row>
    <row r="46" spans="1:7" s="17" customFormat="1" ht="15" customHeight="1" x14ac:dyDescent="0.25">
      <c r="A46" s="46" t="s">
        <v>35</v>
      </c>
      <c r="B46" s="117" t="s">
        <v>94</v>
      </c>
      <c r="C46" s="117"/>
      <c r="D46" s="47">
        <v>0.03</v>
      </c>
      <c r="E46" s="22">
        <f t="shared" ref="E46:E51" si="0">($E$41*D46)</f>
        <v>76.359759299999993</v>
      </c>
    </row>
    <row r="47" spans="1:7" s="17" customFormat="1" ht="15" customHeight="1" x14ac:dyDescent="0.25">
      <c r="A47" s="46" t="s">
        <v>38</v>
      </c>
      <c r="B47" s="117" t="s">
        <v>95</v>
      </c>
      <c r="C47" s="117"/>
      <c r="D47" s="47">
        <v>1.4999999999999999E-2</v>
      </c>
      <c r="E47" s="22">
        <f t="shared" si="0"/>
        <v>38.179879649999997</v>
      </c>
      <c r="F47" s="45"/>
    </row>
    <row r="48" spans="1:7" s="17" customFormat="1" ht="15" customHeight="1" x14ac:dyDescent="0.25">
      <c r="A48" s="46" t="s">
        <v>69</v>
      </c>
      <c r="B48" s="117" t="s">
        <v>96</v>
      </c>
      <c r="C48" s="117"/>
      <c r="D48" s="47">
        <v>0.01</v>
      </c>
      <c r="E48" s="22">
        <f t="shared" si="0"/>
        <v>25.453253099999998</v>
      </c>
      <c r="F48" s="49"/>
    </row>
    <row r="49" spans="1:6" s="17" customFormat="1" ht="15" customHeight="1" x14ac:dyDescent="0.25">
      <c r="A49" s="46" t="s">
        <v>72</v>
      </c>
      <c r="B49" s="117" t="s">
        <v>97</v>
      </c>
      <c r="C49" s="117"/>
      <c r="D49" s="47">
        <v>6.0000000000000001E-3</v>
      </c>
      <c r="E49" s="22">
        <f t="shared" si="0"/>
        <v>15.271951859999998</v>
      </c>
    </row>
    <row r="50" spans="1:6" s="17" customFormat="1" ht="15" customHeight="1" x14ac:dyDescent="0.25">
      <c r="A50" s="46" t="s">
        <v>75</v>
      </c>
      <c r="B50" s="117" t="s">
        <v>98</v>
      </c>
      <c r="C50" s="117"/>
      <c r="D50" s="47">
        <v>2E-3</v>
      </c>
      <c r="E50" s="22">
        <f t="shared" si="0"/>
        <v>5.0906506199999999</v>
      </c>
    </row>
    <row r="51" spans="1:6" s="17" customFormat="1" ht="15" customHeight="1" x14ac:dyDescent="0.25">
      <c r="A51" s="46" t="s">
        <v>99</v>
      </c>
      <c r="B51" s="117" t="s">
        <v>100</v>
      </c>
      <c r="C51" s="117"/>
      <c r="D51" s="47">
        <v>0.08</v>
      </c>
      <c r="E51" s="22">
        <f t="shared" si="0"/>
        <v>203.62602479999998</v>
      </c>
    </row>
    <row r="52" spans="1:6" s="17" customFormat="1" ht="15" customHeight="1" x14ac:dyDescent="0.25">
      <c r="A52" s="103" t="s">
        <v>21</v>
      </c>
      <c r="B52" s="103"/>
      <c r="C52" s="103"/>
      <c r="D52" s="47">
        <f>SUM(D44:D51)</f>
        <v>0.36800000000000005</v>
      </c>
      <c r="E52" s="22">
        <f>SUM(E44:E51)</f>
        <v>936.67971407999983</v>
      </c>
    </row>
    <row r="53" spans="1:6" s="17" customFormat="1" ht="15" customHeight="1" x14ac:dyDescent="0.25">
      <c r="A53" s="34"/>
      <c r="B53" s="109" t="s">
        <v>101</v>
      </c>
      <c r="C53" s="109"/>
      <c r="D53" s="109"/>
      <c r="E53" s="109"/>
    </row>
    <row r="54" spans="1:6" ht="15" customHeight="1" x14ac:dyDescent="0.25">
      <c r="A54" s="12" t="s">
        <v>102</v>
      </c>
      <c r="B54" s="102" t="s">
        <v>103</v>
      </c>
      <c r="C54" s="102"/>
      <c r="D54" s="15" t="s">
        <v>61</v>
      </c>
      <c r="E54" s="13" t="s">
        <v>50</v>
      </c>
    </row>
    <row r="55" spans="1:6" ht="28.5" customHeight="1" x14ac:dyDescent="0.25">
      <c r="A55" s="46" t="s">
        <v>30</v>
      </c>
      <c r="B55" s="100" t="s">
        <v>186</v>
      </c>
      <c r="C55" s="100"/>
      <c r="D55" s="20"/>
      <c r="E55" s="24">
        <f>(52*4.9)-F55</f>
        <v>146.22520000000003</v>
      </c>
      <c r="F55" s="51">
        <f>D18*6%</f>
        <v>108.5748</v>
      </c>
    </row>
    <row r="56" spans="1:6" ht="15" customHeight="1" x14ac:dyDescent="0.25">
      <c r="A56" s="46" t="s">
        <v>32</v>
      </c>
      <c r="B56" s="100" t="s">
        <v>105</v>
      </c>
      <c r="C56" s="100"/>
      <c r="D56" s="23"/>
      <c r="E56" s="52">
        <f>250*0.8</f>
        <v>200</v>
      </c>
    </row>
    <row r="57" spans="1:6" ht="15" customHeight="1" x14ac:dyDescent="0.25">
      <c r="A57" s="46" t="s">
        <v>35</v>
      </c>
      <c r="B57" s="100" t="s">
        <v>106</v>
      </c>
      <c r="C57" s="100"/>
      <c r="D57" s="23"/>
      <c r="E57" s="22">
        <v>0</v>
      </c>
    </row>
    <row r="58" spans="1:6" ht="15" customHeight="1" x14ac:dyDescent="0.25">
      <c r="A58" s="46" t="s">
        <v>38</v>
      </c>
      <c r="B58" s="100" t="s">
        <v>107</v>
      </c>
      <c r="C58" s="100"/>
      <c r="D58" s="16"/>
      <c r="E58" s="22">
        <v>8</v>
      </c>
    </row>
    <row r="59" spans="1:6" ht="15" customHeight="1" x14ac:dyDescent="0.25">
      <c r="A59" s="46" t="s">
        <v>69</v>
      </c>
      <c r="B59" s="100" t="s">
        <v>190</v>
      </c>
      <c r="C59" s="100"/>
      <c r="D59" s="53"/>
      <c r="E59" s="24">
        <v>16.13</v>
      </c>
    </row>
    <row r="60" spans="1:6" ht="15" customHeight="1" x14ac:dyDescent="0.25">
      <c r="A60" s="46" t="s">
        <v>72</v>
      </c>
      <c r="B60" s="100" t="s">
        <v>109</v>
      </c>
      <c r="C60" s="100"/>
      <c r="D60" s="23"/>
      <c r="E60" s="22">
        <v>137.97999999999999</v>
      </c>
    </row>
    <row r="61" spans="1:6" ht="15" customHeight="1" x14ac:dyDescent="0.25">
      <c r="A61" s="46" t="s">
        <v>75</v>
      </c>
      <c r="B61" s="100" t="s">
        <v>110</v>
      </c>
      <c r="C61" s="100"/>
      <c r="D61" s="53"/>
      <c r="E61" s="22">
        <v>5.6</v>
      </c>
    </row>
    <row r="62" spans="1:6" s="17" customFormat="1" ht="15" customHeight="1" x14ac:dyDescent="0.25">
      <c r="A62" s="116" t="s">
        <v>111</v>
      </c>
      <c r="B62" s="116"/>
      <c r="C62" s="116"/>
      <c r="D62" s="116"/>
      <c r="E62" s="22">
        <f>SUM(E55:E61)</f>
        <v>513.93520000000001</v>
      </c>
    </row>
    <row r="63" spans="1:6" s="17" customFormat="1" ht="15" customHeight="1" x14ac:dyDescent="0.25">
      <c r="A63" s="108" t="s">
        <v>112</v>
      </c>
      <c r="B63" s="108"/>
      <c r="C63" s="108"/>
      <c r="D63" s="108"/>
      <c r="E63" s="108"/>
    </row>
    <row r="64" spans="1:6" s="17" customFormat="1" ht="15" customHeight="1" x14ac:dyDescent="0.25">
      <c r="A64" s="12">
        <v>2</v>
      </c>
      <c r="B64" s="102" t="s">
        <v>113</v>
      </c>
      <c r="C64" s="102"/>
      <c r="D64" s="102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432.14530999999999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936.67971407999983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513.93520000000001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1882.7602240799997</v>
      </c>
    </row>
    <row r="69" spans="1:8" s="17" customFormat="1" ht="15" customHeight="1" x14ac:dyDescent="0.25">
      <c r="A69" s="108" t="s">
        <v>114</v>
      </c>
      <c r="B69" s="108"/>
      <c r="C69" s="108"/>
      <c r="D69" s="108"/>
      <c r="E69" s="108"/>
      <c r="H69" s="54"/>
    </row>
    <row r="70" spans="1:8" s="17" customFormat="1" ht="15" customHeight="1" x14ac:dyDescent="0.25">
      <c r="A70" s="12">
        <v>3</v>
      </c>
      <c r="B70" s="102" t="s">
        <v>115</v>
      </c>
      <c r="C70" s="115"/>
      <c r="D70" s="11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11" t="s">
        <v>116</v>
      </c>
      <c r="C71" s="111"/>
      <c r="D71" s="47">
        <v>4.1999999999999997E-3</v>
      </c>
      <c r="E71" s="22">
        <f t="shared" ref="E71:E75" si="1">($E$31*D71)</f>
        <v>8.8753559999999982</v>
      </c>
    </row>
    <row r="72" spans="1:8" s="17" customFormat="1" ht="15" customHeight="1" x14ac:dyDescent="0.25">
      <c r="A72" s="46" t="s">
        <v>32</v>
      </c>
      <c r="B72" s="111" t="s">
        <v>193</v>
      </c>
      <c r="C72" s="111"/>
      <c r="D72" s="47">
        <f>(D51*D71)</f>
        <v>3.3599999999999998E-4</v>
      </c>
      <c r="E72" s="22">
        <f t="shared" si="1"/>
        <v>0.71002847999999985</v>
      </c>
    </row>
    <row r="73" spans="1:8" s="17" customFormat="1" ht="15" customHeight="1" x14ac:dyDescent="0.25">
      <c r="A73" s="46" t="s">
        <v>35</v>
      </c>
      <c r="B73" s="111" t="s">
        <v>118</v>
      </c>
      <c r="C73" s="111"/>
      <c r="D73" s="47">
        <v>8.0000000000000004E-4</v>
      </c>
      <c r="E73" s="22">
        <f t="shared" si="1"/>
        <v>1.690544</v>
      </c>
    </row>
    <row r="74" spans="1:8" s="17" customFormat="1" ht="15" customHeight="1" x14ac:dyDescent="0.25">
      <c r="A74" s="46" t="s">
        <v>38</v>
      </c>
      <c r="B74" s="112" t="s">
        <v>119</v>
      </c>
      <c r="C74" s="112"/>
      <c r="D74" s="47">
        <v>1.9400000000000001E-2</v>
      </c>
      <c r="E74" s="22">
        <f t="shared" si="1"/>
        <v>40.995691999999998</v>
      </c>
    </row>
    <row r="75" spans="1:8" s="17" customFormat="1" ht="15" customHeight="1" x14ac:dyDescent="0.25">
      <c r="A75" s="46" t="s">
        <v>69</v>
      </c>
      <c r="B75" s="111" t="s">
        <v>120</v>
      </c>
      <c r="C75" s="100"/>
      <c r="D75" s="47">
        <f>(D52*D74)</f>
        <v>7.1392000000000009E-3</v>
      </c>
      <c r="E75" s="22">
        <f t="shared" si="1"/>
        <v>15.086414656000001</v>
      </c>
    </row>
    <row r="76" spans="1:8" s="17" customFormat="1" ht="15" customHeight="1" x14ac:dyDescent="0.25">
      <c r="A76" s="46" t="s">
        <v>72</v>
      </c>
      <c r="B76" s="111" t="s">
        <v>121</v>
      </c>
      <c r="C76" s="111"/>
      <c r="D76" s="47">
        <v>3.2000000000000001E-2</v>
      </c>
      <c r="E76" s="22">
        <f>($E$31*D76)</f>
        <v>67.621759999999995</v>
      </c>
    </row>
    <row r="77" spans="1:8" s="17" customFormat="1" ht="15" customHeight="1" x14ac:dyDescent="0.25">
      <c r="A77" s="103" t="s">
        <v>21</v>
      </c>
      <c r="B77" s="103"/>
      <c r="C77" s="103"/>
      <c r="D77" s="103"/>
      <c r="E77" s="22">
        <f>SUM(E71:E76)</f>
        <v>134.97979513600001</v>
      </c>
    </row>
    <row r="78" spans="1:8" s="17" customFormat="1" ht="15" customHeight="1" x14ac:dyDescent="0.25">
      <c r="A78" s="108" t="s">
        <v>122</v>
      </c>
      <c r="B78" s="108"/>
      <c r="C78" s="108"/>
      <c r="D78" s="108"/>
      <c r="E78" s="15" t="s">
        <v>61</v>
      </c>
    </row>
    <row r="79" spans="1:8" s="17" customFormat="1" ht="15" customHeight="1" x14ac:dyDescent="0.25">
      <c r="A79" s="109" t="s">
        <v>123</v>
      </c>
      <c r="B79" s="109"/>
      <c r="C79" s="109"/>
      <c r="D79" s="109"/>
      <c r="E79" s="109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13" t="s">
        <v>127</v>
      </c>
      <c r="C81" s="114"/>
      <c r="D81" s="47">
        <v>9.2999999999999992E-3</v>
      </c>
      <c r="E81" s="22">
        <f>($E$31+$E$68+$E$77)*D81</f>
        <v>38.417556178708793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2.8E-3</v>
      </c>
      <c r="E82" s="22">
        <f>($E$31+$E$68+$E$77)*D82</f>
        <v>11.566576053804798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0.82618400384320001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4.130920019216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2.065460009608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</v>
      </c>
      <c r="E86" s="22">
        <f t="shared" si="2"/>
        <v>0</v>
      </c>
    </row>
    <row r="87" spans="1:5" s="17" customFormat="1" ht="15" customHeight="1" x14ac:dyDescent="0.25">
      <c r="A87" s="103" t="s">
        <v>21</v>
      </c>
      <c r="B87" s="103"/>
      <c r="C87" s="103"/>
      <c r="D87" s="60"/>
      <c r="E87" s="22">
        <f>SUM(E81:E86)</f>
        <v>57.006696265180793</v>
      </c>
    </row>
    <row r="88" spans="1:5" s="17" customFormat="1" ht="15" customHeight="1" x14ac:dyDescent="0.25">
      <c r="A88" s="100" t="s">
        <v>133</v>
      </c>
      <c r="B88" s="100"/>
      <c r="C88" s="100"/>
      <c r="D88" s="100"/>
      <c r="E88" s="100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10" t="s">
        <v>136</v>
      </c>
      <c r="C90" s="110"/>
      <c r="D90" s="61"/>
      <c r="E90" s="25"/>
    </row>
    <row r="91" spans="1:5" s="17" customFormat="1" ht="15" customHeight="1" x14ac:dyDescent="0.25">
      <c r="A91" s="103" t="s">
        <v>21</v>
      </c>
      <c r="B91" s="103"/>
      <c r="C91" s="103"/>
      <c r="D91" s="60"/>
      <c r="E91" s="22">
        <f>SUM(E90)</f>
        <v>0</v>
      </c>
    </row>
    <row r="92" spans="1:5" s="17" customFormat="1" ht="15" customHeight="1" x14ac:dyDescent="0.25">
      <c r="A92" s="108" t="s">
        <v>137</v>
      </c>
      <c r="B92" s="108"/>
      <c r="C92" s="108"/>
      <c r="D92" s="108"/>
      <c r="E92" s="108"/>
    </row>
    <row r="93" spans="1:5" s="17" customFormat="1" ht="15" customHeight="1" x14ac:dyDescent="0.25">
      <c r="A93" s="12">
        <v>4</v>
      </c>
      <c r="B93" s="102" t="s">
        <v>138</v>
      </c>
      <c r="C93" s="102"/>
      <c r="D93" s="102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57.006696265180793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57.006696265180793</v>
      </c>
    </row>
    <row r="97" spans="1:6" s="17" customFormat="1" ht="15" customHeight="1" x14ac:dyDescent="0.25">
      <c r="A97" s="103" t="s">
        <v>139</v>
      </c>
      <c r="B97" s="103"/>
      <c r="C97" s="103"/>
      <c r="D97" s="103"/>
      <c r="E97" s="22">
        <f>SUM(E96:E96)</f>
        <v>57.006696265180793</v>
      </c>
    </row>
    <row r="98" spans="1:6" s="17" customFormat="1" ht="16.5" customHeight="1" x14ac:dyDescent="0.25">
      <c r="A98" s="108" t="s">
        <v>140</v>
      </c>
      <c r="B98" s="108"/>
      <c r="C98" s="108"/>
      <c r="D98" s="108"/>
      <c r="E98" s="16"/>
    </row>
    <row r="99" spans="1:6" s="17" customFormat="1" ht="18" customHeight="1" x14ac:dyDescent="0.25">
      <c r="A99" s="12">
        <v>5</v>
      </c>
      <c r="B99" s="102" t="s">
        <v>141</v>
      </c>
      <c r="C99" s="102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06"/>
      <c r="D100" s="106"/>
      <c r="E100" s="22">
        <v>126.37</v>
      </c>
    </row>
    <row r="101" spans="1:6" s="17" customFormat="1" ht="15" customHeight="1" x14ac:dyDescent="0.25">
      <c r="A101" s="46" t="s">
        <v>32</v>
      </c>
      <c r="B101" s="28" t="s">
        <v>143</v>
      </c>
      <c r="C101" s="107" t="s">
        <v>144</v>
      </c>
      <c r="D101" s="107"/>
      <c r="E101" s="24">
        <v>96.31</v>
      </c>
    </row>
    <row r="102" spans="1:6" s="17" customFormat="1" ht="15" customHeight="1" x14ac:dyDescent="0.25">
      <c r="A102" s="46" t="s">
        <v>35</v>
      </c>
      <c r="B102" s="28" t="s">
        <v>145</v>
      </c>
      <c r="C102" s="106"/>
      <c r="D102" s="106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07"/>
      <c r="D103" s="107"/>
      <c r="E103" s="22">
        <v>0</v>
      </c>
      <c r="F103" s="45"/>
    </row>
    <row r="104" spans="1:6" s="17" customFormat="1" ht="15" customHeight="1" x14ac:dyDescent="0.25">
      <c r="A104" s="103" t="s">
        <v>147</v>
      </c>
      <c r="B104" s="103"/>
      <c r="C104" s="103"/>
      <c r="D104" s="103"/>
      <c r="E104" s="22">
        <f>SUM(E100:E103)</f>
        <v>222.68</v>
      </c>
      <c r="F104" s="45"/>
    </row>
    <row r="105" spans="1:6" s="17" customFormat="1" ht="15" customHeight="1" x14ac:dyDescent="0.25">
      <c r="A105" s="102" t="s">
        <v>148</v>
      </c>
      <c r="B105" s="102"/>
      <c r="C105" s="102"/>
      <c r="D105" s="12" t="s">
        <v>86</v>
      </c>
      <c r="E105" s="42">
        <f>E31</f>
        <v>2113.1799999999998</v>
      </c>
    </row>
    <row r="106" spans="1:6" s="17" customFormat="1" ht="15" customHeight="1" x14ac:dyDescent="0.25">
      <c r="A106" s="102"/>
      <c r="B106" s="102"/>
      <c r="C106" s="102"/>
      <c r="D106" s="12" t="s">
        <v>149</v>
      </c>
      <c r="E106" s="42">
        <f>E68</f>
        <v>1882.7602240799997</v>
      </c>
    </row>
    <row r="107" spans="1:6" s="17" customFormat="1" ht="15" customHeight="1" x14ac:dyDescent="0.25">
      <c r="A107" s="102"/>
      <c r="B107" s="102"/>
      <c r="C107" s="102"/>
      <c r="D107" s="12" t="s">
        <v>150</v>
      </c>
      <c r="E107" s="42">
        <f>E77</f>
        <v>134.97979513600001</v>
      </c>
    </row>
    <row r="108" spans="1:6" s="17" customFormat="1" ht="15" customHeight="1" x14ac:dyDescent="0.25">
      <c r="A108" s="102"/>
      <c r="B108" s="102"/>
      <c r="C108" s="102"/>
      <c r="D108" s="12" t="s">
        <v>151</v>
      </c>
      <c r="E108" s="42">
        <f>E97</f>
        <v>57.006696265180793</v>
      </c>
    </row>
    <row r="109" spans="1:6" s="17" customFormat="1" ht="15" customHeight="1" x14ac:dyDescent="0.25">
      <c r="A109" s="102"/>
      <c r="B109" s="102"/>
      <c r="C109" s="102"/>
      <c r="D109" s="12" t="s">
        <v>152</v>
      </c>
      <c r="E109" s="42">
        <f>E104</f>
        <v>222.68</v>
      </c>
    </row>
    <row r="110" spans="1:6" s="17" customFormat="1" ht="15" customHeight="1" x14ac:dyDescent="0.25">
      <c r="A110" s="102"/>
      <c r="B110" s="102"/>
      <c r="C110" s="102"/>
      <c r="D110" s="41" t="s">
        <v>111</v>
      </c>
      <c r="E110" s="42">
        <f>SUM(E105:E109)</f>
        <v>4410.6067154811808</v>
      </c>
    </row>
    <row r="111" spans="1:6" s="17" customFormat="1" ht="15" customHeight="1" x14ac:dyDescent="0.25">
      <c r="A111" s="108" t="s">
        <v>153</v>
      </c>
      <c r="B111" s="108"/>
      <c r="C111" s="108" t="s">
        <v>154</v>
      </c>
      <c r="D111" s="108" t="s">
        <v>155</v>
      </c>
      <c r="E111" s="16"/>
    </row>
    <row r="112" spans="1:6" s="17" customFormat="1" ht="15" customHeight="1" x14ac:dyDescent="0.25">
      <c r="A112" s="12">
        <v>6</v>
      </c>
      <c r="B112" s="102" t="s">
        <v>156</v>
      </c>
      <c r="C112" s="102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04">
        <v>1E-3</v>
      </c>
      <c r="D113" s="104"/>
      <c r="E113" s="22">
        <f>($E$110*C113)</f>
        <v>4.4106067154811806</v>
      </c>
    </row>
    <row r="114" spans="1:5" s="17" customFormat="1" ht="15" customHeight="1" x14ac:dyDescent="0.25">
      <c r="A114" s="12" t="s">
        <v>32</v>
      </c>
      <c r="B114" s="37" t="s">
        <v>158</v>
      </c>
      <c r="C114" s="104">
        <v>1E-3</v>
      </c>
      <c r="D114" s="104"/>
      <c r="E114" s="22">
        <f>C114*(E110+E113)</f>
        <v>4.415017322196662</v>
      </c>
    </row>
    <row r="115" spans="1:5" s="17" customFormat="1" ht="15" customHeight="1" x14ac:dyDescent="0.25">
      <c r="A115" s="37"/>
      <c r="B115" s="37" t="s">
        <v>159</v>
      </c>
      <c r="C115" s="105" t="s">
        <v>160</v>
      </c>
      <c r="D115" s="105"/>
      <c r="E115" s="22">
        <f>E110+E113+E114</f>
        <v>4419.4323395188585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8.6499999999999986</v>
      </c>
      <c r="D116" s="63">
        <f>+(100-C116)/100</f>
        <v>0.91349999999999998</v>
      </c>
      <c r="E116" s="52">
        <f>TRUNC(E115/D116,2)</f>
        <v>4837.91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6.4999999999999997E-3</v>
      </c>
      <c r="E118" s="22">
        <f>(E116*D118)</f>
        <v>31.446414999999998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0.03</v>
      </c>
      <c r="E119" s="22">
        <f>(E116*D119)</f>
        <v>145.13729999999998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241.8955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8.6499999999999994E-2</v>
      </c>
      <c r="E123" s="22">
        <f>SUM(E118:E122)</f>
        <v>418.47921499999995</v>
      </c>
    </row>
    <row r="124" spans="1:5" s="17" customFormat="1" ht="15" customHeight="1" x14ac:dyDescent="0.25">
      <c r="A124" s="103" t="s">
        <v>169</v>
      </c>
      <c r="B124" s="103"/>
      <c r="C124" s="103"/>
      <c r="D124" s="103"/>
      <c r="E124" s="22">
        <f>E113+E114+E123</f>
        <v>427.30483903767782</v>
      </c>
    </row>
    <row r="125" spans="1:5" s="17" customFormat="1" ht="15" customHeight="1" x14ac:dyDescent="0.25">
      <c r="A125" s="103" t="s">
        <v>170</v>
      </c>
      <c r="B125" s="103"/>
      <c r="C125" s="103"/>
      <c r="D125" s="103"/>
      <c r="E125" s="22">
        <f>SUM(E124:E124)</f>
        <v>427.30483903767782</v>
      </c>
    </row>
    <row r="126" spans="1:5" s="17" customFormat="1" ht="15" customHeight="1" x14ac:dyDescent="0.25">
      <c r="A126" s="102" t="s">
        <v>171</v>
      </c>
      <c r="B126" s="102"/>
      <c r="C126" s="102"/>
      <c r="D126" s="102"/>
      <c r="E126" s="102"/>
    </row>
    <row r="127" spans="1:5" s="17" customFormat="1" ht="15" customHeight="1" x14ac:dyDescent="0.25">
      <c r="A127" s="102" t="s">
        <v>172</v>
      </c>
      <c r="B127" s="102"/>
      <c r="C127" s="102"/>
      <c r="D127" s="102"/>
      <c r="E127" s="13" t="s">
        <v>50</v>
      </c>
    </row>
    <row r="128" spans="1:5" s="17" customFormat="1" ht="15" customHeight="1" x14ac:dyDescent="0.25">
      <c r="A128" s="12" t="s">
        <v>30</v>
      </c>
      <c r="B128" s="100" t="s">
        <v>173</v>
      </c>
      <c r="C128" s="100"/>
      <c r="D128" s="100"/>
      <c r="E128" s="22">
        <f>E31</f>
        <v>2113.1799999999998</v>
      </c>
    </row>
    <row r="129" spans="1:8" s="17" customFormat="1" ht="15" customHeight="1" x14ac:dyDescent="0.25">
      <c r="A129" s="12" t="s">
        <v>32</v>
      </c>
      <c r="B129" s="100" t="s">
        <v>174</v>
      </c>
      <c r="C129" s="100"/>
      <c r="D129" s="100"/>
      <c r="E129" s="22">
        <f>E68</f>
        <v>1882.7602240799997</v>
      </c>
    </row>
    <row r="130" spans="1:8" s="17" customFormat="1" ht="15" customHeight="1" x14ac:dyDescent="0.25">
      <c r="A130" s="12" t="s">
        <v>35</v>
      </c>
      <c r="B130" s="100" t="s">
        <v>175</v>
      </c>
      <c r="C130" s="100"/>
      <c r="D130" s="100"/>
      <c r="E130" s="22">
        <f>E77</f>
        <v>134.97979513600001</v>
      </c>
    </row>
    <row r="131" spans="1:8" s="17" customFormat="1" ht="15" customHeight="1" x14ac:dyDescent="0.25">
      <c r="A131" s="12" t="s">
        <v>38</v>
      </c>
      <c r="B131" s="100" t="s">
        <v>176</v>
      </c>
      <c r="C131" s="100"/>
      <c r="D131" s="100"/>
      <c r="E131" s="22">
        <f>E97</f>
        <v>57.006696265180793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222.68</v>
      </c>
    </row>
    <row r="133" spans="1:8" s="17" customFormat="1" ht="15" customHeight="1" x14ac:dyDescent="0.25">
      <c r="A133" s="103" t="s">
        <v>178</v>
      </c>
      <c r="B133" s="103"/>
      <c r="C133" s="103"/>
      <c r="D133" s="53"/>
      <c r="E133" s="22">
        <f>SUM(E128:E132)</f>
        <v>4410.6067154811808</v>
      </c>
    </row>
    <row r="134" spans="1:8" s="17" customFormat="1" ht="15" customHeight="1" x14ac:dyDescent="0.25">
      <c r="A134" s="12" t="s">
        <v>72</v>
      </c>
      <c r="B134" s="100" t="s">
        <v>179</v>
      </c>
      <c r="C134" s="100"/>
      <c r="D134" s="100"/>
      <c r="E134" s="22">
        <f>E125</f>
        <v>427.30483903767782</v>
      </c>
      <c r="F134" s="38"/>
    </row>
    <row r="135" spans="1:8" s="17" customFormat="1" ht="15" customHeight="1" x14ac:dyDescent="0.25">
      <c r="A135" s="101" t="s">
        <v>180</v>
      </c>
      <c r="B135" s="101"/>
      <c r="C135" s="101"/>
      <c r="D135" s="101"/>
      <c r="E135" s="67">
        <f>ROUND(SUM(E133+E134),2)</f>
        <v>4837.91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</mergeCells>
  <hyperlinks>
    <hyperlink ref="B49" r:id="rId1" display="08 - Sebrae 0,3% ou 0,6% - IN nº 03, MPS/SRP/2005, Anexo II e III ver código da Tabela" xr:uid="{00000000-0004-0000-03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H144"/>
  <sheetViews>
    <sheetView showGridLines="0" zoomScaleNormal="100" zoomScaleSheetLayoutView="100" workbookViewId="0">
      <selection activeCell="E102" sqref="E102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6.1406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38" t="s">
        <v>24</v>
      </c>
      <c r="B1" s="138"/>
      <c r="C1" s="138"/>
      <c r="D1" s="138"/>
      <c r="E1" s="138"/>
    </row>
    <row r="2" spans="1:7" ht="15" customHeight="1" x14ac:dyDescent="0.25">
      <c r="A2" s="139" t="s">
        <v>25</v>
      </c>
      <c r="B2" s="139"/>
      <c r="C2" s="139"/>
      <c r="D2" s="140" t="s">
        <v>26</v>
      </c>
      <c r="E2" s="140"/>
    </row>
    <row r="3" spans="1:7" ht="15" customHeight="1" x14ac:dyDescent="0.25">
      <c r="A3" s="139" t="s">
        <v>27</v>
      </c>
      <c r="B3" s="139"/>
      <c r="C3" s="139"/>
      <c r="D3" s="141"/>
      <c r="E3" s="141"/>
    </row>
    <row r="4" spans="1:7" ht="15" customHeight="1" x14ac:dyDescent="0.25">
      <c r="A4" s="142" t="s">
        <v>198</v>
      </c>
      <c r="B4" s="143"/>
      <c r="C4" s="143"/>
      <c r="D4" s="143"/>
      <c r="E4" s="144"/>
    </row>
    <row r="5" spans="1:7" ht="15" customHeight="1" x14ac:dyDescent="0.25">
      <c r="A5" s="135" t="s">
        <v>29</v>
      </c>
      <c r="B5" s="135"/>
      <c r="C5" s="135"/>
      <c r="D5" s="135"/>
      <c r="E5" s="135"/>
    </row>
    <row r="6" spans="1:7" ht="15" customHeight="1" x14ac:dyDescent="0.25">
      <c r="A6" s="8" t="s">
        <v>30</v>
      </c>
      <c r="B6" s="9" t="s">
        <v>31</v>
      </c>
      <c r="C6" s="136"/>
      <c r="D6" s="137"/>
      <c r="E6" s="137"/>
    </row>
    <row r="7" spans="1:7" ht="15" customHeight="1" x14ac:dyDescent="0.25">
      <c r="A7" s="8" t="s">
        <v>32</v>
      </c>
      <c r="B7" s="9" t="s">
        <v>33</v>
      </c>
      <c r="C7" s="138" t="s">
        <v>34</v>
      </c>
      <c r="D7" s="138"/>
      <c r="E7" s="138"/>
    </row>
    <row r="8" spans="1:7" ht="15" customHeight="1" x14ac:dyDescent="0.25">
      <c r="A8" s="8" t="s">
        <v>35</v>
      </c>
      <c r="B8" s="9" t="s">
        <v>36</v>
      </c>
      <c r="C8" s="138" t="s">
        <v>182</v>
      </c>
      <c r="D8" s="138"/>
      <c r="E8" s="138"/>
    </row>
    <row r="9" spans="1:7" ht="15" customHeight="1" x14ac:dyDescent="0.25">
      <c r="A9" s="8" t="s">
        <v>38</v>
      </c>
      <c r="B9" s="9" t="s">
        <v>39</v>
      </c>
      <c r="C9" s="138" t="s">
        <v>40</v>
      </c>
      <c r="D9" s="138"/>
      <c r="E9" s="138"/>
    </row>
    <row r="10" spans="1:7" ht="15" customHeight="1" x14ac:dyDescent="0.25">
      <c r="A10" s="135" t="s">
        <v>41</v>
      </c>
      <c r="B10" s="135"/>
      <c r="C10" s="135"/>
      <c r="D10" s="135"/>
      <c r="E10" s="135"/>
    </row>
    <row r="11" spans="1:7" ht="15" customHeight="1" x14ac:dyDescent="0.25">
      <c r="A11" s="131" t="s">
        <v>42</v>
      </c>
      <c r="B11" s="131"/>
      <c r="C11" s="10" t="s">
        <v>43</v>
      </c>
      <c r="D11" s="132" t="s">
        <v>44</v>
      </c>
      <c r="E11" s="132"/>
    </row>
    <row r="12" spans="1:7" ht="15" customHeight="1" x14ac:dyDescent="0.25">
      <c r="A12" s="133" t="s">
        <v>45</v>
      </c>
      <c r="B12" s="133"/>
      <c r="C12" s="11" t="s">
        <v>46</v>
      </c>
      <c r="D12" s="134"/>
      <c r="E12" s="134"/>
    </row>
    <row r="13" spans="1:7" x14ac:dyDescent="0.25">
      <c r="A13" s="135" t="s">
        <v>47</v>
      </c>
      <c r="B13" s="135"/>
      <c r="C13" s="135"/>
      <c r="D13" s="135"/>
      <c r="E13" s="135"/>
    </row>
    <row r="14" spans="1:7" ht="12" customHeight="1" x14ac:dyDescent="0.25">
      <c r="A14" s="135" t="s">
        <v>48</v>
      </c>
      <c r="B14" s="135"/>
      <c r="C14" s="135"/>
      <c r="D14" s="135"/>
      <c r="E14" s="135"/>
    </row>
    <row r="15" spans="1:7" ht="21.75" customHeight="1" x14ac:dyDescent="0.25">
      <c r="A15" s="102" t="s">
        <v>49</v>
      </c>
      <c r="B15" s="102"/>
      <c r="C15" s="102"/>
      <c r="D15" s="102"/>
      <c r="E15" s="13" t="s">
        <v>50</v>
      </c>
      <c r="G15" s="14"/>
    </row>
    <row r="16" spans="1:7" ht="15" customHeight="1" x14ac:dyDescent="0.25">
      <c r="A16" s="8">
        <v>1</v>
      </c>
      <c r="B16" s="125" t="s">
        <v>51</v>
      </c>
      <c r="C16" s="125"/>
      <c r="D16" s="126" t="s">
        <v>199</v>
      </c>
      <c r="E16" s="126"/>
    </row>
    <row r="17" spans="1:8" ht="15" customHeight="1" x14ac:dyDescent="0.25">
      <c r="A17" s="8">
        <v>2</v>
      </c>
      <c r="B17" s="125" t="s">
        <v>54</v>
      </c>
      <c r="C17" s="125"/>
      <c r="D17" s="129"/>
      <c r="E17" s="129"/>
    </row>
    <row r="18" spans="1:8" ht="15" customHeight="1" x14ac:dyDescent="0.25">
      <c r="A18" s="8">
        <v>3</v>
      </c>
      <c r="B18" s="125" t="s">
        <v>55</v>
      </c>
      <c r="C18" s="125"/>
      <c r="D18" s="130">
        <v>2276.0100000000002</v>
      </c>
      <c r="E18" s="130"/>
    </row>
    <row r="19" spans="1:8" ht="15" customHeight="1" x14ac:dyDescent="0.25">
      <c r="A19" s="8">
        <v>4</v>
      </c>
      <c r="B19" s="125" t="s">
        <v>56</v>
      </c>
      <c r="C19" s="125"/>
      <c r="D19" s="126" t="str">
        <f>D16</f>
        <v>PEDREIRO</v>
      </c>
      <c r="E19" s="126"/>
    </row>
    <row r="20" spans="1:8" ht="15" customHeight="1" x14ac:dyDescent="0.25">
      <c r="A20" s="8">
        <v>5</v>
      </c>
      <c r="B20" s="127" t="s">
        <v>57</v>
      </c>
      <c r="C20" s="127"/>
      <c r="D20" s="128" t="s">
        <v>58</v>
      </c>
      <c r="E20" s="128"/>
    </row>
    <row r="21" spans="1:8" s="17" customFormat="1" ht="18" customHeight="1" x14ac:dyDescent="0.25">
      <c r="A21" s="108" t="s">
        <v>59</v>
      </c>
      <c r="B21" s="108"/>
      <c r="C21" s="108"/>
      <c r="D21" s="108"/>
      <c r="E21" s="16"/>
    </row>
    <row r="22" spans="1:8" s="17" customFormat="1" ht="18" customHeight="1" x14ac:dyDescent="0.25">
      <c r="A22" s="12">
        <v>1</v>
      </c>
      <c r="B22" s="102" t="s">
        <v>60</v>
      </c>
      <c r="C22" s="102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23"/>
      <c r="D23" s="123"/>
      <c r="E23" s="22">
        <f>D18</f>
        <v>2276.0100000000002</v>
      </c>
    </row>
    <row r="24" spans="1:8" ht="15" customHeight="1" x14ac:dyDescent="0.25">
      <c r="A24" s="19" t="s">
        <v>32</v>
      </c>
      <c r="B24" s="20" t="s">
        <v>63</v>
      </c>
      <c r="C24" s="119" t="s">
        <v>64</v>
      </c>
      <c r="D24" s="119"/>
      <c r="E24" s="24"/>
    </row>
    <row r="25" spans="1:8" ht="15" customHeight="1" x14ac:dyDescent="0.25">
      <c r="A25" s="19" t="s">
        <v>35</v>
      </c>
      <c r="B25" s="20" t="s">
        <v>65</v>
      </c>
      <c r="C25" s="119" t="s">
        <v>200</v>
      </c>
      <c r="D25" s="119"/>
      <c r="E25" s="25"/>
    </row>
    <row r="26" spans="1:8" ht="15" customHeight="1" x14ac:dyDescent="0.25">
      <c r="A26" s="19" t="s">
        <v>38</v>
      </c>
      <c r="B26" s="20" t="s">
        <v>67</v>
      </c>
      <c r="C26" s="119" t="s">
        <v>68</v>
      </c>
      <c r="D26" s="119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4" t="s">
        <v>71</v>
      </c>
      <c r="D27" s="119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19" t="s">
        <v>74</v>
      </c>
      <c r="D28" s="119"/>
      <c r="E28" s="24"/>
    </row>
    <row r="29" spans="1:8" ht="15" customHeight="1" x14ac:dyDescent="0.25">
      <c r="A29" s="19" t="s">
        <v>75</v>
      </c>
      <c r="B29" s="28" t="s">
        <v>76</v>
      </c>
      <c r="C29" s="119"/>
      <c r="D29" s="119"/>
      <c r="E29" s="24"/>
    </row>
    <row r="30" spans="1:8" ht="15" customHeight="1" x14ac:dyDescent="0.25">
      <c r="A30" s="120" t="s">
        <v>21</v>
      </c>
      <c r="B30" s="120"/>
      <c r="C30" s="120"/>
      <c r="D30" s="120"/>
      <c r="E30" s="22">
        <f>SUM(E23:E29)</f>
        <v>2276.0100000000002</v>
      </c>
      <c r="F30" s="29"/>
      <c r="G30" s="30"/>
    </row>
    <row r="31" spans="1:8" s="17" customFormat="1" ht="15" customHeight="1" x14ac:dyDescent="0.25">
      <c r="A31" s="103" t="s">
        <v>77</v>
      </c>
      <c r="B31" s="103"/>
      <c r="C31" s="103"/>
      <c r="D31" s="103"/>
      <c r="E31" s="22">
        <f>SUM(E30:E30)</f>
        <v>2276.0100000000002</v>
      </c>
      <c r="F31" s="32"/>
      <c r="G31" s="33"/>
    </row>
    <row r="32" spans="1:8" s="17" customFormat="1" ht="15" customHeight="1" x14ac:dyDescent="0.25">
      <c r="A32" s="108" t="s">
        <v>78</v>
      </c>
      <c r="B32" s="108"/>
      <c r="C32" s="108"/>
      <c r="D32" s="108"/>
      <c r="E32" s="16"/>
    </row>
    <row r="33" spans="1:7" s="17" customFormat="1" ht="15" customHeight="1" x14ac:dyDescent="0.25">
      <c r="A33" s="34"/>
      <c r="B33" s="109" t="s">
        <v>79</v>
      </c>
      <c r="C33" s="109"/>
      <c r="D33" s="109"/>
      <c r="E33" s="109"/>
      <c r="F33" s="36"/>
    </row>
    <row r="34" spans="1:7" s="17" customFormat="1" ht="15" customHeight="1" x14ac:dyDescent="0.25">
      <c r="A34" s="37" t="s">
        <v>80</v>
      </c>
      <c r="B34" s="102" t="s">
        <v>81</v>
      </c>
      <c r="C34" s="102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189.59163300000003</v>
      </c>
    </row>
    <row r="36" spans="1:7" s="17" customFormat="1" x14ac:dyDescent="0.25">
      <c r="A36" s="15" t="s">
        <v>32</v>
      </c>
      <c r="B36" s="121" t="s">
        <v>83</v>
      </c>
      <c r="C36" s="122"/>
      <c r="D36" s="39">
        <v>0.1212</v>
      </c>
      <c r="E36" s="22">
        <f>($E$31*D36)</f>
        <v>275.85241200000002</v>
      </c>
    </row>
    <row r="37" spans="1:7" s="17" customFormat="1" ht="15" customHeight="1" x14ac:dyDescent="0.25">
      <c r="A37" s="116" t="s">
        <v>21</v>
      </c>
      <c r="B37" s="116"/>
      <c r="C37" s="116"/>
      <c r="D37" s="40">
        <f>SUM(D35:D36)</f>
        <v>0.20450000000000002</v>
      </c>
      <c r="E37" s="22">
        <f>SUM(E35:E36)</f>
        <v>465.44404500000007</v>
      </c>
    </row>
    <row r="38" spans="1:7" s="17" customFormat="1" ht="15" customHeight="1" x14ac:dyDescent="0.25">
      <c r="A38" s="103" t="s">
        <v>84</v>
      </c>
      <c r="B38" s="103"/>
      <c r="C38" s="103"/>
      <c r="D38" s="103"/>
      <c r="E38" s="22">
        <f>SUM(E37:E37)</f>
        <v>465.44404500000007</v>
      </c>
    </row>
    <row r="39" spans="1:7" s="17" customFormat="1" ht="17.25" customHeight="1" x14ac:dyDescent="0.25">
      <c r="A39" s="105" t="s">
        <v>85</v>
      </c>
      <c r="B39" s="105"/>
      <c r="C39" s="105"/>
      <c r="D39" s="12" t="s">
        <v>86</v>
      </c>
      <c r="E39" s="22">
        <f>E31</f>
        <v>2276.0100000000002</v>
      </c>
    </row>
    <row r="40" spans="1:7" s="17" customFormat="1" ht="18" customHeight="1" x14ac:dyDescent="0.25">
      <c r="A40" s="105"/>
      <c r="B40" s="105"/>
      <c r="C40" s="105"/>
      <c r="D40" s="12" t="s">
        <v>87</v>
      </c>
      <c r="E40" s="42">
        <f>E38</f>
        <v>465.44404500000007</v>
      </c>
    </row>
    <row r="41" spans="1:7" s="17" customFormat="1" ht="19.5" customHeight="1" x14ac:dyDescent="0.25">
      <c r="A41" s="105"/>
      <c r="B41" s="105"/>
      <c r="C41" s="105"/>
      <c r="D41" s="12" t="s">
        <v>21</v>
      </c>
      <c r="E41" s="42">
        <f>SUM(E39:E40)</f>
        <v>2741.4540450000004</v>
      </c>
    </row>
    <row r="42" spans="1:7" s="17" customFormat="1" ht="27" customHeight="1" x14ac:dyDescent="0.25">
      <c r="A42" s="43"/>
      <c r="B42" s="118" t="s">
        <v>88</v>
      </c>
      <c r="C42" s="118"/>
      <c r="D42" s="118"/>
      <c r="E42" s="44"/>
      <c r="F42" s="45"/>
    </row>
    <row r="43" spans="1:7" s="17" customFormat="1" ht="17.25" customHeight="1" x14ac:dyDescent="0.25">
      <c r="A43" s="12" t="s">
        <v>89</v>
      </c>
      <c r="B43" s="102" t="s">
        <v>90</v>
      </c>
      <c r="C43" s="102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17" t="s">
        <v>92</v>
      </c>
      <c r="C44" s="117"/>
      <c r="D44" s="47">
        <v>0.2</v>
      </c>
      <c r="E44" s="22">
        <f>($E$41*D44)</f>
        <v>548.29080900000008</v>
      </c>
      <c r="F44" s="45"/>
    </row>
    <row r="45" spans="1:7" s="17" customFormat="1" ht="15" customHeight="1" x14ac:dyDescent="0.25">
      <c r="A45" s="46" t="s">
        <v>32</v>
      </c>
      <c r="B45" s="117" t="s">
        <v>93</v>
      </c>
      <c r="C45" s="117"/>
      <c r="D45" s="47">
        <v>2.5000000000000001E-2</v>
      </c>
      <c r="E45" s="22">
        <f>($E$41*D45)</f>
        <v>68.53635112500001</v>
      </c>
      <c r="F45" s="48"/>
    </row>
    <row r="46" spans="1:7" s="17" customFormat="1" ht="15" customHeight="1" x14ac:dyDescent="0.25">
      <c r="A46" s="46" t="s">
        <v>35</v>
      </c>
      <c r="B46" s="117" t="s">
        <v>94</v>
      </c>
      <c r="C46" s="117"/>
      <c r="D46" s="47">
        <v>0.03</v>
      </c>
      <c r="E46" s="22">
        <f t="shared" ref="E46:E51" si="0">($E$41*D46)</f>
        <v>82.243621350000012</v>
      </c>
    </row>
    <row r="47" spans="1:7" s="17" customFormat="1" ht="15" customHeight="1" x14ac:dyDescent="0.25">
      <c r="A47" s="46" t="s">
        <v>38</v>
      </c>
      <c r="B47" s="117" t="s">
        <v>95</v>
      </c>
      <c r="C47" s="117"/>
      <c r="D47" s="47">
        <v>1.4999999999999999E-2</v>
      </c>
      <c r="E47" s="22">
        <f t="shared" si="0"/>
        <v>41.121810675000006</v>
      </c>
      <c r="F47" s="45"/>
    </row>
    <row r="48" spans="1:7" s="17" customFormat="1" ht="15" customHeight="1" x14ac:dyDescent="0.25">
      <c r="A48" s="46" t="s">
        <v>69</v>
      </c>
      <c r="B48" s="117" t="s">
        <v>96</v>
      </c>
      <c r="C48" s="117"/>
      <c r="D48" s="47">
        <v>0.01</v>
      </c>
      <c r="E48" s="22">
        <f t="shared" si="0"/>
        <v>27.414540450000004</v>
      </c>
      <c r="F48" s="49"/>
    </row>
    <row r="49" spans="1:6" s="17" customFormat="1" ht="15" customHeight="1" x14ac:dyDescent="0.25">
      <c r="A49" s="46" t="s">
        <v>72</v>
      </c>
      <c r="B49" s="117" t="s">
        <v>97</v>
      </c>
      <c r="C49" s="117"/>
      <c r="D49" s="47">
        <v>6.0000000000000001E-3</v>
      </c>
      <c r="E49" s="22">
        <f t="shared" si="0"/>
        <v>16.448724270000003</v>
      </c>
    </row>
    <row r="50" spans="1:6" s="17" customFormat="1" ht="15" customHeight="1" x14ac:dyDescent="0.25">
      <c r="A50" s="46" t="s">
        <v>75</v>
      </c>
      <c r="B50" s="117" t="s">
        <v>98</v>
      </c>
      <c r="C50" s="117"/>
      <c r="D50" s="47">
        <v>2E-3</v>
      </c>
      <c r="E50" s="22">
        <f t="shared" si="0"/>
        <v>5.4829080900000013</v>
      </c>
    </row>
    <row r="51" spans="1:6" s="17" customFormat="1" ht="15" customHeight="1" x14ac:dyDescent="0.25">
      <c r="A51" s="46" t="s">
        <v>99</v>
      </c>
      <c r="B51" s="117" t="s">
        <v>100</v>
      </c>
      <c r="C51" s="117"/>
      <c r="D51" s="47">
        <v>0.08</v>
      </c>
      <c r="E51" s="22">
        <f t="shared" si="0"/>
        <v>219.31632360000003</v>
      </c>
    </row>
    <row r="52" spans="1:6" s="17" customFormat="1" ht="15" customHeight="1" x14ac:dyDescent="0.25">
      <c r="A52" s="103" t="s">
        <v>21</v>
      </c>
      <c r="B52" s="103"/>
      <c r="C52" s="103"/>
      <c r="D52" s="47">
        <f>SUM(D44:D51)</f>
        <v>0.36800000000000005</v>
      </c>
      <c r="E52" s="22">
        <f>SUM(E44:E51)</f>
        <v>1008.8550885600001</v>
      </c>
    </row>
    <row r="53" spans="1:6" s="17" customFormat="1" ht="15" customHeight="1" x14ac:dyDescent="0.25">
      <c r="A53" s="34"/>
      <c r="B53" s="109" t="s">
        <v>101</v>
      </c>
      <c r="C53" s="109"/>
      <c r="D53" s="109"/>
      <c r="E53" s="109"/>
    </row>
    <row r="54" spans="1:6" ht="15" customHeight="1" x14ac:dyDescent="0.25">
      <c r="A54" s="12" t="s">
        <v>102</v>
      </c>
      <c r="B54" s="102" t="s">
        <v>103</v>
      </c>
      <c r="C54" s="102"/>
      <c r="D54" s="15" t="s">
        <v>61</v>
      </c>
      <c r="E54" s="13" t="s">
        <v>50</v>
      </c>
    </row>
    <row r="55" spans="1:6" ht="28.5" customHeight="1" x14ac:dyDescent="0.25">
      <c r="A55" s="46" t="s">
        <v>30</v>
      </c>
      <c r="B55" s="100" t="s">
        <v>186</v>
      </c>
      <c r="C55" s="100"/>
      <c r="D55" s="20"/>
      <c r="E55" s="24">
        <f>(52*4.9)-F55</f>
        <v>118.23939999999999</v>
      </c>
      <c r="F55" s="51">
        <f>D18*6%</f>
        <v>136.56060000000002</v>
      </c>
    </row>
    <row r="56" spans="1:6" ht="15" customHeight="1" x14ac:dyDescent="0.25">
      <c r="A56" s="46" t="s">
        <v>32</v>
      </c>
      <c r="B56" s="100" t="s">
        <v>105</v>
      </c>
      <c r="C56" s="100"/>
      <c r="D56" s="23"/>
      <c r="E56" s="52"/>
    </row>
    <row r="57" spans="1:6" ht="15" customHeight="1" x14ac:dyDescent="0.25">
      <c r="A57" s="46" t="s">
        <v>35</v>
      </c>
      <c r="B57" s="100" t="s">
        <v>106</v>
      </c>
      <c r="C57" s="100"/>
      <c r="D57" s="23"/>
      <c r="E57" s="22">
        <v>0</v>
      </c>
    </row>
    <row r="58" spans="1:6" ht="15" customHeight="1" x14ac:dyDescent="0.25">
      <c r="A58" s="46" t="s">
        <v>38</v>
      </c>
      <c r="B58" s="100" t="s">
        <v>107</v>
      </c>
      <c r="C58" s="100"/>
      <c r="D58" s="16"/>
      <c r="E58" s="22">
        <v>8</v>
      </c>
    </row>
    <row r="59" spans="1:6" ht="15" customHeight="1" x14ac:dyDescent="0.25">
      <c r="A59" s="46" t="s">
        <v>69</v>
      </c>
      <c r="B59" s="100" t="s">
        <v>190</v>
      </c>
      <c r="C59" s="100"/>
      <c r="D59" s="53"/>
      <c r="E59" s="24">
        <v>16.13</v>
      </c>
    </row>
    <row r="60" spans="1:6" ht="15" customHeight="1" x14ac:dyDescent="0.25">
      <c r="A60" s="46" t="s">
        <v>72</v>
      </c>
      <c r="B60" s="100" t="s">
        <v>109</v>
      </c>
      <c r="C60" s="100"/>
      <c r="D60" s="23"/>
      <c r="E60" s="22">
        <v>137.97999999999999</v>
      </c>
    </row>
    <row r="61" spans="1:6" ht="15" customHeight="1" x14ac:dyDescent="0.25">
      <c r="A61" s="46" t="s">
        <v>75</v>
      </c>
      <c r="B61" s="100" t="s">
        <v>110</v>
      </c>
      <c r="C61" s="100"/>
      <c r="D61" s="53"/>
      <c r="E61" s="22">
        <v>5.6</v>
      </c>
    </row>
    <row r="62" spans="1:6" s="17" customFormat="1" ht="15" customHeight="1" x14ac:dyDescent="0.25">
      <c r="A62" s="116" t="s">
        <v>111</v>
      </c>
      <c r="B62" s="116"/>
      <c r="C62" s="116"/>
      <c r="D62" s="116"/>
      <c r="E62" s="22">
        <f>SUM(E55:E61)</f>
        <v>285.94939999999997</v>
      </c>
    </row>
    <row r="63" spans="1:6" s="17" customFormat="1" ht="15" customHeight="1" x14ac:dyDescent="0.25">
      <c r="A63" s="108" t="s">
        <v>112</v>
      </c>
      <c r="B63" s="108"/>
      <c r="C63" s="108"/>
      <c r="D63" s="108"/>
      <c r="E63" s="108"/>
    </row>
    <row r="64" spans="1:6" s="17" customFormat="1" ht="15" customHeight="1" x14ac:dyDescent="0.25">
      <c r="A64" s="12">
        <v>2</v>
      </c>
      <c r="B64" s="102" t="s">
        <v>113</v>
      </c>
      <c r="C64" s="102"/>
      <c r="D64" s="102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465.44404500000007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1008.8550885600001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285.94939999999997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1760.2485335600002</v>
      </c>
    </row>
    <row r="69" spans="1:8" s="17" customFormat="1" ht="15" customHeight="1" x14ac:dyDescent="0.25">
      <c r="A69" s="108" t="s">
        <v>114</v>
      </c>
      <c r="B69" s="108"/>
      <c r="C69" s="108"/>
      <c r="D69" s="108"/>
      <c r="E69" s="108"/>
      <c r="H69" s="54"/>
    </row>
    <row r="70" spans="1:8" s="17" customFormat="1" ht="15" customHeight="1" x14ac:dyDescent="0.25">
      <c r="A70" s="12">
        <v>3</v>
      </c>
      <c r="B70" s="102" t="s">
        <v>115</v>
      </c>
      <c r="C70" s="115"/>
      <c r="D70" s="11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11" t="s">
        <v>116</v>
      </c>
      <c r="C71" s="111"/>
      <c r="D71" s="47">
        <v>4.1999999999999997E-3</v>
      </c>
      <c r="E71" s="22">
        <f t="shared" ref="E71:E75" si="1">($E$31*D71)</f>
        <v>9.5592420000000011</v>
      </c>
    </row>
    <row r="72" spans="1:8" s="17" customFormat="1" ht="15" customHeight="1" x14ac:dyDescent="0.25">
      <c r="A72" s="46" t="s">
        <v>32</v>
      </c>
      <c r="B72" s="111" t="s">
        <v>193</v>
      </c>
      <c r="C72" s="111"/>
      <c r="D72" s="47">
        <f>(D51*D71)</f>
        <v>3.3599999999999998E-4</v>
      </c>
      <c r="E72" s="22">
        <f t="shared" si="1"/>
        <v>0.76473935999999998</v>
      </c>
    </row>
    <row r="73" spans="1:8" s="17" customFormat="1" ht="15" customHeight="1" x14ac:dyDescent="0.25">
      <c r="A73" s="46" t="s">
        <v>35</v>
      </c>
      <c r="B73" s="111" t="s">
        <v>118</v>
      </c>
      <c r="C73" s="111"/>
      <c r="D73" s="47">
        <v>8.0000000000000004E-4</v>
      </c>
      <c r="E73" s="22">
        <f t="shared" si="1"/>
        <v>1.8208080000000002</v>
      </c>
    </row>
    <row r="74" spans="1:8" s="17" customFormat="1" ht="15" customHeight="1" x14ac:dyDescent="0.25">
      <c r="A74" s="46" t="s">
        <v>38</v>
      </c>
      <c r="B74" s="112" t="s">
        <v>119</v>
      </c>
      <c r="C74" s="112"/>
      <c r="D74" s="47">
        <v>1.9400000000000001E-2</v>
      </c>
      <c r="E74" s="22">
        <f t="shared" si="1"/>
        <v>44.154594000000003</v>
      </c>
    </row>
    <row r="75" spans="1:8" s="17" customFormat="1" ht="15" customHeight="1" x14ac:dyDescent="0.25">
      <c r="A75" s="46" t="s">
        <v>69</v>
      </c>
      <c r="B75" s="111" t="s">
        <v>120</v>
      </c>
      <c r="C75" s="100"/>
      <c r="D75" s="47">
        <f>(D52*D74)</f>
        <v>7.1392000000000009E-3</v>
      </c>
      <c r="E75" s="22">
        <f t="shared" si="1"/>
        <v>16.248890592000002</v>
      </c>
    </row>
    <row r="76" spans="1:8" s="17" customFormat="1" ht="15" customHeight="1" x14ac:dyDescent="0.25">
      <c r="A76" s="46" t="s">
        <v>72</v>
      </c>
      <c r="B76" s="111" t="s">
        <v>121</v>
      </c>
      <c r="C76" s="111"/>
      <c r="D76" s="47">
        <v>3.2000000000000001E-2</v>
      </c>
      <c r="E76" s="22">
        <f>($E$31*D76)</f>
        <v>72.83232000000001</v>
      </c>
    </row>
    <row r="77" spans="1:8" s="17" customFormat="1" ht="15" customHeight="1" x14ac:dyDescent="0.25">
      <c r="A77" s="103" t="s">
        <v>21</v>
      </c>
      <c r="B77" s="103"/>
      <c r="C77" s="103"/>
      <c r="D77" s="103"/>
      <c r="E77" s="22">
        <f>SUM(E71:E76)</f>
        <v>145.38059395200003</v>
      </c>
    </row>
    <row r="78" spans="1:8" s="17" customFormat="1" ht="15" customHeight="1" x14ac:dyDescent="0.25">
      <c r="A78" s="108" t="s">
        <v>122</v>
      </c>
      <c r="B78" s="108"/>
      <c r="C78" s="108"/>
      <c r="D78" s="108"/>
      <c r="E78" s="15" t="s">
        <v>61</v>
      </c>
    </row>
    <row r="79" spans="1:8" s="17" customFormat="1" ht="15" customHeight="1" x14ac:dyDescent="0.25">
      <c r="A79" s="109" t="s">
        <v>123</v>
      </c>
      <c r="B79" s="109"/>
      <c r="C79" s="109"/>
      <c r="D79" s="109"/>
      <c r="E79" s="109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13" t="s">
        <v>127</v>
      </c>
      <c r="C81" s="114"/>
      <c r="D81" s="47">
        <v>9.2999999999999992E-3</v>
      </c>
      <c r="E81" s="22">
        <f>($E$31+$E$68+$E$77)*D81</f>
        <v>38.889243885861603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2.8E-3</v>
      </c>
      <c r="E82" s="22">
        <f>($E$31+$E$68+$E$77)*D82</f>
        <v>11.708589557033601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0.83632782550240015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4.1816391275120006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2.0908195637560003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</v>
      </c>
      <c r="E86" s="22">
        <f t="shared" si="2"/>
        <v>0</v>
      </c>
    </row>
    <row r="87" spans="1:5" s="17" customFormat="1" ht="15" customHeight="1" x14ac:dyDescent="0.25">
      <c r="A87" s="103" t="s">
        <v>21</v>
      </c>
      <c r="B87" s="103"/>
      <c r="C87" s="103"/>
      <c r="D87" s="60"/>
      <c r="E87" s="22">
        <f>SUM(E81:E86)</f>
        <v>57.706619959665609</v>
      </c>
    </row>
    <row r="88" spans="1:5" s="17" customFormat="1" ht="15" customHeight="1" x14ac:dyDescent="0.25">
      <c r="A88" s="100" t="s">
        <v>133</v>
      </c>
      <c r="B88" s="100"/>
      <c r="C88" s="100"/>
      <c r="D88" s="100"/>
      <c r="E88" s="100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10" t="s">
        <v>136</v>
      </c>
      <c r="C90" s="110"/>
      <c r="D90" s="61"/>
      <c r="E90" s="25"/>
    </row>
    <row r="91" spans="1:5" s="17" customFormat="1" ht="15" customHeight="1" x14ac:dyDescent="0.25">
      <c r="A91" s="103" t="s">
        <v>21</v>
      </c>
      <c r="B91" s="103"/>
      <c r="C91" s="103"/>
      <c r="D91" s="60"/>
      <c r="E91" s="22">
        <f>SUM(E90)</f>
        <v>0</v>
      </c>
    </row>
    <row r="92" spans="1:5" s="17" customFormat="1" ht="15" customHeight="1" x14ac:dyDescent="0.25">
      <c r="A92" s="108" t="s">
        <v>137</v>
      </c>
      <c r="B92" s="108"/>
      <c r="C92" s="108"/>
      <c r="D92" s="108"/>
      <c r="E92" s="108"/>
    </row>
    <row r="93" spans="1:5" s="17" customFormat="1" ht="15" customHeight="1" x14ac:dyDescent="0.25">
      <c r="A93" s="12">
        <v>4</v>
      </c>
      <c r="B93" s="102" t="s">
        <v>138</v>
      </c>
      <c r="C93" s="102"/>
      <c r="D93" s="102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57.706619959665609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57.706619959665609</v>
      </c>
    </row>
    <row r="97" spans="1:6" s="17" customFormat="1" ht="15" customHeight="1" x14ac:dyDescent="0.25">
      <c r="A97" s="103" t="s">
        <v>139</v>
      </c>
      <c r="B97" s="103"/>
      <c r="C97" s="103"/>
      <c r="D97" s="103"/>
      <c r="E97" s="22">
        <f>SUM(E96:E96)</f>
        <v>57.706619959665609</v>
      </c>
    </row>
    <row r="98" spans="1:6" s="17" customFormat="1" ht="16.5" customHeight="1" x14ac:dyDescent="0.25">
      <c r="A98" s="108" t="s">
        <v>140</v>
      </c>
      <c r="B98" s="108"/>
      <c r="C98" s="108"/>
      <c r="D98" s="108"/>
      <c r="E98" s="16"/>
    </row>
    <row r="99" spans="1:6" s="17" customFormat="1" ht="18" customHeight="1" x14ac:dyDescent="0.25">
      <c r="A99" s="12">
        <v>5</v>
      </c>
      <c r="B99" s="102" t="s">
        <v>141</v>
      </c>
      <c r="C99" s="102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06"/>
      <c r="D100" s="106"/>
      <c r="E100" s="22">
        <v>172.3</v>
      </c>
    </row>
    <row r="101" spans="1:6" s="17" customFormat="1" ht="15" customHeight="1" x14ac:dyDescent="0.25">
      <c r="A101" s="46" t="s">
        <v>32</v>
      </c>
      <c r="B101" s="28" t="s">
        <v>143</v>
      </c>
      <c r="C101" s="107" t="s">
        <v>144</v>
      </c>
      <c r="D101" s="107"/>
      <c r="E101" s="24">
        <v>160.13999999999999</v>
      </c>
    </row>
    <row r="102" spans="1:6" s="17" customFormat="1" ht="15" customHeight="1" x14ac:dyDescent="0.25">
      <c r="A102" s="46" t="s">
        <v>35</v>
      </c>
      <c r="B102" s="28" t="s">
        <v>145</v>
      </c>
      <c r="C102" s="106"/>
      <c r="D102" s="106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07"/>
      <c r="D103" s="107"/>
      <c r="E103" s="22">
        <v>0</v>
      </c>
      <c r="F103" s="45"/>
    </row>
    <row r="104" spans="1:6" s="17" customFormat="1" ht="15" customHeight="1" x14ac:dyDescent="0.25">
      <c r="A104" s="103" t="s">
        <v>147</v>
      </c>
      <c r="B104" s="103"/>
      <c r="C104" s="103"/>
      <c r="D104" s="103"/>
      <c r="E104" s="22">
        <f>SUM(E100:E103)</f>
        <v>332.44</v>
      </c>
      <c r="F104" s="45"/>
    </row>
    <row r="105" spans="1:6" s="17" customFormat="1" ht="15" customHeight="1" x14ac:dyDescent="0.25">
      <c r="A105" s="102" t="s">
        <v>148</v>
      </c>
      <c r="B105" s="102"/>
      <c r="C105" s="102"/>
      <c r="D105" s="12" t="s">
        <v>86</v>
      </c>
      <c r="E105" s="42">
        <f>E31</f>
        <v>2276.0100000000002</v>
      </c>
    </row>
    <row r="106" spans="1:6" s="17" customFormat="1" ht="15" customHeight="1" x14ac:dyDescent="0.25">
      <c r="A106" s="102"/>
      <c r="B106" s="102"/>
      <c r="C106" s="102"/>
      <c r="D106" s="12" t="s">
        <v>149</v>
      </c>
      <c r="E106" s="42">
        <f>E68</f>
        <v>1760.2485335600002</v>
      </c>
    </row>
    <row r="107" spans="1:6" s="17" customFormat="1" ht="15" customHeight="1" x14ac:dyDescent="0.25">
      <c r="A107" s="102"/>
      <c r="B107" s="102"/>
      <c r="C107" s="102"/>
      <c r="D107" s="12" t="s">
        <v>150</v>
      </c>
      <c r="E107" s="42">
        <f>E77</f>
        <v>145.38059395200003</v>
      </c>
    </row>
    <row r="108" spans="1:6" s="17" customFormat="1" ht="15" customHeight="1" x14ac:dyDescent="0.25">
      <c r="A108" s="102"/>
      <c r="B108" s="102"/>
      <c r="C108" s="102"/>
      <c r="D108" s="12" t="s">
        <v>151</v>
      </c>
      <c r="E108" s="42">
        <f>E97</f>
        <v>57.706619959665609</v>
      </c>
    </row>
    <row r="109" spans="1:6" s="17" customFormat="1" ht="15" customHeight="1" x14ac:dyDescent="0.25">
      <c r="A109" s="102"/>
      <c r="B109" s="102"/>
      <c r="C109" s="102"/>
      <c r="D109" s="12" t="s">
        <v>152</v>
      </c>
      <c r="E109" s="42">
        <f>E104</f>
        <v>332.44</v>
      </c>
    </row>
    <row r="110" spans="1:6" s="17" customFormat="1" ht="15" customHeight="1" x14ac:dyDescent="0.25">
      <c r="A110" s="102"/>
      <c r="B110" s="102"/>
      <c r="C110" s="102"/>
      <c r="D110" s="41" t="s">
        <v>111</v>
      </c>
      <c r="E110" s="42">
        <f>SUM(E105:E109)</f>
        <v>4571.7857474716657</v>
      </c>
    </row>
    <row r="111" spans="1:6" s="17" customFormat="1" ht="15" customHeight="1" x14ac:dyDescent="0.25">
      <c r="A111" s="108" t="s">
        <v>153</v>
      </c>
      <c r="B111" s="108"/>
      <c r="C111" s="108" t="s">
        <v>154</v>
      </c>
      <c r="D111" s="108" t="s">
        <v>155</v>
      </c>
      <c r="E111" s="16"/>
    </row>
    <row r="112" spans="1:6" s="17" customFormat="1" ht="15" customHeight="1" x14ac:dyDescent="0.25">
      <c r="A112" s="12">
        <v>6</v>
      </c>
      <c r="B112" s="102" t="s">
        <v>156</v>
      </c>
      <c r="C112" s="102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04">
        <v>1E-3</v>
      </c>
      <c r="D113" s="104"/>
      <c r="E113" s="22">
        <f>($E$110*C113)</f>
        <v>4.5717857474716661</v>
      </c>
    </row>
    <row r="114" spans="1:5" s="17" customFormat="1" ht="15" customHeight="1" x14ac:dyDescent="0.25">
      <c r="A114" s="12" t="s">
        <v>32</v>
      </c>
      <c r="B114" s="37" t="s">
        <v>158</v>
      </c>
      <c r="C114" s="104">
        <v>1E-3</v>
      </c>
      <c r="D114" s="104"/>
      <c r="E114" s="22">
        <f>C114*(E110+E113)</f>
        <v>4.576357533219138</v>
      </c>
    </row>
    <row r="115" spans="1:5" s="17" customFormat="1" ht="15" customHeight="1" x14ac:dyDescent="0.25">
      <c r="A115" s="37"/>
      <c r="B115" s="37" t="s">
        <v>159</v>
      </c>
      <c r="C115" s="105" t="s">
        <v>160</v>
      </c>
      <c r="D115" s="105"/>
      <c r="E115" s="22">
        <f>E110+E113+E114</f>
        <v>4580.933890752357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8.6499999999999986</v>
      </c>
      <c r="D116" s="63">
        <f>+(100-C116)/100</f>
        <v>0.91349999999999998</v>
      </c>
      <c r="E116" s="52">
        <f>TRUNC(E115/D116,2)</f>
        <v>5014.7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6.4999999999999997E-3</v>
      </c>
      <c r="E118" s="22">
        <f>(E116*D118)</f>
        <v>32.595549999999996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0.03</v>
      </c>
      <c r="E119" s="22">
        <f>(E116*D119)</f>
        <v>150.441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250.73500000000001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8.6499999999999994E-2</v>
      </c>
      <c r="E123" s="22">
        <f>SUM(E118:E122)</f>
        <v>433.77155000000005</v>
      </c>
    </row>
    <row r="124" spans="1:5" s="17" customFormat="1" ht="15" customHeight="1" x14ac:dyDescent="0.25">
      <c r="A124" s="103" t="s">
        <v>169</v>
      </c>
      <c r="B124" s="103"/>
      <c r="C124" s="103"/>
      <c r="D124" s="103"/>
      <c r="E124" s="22">
        <f>E113+E114+E123</f>
        <v>442.91969328069086</v>
      </c>
    </row>
    <row r="125" spans="1:5" s="17" customFormat="1" ht="15" customHeight="1" x14ac:dyDescent="0.25">
      <c r="A125" s="103" t="s">
        <v>170</v>
      </c>
      <c r="B125" s="103"/>
      <c r="C125" s="103"/>
      <c r="D125" s="103"/>
      <c r="E125" s="22">
        <f>SUM(E124:E124)</f>
        <v>442.91969328069086</v>
      </c>
    </row>
    <row r="126" spans="1:5" s="17" customFormat="1" ht="15" customHeight="1" x14ac:dyDescent="0.25">
      <c r="A126" s="102" t="s">
        <v>171</v>
      </c>
      <c r="B126" s="102"/>
      <c r="C126" s="102"/>
      <c r="D126" s="102"/>
      <c r="E126" s="102"/>
    </row>
    <row r="127" spans="1:5" s="17" customFormat="1" ht="15" customHeight="1" x14ac:dyDescent="0.25">
      <c r="A127" s="102" t="s">
        <v>172</v>
      </c>
      <c r="B127" s="102"/>
      <c r="C127" s="102"/>
      <c r="D127" s="102"/>
      <c r="E127" s="13" t="s">
        <v>50</v>
      </c>
    </row>
    <row r="128" spans="1:5" s="17" customFormat="1" ht="15" customHeight="1" x14ac:dyDescent="0.25">
      <c r="A128" s="12" t="s">
        <v>30</v>
      </c>
      <c r="B128" s="100" t="s">
        <v>173</v>
      </c>
      <c r="C128" s="100"/>
      <c r="D128" s="100"/>
      <c r="E128" s="22">
        <f>E31</f>
        <v>2276.0100000000002</v>
      </c>
    </row>
    <row r="129" spans="1:8" s="17" customFormat="1" ht="15" customHeight="1" x14ac:dyDescent="0.25">
      <c r="A129" s="12" t="s">
        <v>32</v>
      </c>
      <c r="B129" s="100" t="s">
        <v>174</v>
      </c>
      <c r="C129" s="100"/>
      <c r="D129" s="100"/>
      <c r="E129" s="22">
        <f>E68</f>
        <v>1760.2485335600002</v>
      </c>
    </row>
    <row r="130" spans="1:8" s="17" customFormat="1" ht="15" customHeight="1" x14ac:dyDescent="0.25">
      <c r="A130" s="12" t="s">
        <v>35</v>
      </c>
      <c r="B130" s="100" t="s">
        <v>175</v>
      </c>
      <c r="C130" s="100"/>
      <c r="D130" s="100"/>
      <c r="E130" s="22">
        <f>E77</f>
        <v>145.38059395200003</v>
      </c>
    </row>
    <row r="131" spans="1:8" s="17" customFormat="1" ht="15" customHeight="1" x14ac:dyDescent="0.25">
      <c r="A131" s="12" t="s">
        <v>38</v>
      </c>
      <c r="B131" s="100" t="s">
        <v>176</v>
      </c>
      <c r="C131" s="100"/>
      <c r="D131" s="100"/>
      <c r="E131" s="22">
        <f>E97</f>
        <v>57.706619959665609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332.44</v>
      </c>
    </row>
    <row r="133" spans="1:8" s="17" customFormat="1" ht="15" customHeight="1" x14ac:dyDescent="0.25">
      <c r="A133" s="103" t="s">
        <v>178</v>
      </c>
      <c r="B133" s="103"/>
      <c r="C133" s="103"/>
      <c r="D133" s="53"/>
      <c r="E133" s="22">
        <f>SUM(E128:E132)</f>
        <v>4571.7857474716657</v>
      </c>
    </row>
    <row r="134" spans="1:8" s="17" customFormat="1" ht="15" customHeight="1" x14ac:dyDescent="0.25">
      <c r="A134" s="12" t="s">
        <v>72</v>
      </c>
      <c r="B134" s="100" t="s">
        <v>179</v>
      </c>
      <c r="C134" s="100"/>
      <c r="D134" s="100"/>
      <c r="E134" s="22">
        <f>E125</f>
        <v>442.91969328069086</v>
      </c>
      <c r="F134" s="38"/>
    </row>
    <row r="135" spans="1:8" s="17" customFormat="1" ht="15" customHeight="1" x14ac:dyDescent="0.25">
      <c r="A135" s="101" t="s">
        <v>180</v>
      </c>
      <c r="B135" s="101"/>
      <c r="C135" s="101"/>
      <c r="D135" s="101"/>
      <c r="E135" s="67">
        <f>ROUND(SUM(E133+E134),2)</f>
        <v>5014.71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</mergeCells>
  <hyperlinks>
    <hyperlink ref="B49" r:id="rId1" display="08 - Sebrae 0,3% ou 0,6% - IN nº 03, MPS/SRP/2005, Anexo II e III ver código da Tabela" xr:uid="{00000000-0004-0000-04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H144"/>
  <sheetViews>
    <sheetView showGridLines="0" zoomScaleNormal="100" zoomScaleSheetLayoutView="100" workbookViewId="0">
      <selection activeCell="E101" sqref="E101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6.425781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38" t="s">
        <v>24</v>
      </c>
      <c r="B1" s="138"/>
      <c r="C1" s="138"/>
      <c r="D1" s="138"/>
      <c r="E1" s="138"/>
    </row>
    <row r="2" spans="1:7" ht="15" customHeight="1" x14ac:dyDescent="0.25">
      <c r="A2" s="139" t="s">
        <v>25</v>
      </c>
      <c r="B2" s="139"/>
      <c r="C2" s="139"/>
      <c r="D2" s="140" t="s">
        <v>26</v>
      </c>
      <c r="E2" s="140"/>
    </row>
    <row r="3" spans="1:7" ht="15" customHeight="1" x14ac:dyDescent="0.25">
      <c r="A3" s="139" t="s">
        <v>27</v>
      </c>
      <c r="B3" s="139"/>
      <c r="C3" s="139"/>
      <c r="D3" s="141"/>
      <c r="E3" s="141"/>
    </row>
    <row r="4" spans="1:7" ht="15" customHeight="1" x14ac:dyDescent="0.25">
      <c r="A4" s="142" t="s">
        <v>201</v>
      </c>
      <c r="B4" s="143"/>
      <c r="C4" s="143"/>
      <c r="D4" s="143"/>
      <c r="E4" s="144"/>
    </row>
    <row r="5" spans="1:7" ht="15" customHeight="1" x14ac:dyDescent="0.25">
      <c r="A5" s="135" t="s">
        <v>29</v>
      </c>
      <c r="B5" s="135"/>
      <c r="C5" s="135"/>
      <c r="D5" s="135"/>
      <c r="E5" s="135"/>
    </row>
    <row r="6" spans="1:7" ht="15" customHeight="1" x14ac:dyDescent="0.25">
      <c r="A6" s="8" t="s">
        <v>30</v>
      </c>
      <c r="B6" s="9" t="s">
        <v>31</v>
      </c>
      <c r="C6" s="136" t="s">
        <v>202</v>
      </c>
      <c r="D6" s="137"/>
      <c r="E6" s="137"/>
    </row>
    <row r="7" spans="1:7" ht="15" customHeight="1" x14ac:dyDescent="0.25">
      <c r="A7" s="8" t="s">
        <v>32</v>
      </c>
      <c r="B7" s="9" t="s">
        <v>33</v>
      </c>
      <c r="C7" s="138" t="s">
        <v>34</v>
      </c>
      <c r="D7" s="138"/>
      <c r="E7" s="138"/>
    </row>
    <row r="8" spans="1:7" ht="15" customHeight="1" x14ac:dyDescent="0.25">
      <c r="A8" s="8" t="s">
        <v>35</v>
      </c>
      <c r="B8" s="9" t="s">
        <v>36</v>
      </c>
      <c r="C8" s="138" t="s">
        <v>182</v>
      </c>
      <c r="D8" s="138"/>
      <c r="E8" s="138"/>
    </row>
    <row r="9" spans="1:7" ht="15" customHeight="1" x14ac:dyDescent="0.25">
      <c r="A9" s="8" t="s">
        <v>38</v>
      </c>
      <c r="B9" s="9" t="s">
        <v>39</v>
      </c>
      <c r="C9" s="138" t="s">
        <v>40</v>
      </c>
      <c r="D9" s="138"/>
      <c r="E9" s="138"/>
    </row>
    <row r="10" spans="1:7" ht="15" customHeight="1" x14ac:dyDescent="0.25">
      <c r="A10" s="135" t="s">
        <v>41</v>
      </c>
      <c r="B10" s="135"/>
      <c r="C10" s="135"/>
      <c r="D10" s="135"/>
      <c r="E10" s="135"/>
    </row>
    <row r="11" spans="1:7" ht="15" customHeight="1" x14ac:dyDescent="0.25">
      <c r="A11" s="131" t="s">
        <v>42</v>
      </c>
      <c r="B11" s="131"/>
      <c r="C11" s="10" t="s">
        <v>43</v>
      </c>
      <c r="D11" s="132" t="s">
        <v>44</v>
      </c>
      <c r="E11" s="132"/>
    </row>
    <row r="12" spans="1:7" ht="15" customHeight="1" x14ac:dyDescent="0.25">
      <c r="A12" s="133" t="s">
        <v>45</v>
      </c>
      <c r="B12" s="133"/>
      <c r="C12" s="11" t="s">
        <v>46</v>
      </c>
      <c r="D12" s="134"/>
      <c r="E12" s="134"/>
    </row>
    <row r="13" spans="1:7" x14ac:dyDescent="0.25">
      <c r="A13" s="135" t="s">
        <v>47</v>
      </c>
      <c r="B13" s="135"/>
      <c r="C13" s="135"/>
      <c r="D13" s="135"/>
      <c r="E13" s="135"/>
    </row>
    <row r="14" spans="1:7" ht="12" customHeight="1" x14ac:dyDescent="0.25">
      <c r="A14" s="135" t="s">
        <v>48</v>
      </c>
      <c r="B14" s="135"/>
      <c r="C14" s="135"/>
      <c r="D14" s="135"/>
      <c r="E14" s="135"/>
    </row>
    <row r="15" spans="1:7" ht="21.75" customHeight="1" x14ac:dyDescent="0.25">
      <c r="A15" s="102" t="s">
        <v>49</v>
      </c>
      <c r="B15" s="102"/>
      <c r="C15" s="102"/>
      <c r="D15" s="102"/>
      <c r="E15" s="13" t="s">
        <v>50</v>
      </c>
      <c r="G15" s="14"/>
    </row>
    <row r="16" spans="1:7" ht="15" customHeight="1" x14ac:dyDescent="0.25">
      <c r="A16" s="8">
        <v>1</v>
      </c>
      <c r="B16" s="125" t="s">
        <v>51</v>
      </c>
      <c r="C16" s="125"/>
      <c r="D16" s="126" t="s">
        <v>15</v>
      </c>
      <c r="E16" s="126"/>
    </row>
    <row r="17" spans="1:8" ht="15" customHeight="1" x14ac:dyDescent="0.25">
      <c r="A17" s="8">
        <v>2</v>
      </c>
      <c r="B17" s="125" t="s">
        <v>54</v>
      </c>
      <c r="C17" s="125"/>
      <c r="D17" s="129"/>
      <c r="E17" s="129"/>
    </row>
    <row r="18" spans="1:8" ht="15" customHeight="1" x14ac:dyDescent="0.25">
      <c r="A18" s="8">
        <v>3</v>
      </c>
      <c r="B18" s="125" t="s">
        <v>55</v>
      </c>
      <c r="C18" s="125"/>
      <c r="D18" s="130">
        <v>2276.0100000000002</v>
      </c>
      <c r="E18" s="130"/>
    </row>
    <row r="19" spans="1:8" ht="15" customHeight="1" x14ac:dyDescent="0.25">
      <c r="A19" s="8">
        <v>4</v>
      </c>
      <c r="B19" s="125" t="s">
        <v>56</v>
      </c>
      <c r="C19" s="125"/>
      <c r="D19" s="126" t="str">
        <f>D16</f>
        <v>Cozinheiro</v>
      </c>
      <c r="E19" s="126"/>
    </row>
    <row r="20" spans="1:8" ht="15" customHeight="1" x14ac:dyDescent="0.25">
      <c r="A20" s="8">
        <v>5</v>
      </c>
      <c r="B20" s="127" t="s">
        <v>57</v>
      </c>
      <c r="C20" s="127"/>
      <c r="D20" s="128" t="s">
        <v>184</v>
      </c>
      <c r="E20" s="128"/>
    </row>
    <row r="21" spans="1:8" s="17" customFormat="1" ht="18" customHeight="1" x14ac:dyDescent="0.25">
      <c r="A21" s="108" t="s">
        <v>59</v>
      </c>
      <c r="B21" s="108"/>
      <c r="C21" s="108"/>
      <c r="D21" s="108"/>
      <c r="E21" s="16"/>
    </row>
    <row r="22" spans="1:8" s="17" customFormat="1" ht="18" customHeight="1" x14ac:dyDescent="0.25">
      <c r="A22" s="12">
        <v>1</v>
      </c>
      <c r="B22" s="102" t="s">
        <v>60</v>
      </c>
      <c r="C22" s="102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23"/>
      <c r="D23" s="123"/>
      <c r="E23" s="22">
        <f>D18</f>
        <v>2276.0100000000002</v>
      </c>
    </row>
    <row r="24" spans="1:8" ht="15" customHeight="1" x14ac:dyDescent="0.25">
      <c r="A24" s="19" t="s">
        <v>32</v>
      </c>
      <c r="B24" s="20" t="s">
        <v>63</v>
      </c>
      <c r="C24" s="119" t="s">
        <v>64</v>
      </c>
      <c r="D24" s="119"/>
      <c r="E24" s="24"/>
    </row>
    <row r="25" spans="1:8" ht="15" customHeight="1" x14ac:dyDescent="0.25">
      <c r="A25" s="19" t="s">
        <v>35</v>
      </c>
      <c r="B25" s="20" t="s">
        <v>65</v>
      </c>
      <c r="C25" s="119" t="s">
        <v>200</v>
      </c>
      <c r="D25" s="119"/>
      <c r="E25" s="25"/>
    </row>
    <row r="26" spans="1:8" ht="15" customHeight="1" x14ac:dyDescent="0.25">
      <c r="A26" s="19" t="s">
        <v>38</v>
      </c>
      <c r="B26" s="20" t="s">
        <v>67</v>
      </c>
      <c r="C26" s="119" t="s">
        <v>68</v>
      </c>
      <c r="D26" s="119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4" t="s">
        <v>71</v>
      </c>
      <c r="D27" s="119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19" t="s">
        <v>74</v>
      </c>
      <c r="D28" s="119"/>
      <c r="E28" s="24"/>
    </row>
    <row r="29" spans="1:8" ht="15" customHeight="1" x14ac:dyDescent="0.25">
      <c r="A29" s="19" t="s">
        <v>75</v>
      </c>
      <c r="B29" s="28" t="s">
        <v>76</v>
      </c>
      <c r="C29" s="119"/>
      <c r="D29" s="119"/>
      <c r="E29" s="24"/>
    </row>
    <row r="30" spans="1:8" ht="15" customHeight="1" x14ac:dyDescent="0.25">
      <c r="A30" s="120" t="s">
        <v>21</v>
      </c>
      <c r="B30" s="120"/>
      <c r="C30" s="120"/>
      <c r="D30" s="120"/>
      <c r="E30" s="22">
        <f>SUM(E23:E29)</f>
        <v>2276.0100000000002</v>
      </c>
      <c r="F30" s="29"/>
      <c r="G30" s="30"/>
    </row>
    <row r="31" spans="1:8" s="17" customFormat="1" ht="15" customHeight="1" x14ac:dyDescent="0.25">
      <c r="A31" s="103" t="s">
        <v>77</v>
      </c>
      <c r="B31" s="103"/>
      <c r="C31" s="103"/>
      <c r="D31" s="103"/>
      <c r="E31" s="22">
        <f>SUM(E30:E30)</f>
        <v>2276.0100000000002</v>
      </c>
      <c r="F31" s="32"/>
      <c r="G31" s="33"/>
    </row>
    <row r="32" spans="1:8" s="17" customFormat="1" ht="15" customHeight="1" x14ac:dyDescent="0.25">
      <c r="A32" s="108" t="s">
        <v>78</v>
      </c>
      <c r="B32" s="108"/>
      <c r="C32" s="108"/>
      <c r="D32" s="108"/>
      <c r="E32" s="16"/>
    </row>
    <row r="33" spans="1:7" s="17" customFormat="1" ht="15" customHeight="1" x14ac:dyDescent="0.25">
      <c r="A33" s="34"/>
      <c r="B33" s="109" t="s">
        <v>79</v>
      </c>
      <c r="C33" s="109"/>
      <c r="D33" s="109"/>
      <c r="E33" s="109"/>
      <c r="F33" s="36"/>
    </row>
    <row r="34" spans="1:7" s="17" customFormat="1" ht="15" customHeight="1" x14ac:dyDescent="0.25">
      <c r="A34" s="37" t="s">
        <v>80</v>
      </c>
      <c r="B34" s="102" t="s">
        <v>81</v>
      </c>
      <c r="C34" s="102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189.59163300000003</v>
      </c>
    </row>
    <row r="36" spans="1:7" s="17" customFormat="1" x14ac:dyDescent="0.25">
      <c r="A36" s="15" t="s">
        <v>32</v>
      </c>
      <c r="B36" s="121" t="s">
        <v>83</v>
      </c>
      <c r="C36" s="122"/>
      <c r="D36" s="39">
        <v>0.1212</v>
      </c>
      <c r="E36" s="22">
        <f>($E$31*D36)</f>
        <v>275.85241200000002</v>
      </c>
    </row>
    <row r="37" spans="1:7" s="17" customFormat="1" ht="15" customHeight="1" x14ac:dyDescent="0.25">
      <c r="A37" s="116" t="s">
        <v>21</v>
      </c>
      <c r="B37" s="116"/>
      <c r="C37" s="116"/>
      <c r="D37" s="40">
        <f>SUM(D35:D36)</f>
        <v>0.20450000000000002</v>
      </c>
      <c r="E37" s="22">
        <f>SUM(E35:E36)</f>
        <v>465.44404500000007</v>
      </c>
    </row>
    <row r="38" spans="1:7" s="17" customFormat="1" ht="15" customHeight="1" x14ac:dyDescent="0.25">
      <c r="A38" s="103" t="s">
        <v>84</v>
      </c>
      <c r="B38" s="103"/>
      <c r="C38" s="103"/>
      <c r="D38" s="103"/>
      <c r="E38" s="22">
        <f>SUM(E37:E37)</f>
        <v>465.44404500000007</v>
      </c>
    </row>
    <row r="39" spans="1:7" s="17" customFormat="1" ht="17.25" customHeight="1" x14ac:dyDescent="0.25">
      <c r="A39" s="105" t="s">
        <v>85</v>
      </c>
      <c r="B39" s="105"/>
      <c r="C39" s="105"/>
      <c r="D39" s="12" t="s">
        <v>86</v>
      </c>
      <c r="E39" s="22">
        <f>E31</f>
        <v>2276.0100000000002</v>
      </c>
    </row>
    <row r="40" spans="1:7" s="17" customFormat="1" ht="18" customHeight="1" x14ac:dyDescent="0.25">
      <c r="A40" s="105"/>
      <c r="B40" s="105"/>
      <c r="C40" s="105"/>
      <c r="D40" s="12" t="s">
        <v>87</v>
      </c>
      <c r="E40" s="42">
        <f>E38</f>
        <v>465.44404500000007</v>
      </c>
    </row>
    <row r="41" spans="1:7" s="17" customFormat="1" ht="19.5" customHeight="1" x14ac:dyDescent="0.25">
      <c r="A41" s="105"/>
      <c r="B41" s="105"/>
      <c r="C41" s="105"/>
      <c r="D41" s="12" t="s">
        <v>21</v>
      </c>
      <c r="E41" s="42">
        <f>SUM(E39:E40)</f>
        <v>2741.4540450000004</v>
      </c>
    </row>
    <row r="42" spans="1:7" s="17" customFormat="1" ht="27" customHeight="1" x14ac:dyDescent="0.25">
      <c r="A42" s="43"/>
      <c r="B42" s="118" t="s">
        <v>88</v>
      </c>
      <c r="C42" s="118"/>
      <c r="D42" s="118"/>
      <c r="E42" s="44"/>
      <c r="F42" s="45"/>
    </row>
    <row r="43" spans="1:7" s="17" customFormat="1" ht="17.25" customHeight="1" x14ac:dyDescent="0.25">
      <c r="A43" s="12" t="s">
        <v>89</v>
      </c>
      <c r="B43" s="102" t="s">
        <v>90</v>
      </c>
      <c r="C43" s="102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17" t="s">
        <v>92</v>
      </c>
      <c r="C44" s="117"/>
      <c r="D44" s="47">
        <v>0.2</v>
      </c>
      <c r="E44" s="22">
        <f>($E$41*D44)</f>
        <v>548.29080900000008</v>
      </c>
      <c r="F44" s="45"/>
    </row>
    <row r="45" spans="1:7" s="17" customFormat="1" ht="15" customHeight="1" x14ac:dyDescent="0.25">
      <c r="A45" s="46" t="s">
        <v>32</v>
      </c>
      <c r="B45" s="117" t="s">
        <v>93</v>
      </c>
      <c r="C45" s="117"/>
      <c r="D45" s="47">
        <v>2.5000000000000001E-2</v>
      </c>
      <c r="E45" s="22">
        <f>($E$41*D45)</f>
        <v>68.53635112500001</v>
      </c>
      <c r="F45" s="48"/>
    </row>
    <row r="46" spans="1:7" s="17" customFormat="1" ht="15" customHeight="1" x14ac:dyDescent="0.25">
      <c r="A46" s="46" t="s">
        <v>35</v>
      </c>
      <c r="B46" s="117" t="s">
        <v>94</v>
      </c>
      <c r="C46" s="117"/>
      <c r="D46" s="47">
        <v>0.03</v>
      </c>
      <c r="E46" s="22">
        <f t="shared" ref="E46:E51" si="0">($E$41*D46)</f>
        <v>82.243621350000012</v>
      </c>
    </row>
    <row r="47" spans="1:7" s="17" customFormat="1" ht="15" customHeight="1" x14ac:dyDescent="0.25">
      <c r="A47" s="46" t="s">
        <v>38</v>
      </c>
      <c r="B47" s="117" t="s">
        <v>95</v>
      </c>
      <c r="C47" s="117"/>
      <c r="D47" s="47">
        <v>1.4999999999999999E-2</v>
      </c>
      <c r="E47" s="22">
        <f t="shared" si="0"/>
        <v>41.121810675000006</v>
      </c>
      <c r="F47" s="45"/>
    </row>
    <row r="48" spans="1:7" s="17" customFormat="1" ht="15" customHeight="1" x14ac:dyDescent="0.25">
      <c r="A48" s="46" t="s">
        <v>69</v>
      </c>
      <c r="B48" s="117" t="s">
        <v>96</v>
      </c>
      <c r="C48" s="117"/>
      <c r="D48" s="47">
        <v>0.01</v>
      </c>
      <c r="E48" s="22">
        <f t="shared" si="0"/>
        <v>27.414540450000004</v>
      </c>
      <c r="F48" s="49"/>
    </row>
    <row r="49" spans="1:6" s="17" customFormat="1" ht="15" customHeight="1" x14ac:dyDescent="0.25">
      <c r="A49" s="46" t="s">
        <v>72</v>
      </c>
      <c r="B49" s="117" t="s">
        <v>97</v>
      </c>
      <c r="C49" s="117"/>
      <c r="D49" s="47">
        <v>6.0000000000000001E-3</v>
      </c>
      <c r="E49" s="22">
        <f t="shared" si="0"/>
        <v>16.448724270000003</v>
      </c>
    </row>
    <row r="50" spans="1:6" s="17" customFormat="1" ht="15" customHeight="1" x14ac:dyDescent="0.25">
      <c r="A50" s="46" t="s">
        <v>75</v>
      </c>
      <c r="B50" s="117" t="s">
        <v>98</v>
      </c>
      <c r="C50" s="117"/>
      <c r="D50" s="47">
        <v>2E-3</v>
      </c>
      <c r="E50" s="22">
        <f t="shared" si="0"/>
        <v>5.4829080900000013</v>
      </c>
    </row>
    <row r="51" spans="1:6" s="17" customFormat="1" ht="15" customHeight="1" x14ac:dyDescent="0.25">
      <c r="A51" s="46" t="s">
        <v>99</v>
      </c>
      <c r="B51" s="117" t="s">
        <v>100</v>
      </c>
      <c r="C51" s="117"/>
      <c r="D51" s="47">
        <v>0.08</v>
      </c>
      <c r="E51" s="22">
        <f t="shared" si="0"/>
        <v>219.31632360000003</v>
      </c>
    </row>
    <row r="52" spans="1:6" s="17" customFormat="1" ht="15" customHeight="1" x14ac:dyDescent="0.25">
      <c r="A52" s="103" t="s">
        <v>21</v>
      </c>
      <c r="B52" s="103"/>
      <c r="C52" s="103"/>
      <c r="D52" s="47">
        <f>SUM(D44:D51)</f>
        <v>0.36800000000000005</v>
      </c>
      <c r="E52" s="22">
        <f>SUM(E44:E51)</f>
        <v>1008.8550885600001</v>
      </c>
    </row>
    <row r="53" spans="1:6" s="17" customFormat="1" ht="15" customHeight="1" x14ac:dyDescent="0.25">
      <c r="A53" s="34"/>
      <c r="B53" s="109" t="s">
        <v>101</v>
      </c>
      <c r="C53" s="109"/>
      <c r="D53" s="109"/>
      <c r="E53" s="109"/>
    </row>
    <row r="54" spans="1:6" ht="15" customHeight="1" x14ac:dyDescent="0.25">
      <c r="A54" s="12" t="s">
        <v>102</v>
      </c>
      <c r="B54" s="102" t="s">
        <v>103</v>
      </c>
      <c r="C54" s="102"/>
      <c r="D54" s="15" t="s">
        <v>61</v>
      </c>
      <c r="E54" s="13" t="s">
        <v>50</v>
      </c>
    </row>
    <row r="55" spans="1:6" ht="27.75" customHeight="1" x14ac:dyDescent="0.25">
      <c r="A55" s="46" t="s">
        <v>30</v>
      </c>
      <c r="B55" s="100" t="s">
        <v>186</v>
      </c>
      <c r="C55" s="100"/>
      <c r="D55" s="20"/>
      <c r="E55" s="24">
        <f>(52*4.9)-F55</f>
        <v>118.23939999999999</v>
      </c>
      <c r="F55" s="51">
        <f>D18*6%</f>
        <v>136.56060000000002</v>
      </c>
    </row>
    <row r="56" spans="1:6" ht="15" customHeight="1" x14ac:dyDescent="0.25">
      <c r="A56" s="46" t="s">
        <v>32</v>
      </c>
      <c r="B56" s="100" t="s">
        <v>105</v>
      </c>
      <c r="C56" s="100"/>
      <c r="D56" s="23"/>
      <c r="E56" s="52"/>
    </row>
    <row r="57" spans="1:6" ht="15" customHeight="1" x14ac:dyDescent="0.25">
      <c r="A57" s="46" t="s">
        <v>35</v>
      </c>
      <c r="B57" s="100" t="s">
        <v>106</v>
      </c>
      <c r="C57" s="100"/>
      <c r="D57" s="23"/>
      <c r="E57" s="22">
        <v>0</v>
      </c>
    </row>
    <row r="58" spans="1:6" ht="15" customHeight="1" x14ac:dyDescent="0.25">
      <c r="A58" s="46" t="s">
        <v>38</v>
      </c>
      <c r="B58" s="100" t="s">
        <v>107</v>
      </c>
      <c r="C58" s="100"/>
      <c r="D58" s="16"/>
      <c r="E58" s="22">
        <v>8</v>
      </c>
    </row>
    <row r="59" spans="1:6" ht="15" customHeight="1" x14ac:dyDescent="0.25">
      <c r="A59" s="46" t="s">
        <v>69</v>
      </c>
      <c r="B59" s="100" t="s">
        <v>190</v>
      </c>
      <c r="C59" s="100"/>
      <c r="D59" s="53"/>
      <c r="E59" s="24">
        <v>16.13</v>
      </c>
    </row>
    <row r="60" spans="1:6" ht="15" customHeight="1" x14ac:dyDescent="0.25">
      <c r="A60" s="46" t="s">
        <v>72</v>
      </c>
      <c r="B60" s="100" t="s">
        <v>109</v>
      </c>
      <c r="C60" s="100"/>
      <c r="D60" s="23"/>
      <c r="E60" s="22">
        <v>137.97999999999999</v>
      </c>
    </row>
    <row r="61" spans="1:6" ht="15" customHeight="1" x14ac:dyDescent="0.25">
      <c r="A61" s="46" t="s">
        <v>75</v>
      </c>
      <c r="B61" s="100" t="s">
        <v>110</v>
      </c>
      <c r="C61" s="100"/>
      <c r="D61" s="53"/>
      <c r="E61" s="22">
        <v>5.6</v>
      </c>
    </row>
    <row r="62" spans="1:6" s="17" customFormat="1" ht="15" customHeight="1" x14ac:dyDescent="0.25">
      <c r="A62" s="116" t="s">
        <v>111</v>
      </c>
      <c r="B62" s="116"/>
      <c r="C62" s="116"/>
      <c r="D62" s="116"/>
      <c r="E62" s="22">
        <f>SUM(E55:E61)</f>
        <v>285.94939999999997</v>
      </c>
    </row>
    <row r="63" spans="1:6" s="17" customFormat="1" ht="15" customHeight="1" x14ac:dyDescent="0.25">
      <c r="A63" s="108" t="s">
        <v>112</v>
      </c>
      <c r="B63" s="108"/>
      <c r="C63" s="108"/>
      <c r="D63" s="108"/>
      <c r="E63" s="108"/>
    </row>
    <row r="64" spans="1:6" s="17" customFormat="1" ht="15" customHeight="1" x14ac:dyDescent="0.25">
      <c r="A64" s="12">
        <v>2</v>
      </c>
      <c r="B64" s="102" t="s">
        <v>113</v>
      </c>
      <c r="C64" s="102"/>
      <c r="D64" s="102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465.44404500000007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1008.8550885600001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285.94939999999997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1760.2485335600002</v>
      </c>
    </row>
    <row r="69" spans="1:8" s="17" customFormat="1" ht="15" customHeight="1" x14ac:dyDescent="0.25">
      <c r="A69" s="108" t="s">
        <v>114</v>
      </c>
      <c r="B69" s="108"/>
      <c r="C69" s="108"/>
      <c r="D69" s="108"/>
      <c r="E69" s="108"/>
      <c r="H69" s="54"/>
    </row>
    <row r="70" spans="1:8" s="17" customFormat="1" ht="15" customHeight="1" x14ac:dyDescent="0.25">
      <c r="A70" s="12">
        <v>3</v>
      </c>
      <c r="B70" s="102" t="s">
        <v>115</v>
      </c>
      <c r="C70" s="115"/>
      <c r="D70" s="11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11" t="s">
        <v>116</v>
      </c>
      <c r="C71" s="111"/>
      <c r="D71" s="47">
        <v>4.1999999999999997E-3</v>
      </c>
      <c r="E71" s="22">
        <f t="shared" ref="E71:E75" si="1">($E$31*D71)</f>
        <v>9.5592420000000011</v>
      </c>
    </row>
    <row r="72" spans="1:8" s="17" customFormat="1" ht="15" customHeight="1" x14ac:dyDescent="0.25">
      <c r="A72" s="46" t="s">
        <v>32</v>
      </c>
      <c r="B72" s="111" t="s">
        <v>193</v>
      </c>
      <c r="C72" s="111"/>
      <c r="D72" s="47">
        <f>(D51*D71)</f>
        <v>3.3599999999999998E-4</v>
      </c>
      <c r="E72" s="22">
        <f t="shared" si="1"/>
        <v>0.76473935999999998</v>
      </c>
    </row>
    <row r="73" spans="1:8" s="17" customFormat="1" ht="15" customHeight="1" x14ac:dyDescent="0.25">
      <c r="A73" s="46" t="s">
        <v>35</v>
      </c>
      <c r="B73" s="111" t="s">
        <v>118</v>
      </c>
      <c r="C73" s="111"/>
      <c r="D73" s="47">
        <v>8.0000000000000004E-4</v>
      </c>
      <c r="E73" s="22">
        <f t="shared" si="1"/>
        <v>1.8208080000000002</v>
      </c>
    </row>
    <row r="74" spans="1:8" s="17" customFormat="1" ht="15" customHeight="1" x14ac:dyDescent="0.25">
      <c r="A74" s="46" t="s">
        <v>38</v>
      </c>
      <c r="B74" s="112" t="s">
        <v>203</v>
      </c>
      <c r="C74" s="112"/>
      <c r="D74" s="47">
        <v>1.9400000000000001E-2</v>
      </c>
      <c r="E74" s="22">
        <f t="shared" si="1"/>
        <v>44.154594000000003</v>
      </c>
    </row>
    <row r="75" spans="1:8" s="17" customFormat="1" ht="15" customHeight="1" x14ac:dyDescent="0.25">
      <c r="A75" s="46" t="s">
        <v>69</v>
      </c>
      <c r="B75" s="111" t="s">
        <v>120</v>
      </c>
      <c r="C75" s="100"/>
      <c r="D75" s="47">
        <f>(D52*D74)</f>
        <v>7.1392000000000009E-3</v>
      </c>
      <c r="E75" s="22">
        <f t="shared" si="1"/>
        <v>16.248890592000002</v>
      </c>
    </row>
    <row r="76" spans="1:8" s="17" customFormat="1" ht="15" customHeight="1" x14ac:dyDescent="0.25">
      <c r="A76" s="46" t="s">
        <v>72</v>
      </c>
      <c r="B76" s="111" t="s">
        <v>204</v>
      </c>
      <c r="C76" s="111"/>
      <c r="D76" s="47">
        <v>3.2000000000000001E-2</v>
      </c>
      <c r="E76" s="22">
        <f>($E$31*D76)</f>
        <v>72.83232000000001</v>
      </c>
    </row>
    <row r="77" spans="1:8" s="17" customFormat="1" ht="15" customHeight="1" x14ac:dyDescent="0.25">
      <c r="A77" s="103" t="s">
        <v>21</v>
      </c>
      <c r="B77" s="103"/>
      <c r="C77" s="103"/>
      <c r="D77" s="103"/>
      <c r="E77" s="22">
        <f>SUM(E71:E76)</f>
        <v>145.38059395200003</v>
      </c>
    </row>
    <row r="78" spans="1:8" s="17" customFormat="1" ht="15" customHeight="1" x14ac:dyDescent="0.25">
      <c r="A78" s="108" t="s">
        <v>122</v>
      </c>
      <c r="B78" s="108"/>
      <c r="C78" s="108"/>
      <c r="D78" s="108"/>
      <c r="E78" s="15" t="s">
        <v>61</v>
      </c>
    </row>
    <row r="79" spans="1:8" s="17" customFormat="1" ht="15" customHeight="1" x14ac:dyDescent="0.25">
      <c r="A79" s="109" t="s">
        <v>123</v>
      </c>
      <c r="B79" s="109"/>
      <c r="C79" s="109"/>
      <c r="D79" s="109"/>
      <c r="E79" s="109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13" t="s">
        <v>127</v>
      </c>
      <c r="C81" s="114"/>
      <c r="D81" s="47">
        <v>9.2999999999999992E-3</v>
      </c>
      <c r="E81" s="22">
        <f>($E$31+$E$68+$E$77)*D81</f>
        <v>38.889243885861603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2.8E-3</v>
      </c>
      <c r="E82" s="22">
        <f>($E$31+$E$68+$E$77)*D82</f>
        <v>11.708589557033601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0.83632782550240015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4.1816391275120006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2.0908195637560003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</v>
      </c>
      <c r="E86" s="22">
        <f t="shared" si="2"/>
        <v>0</v>
      </c>
    </row>
    <row r="87" spans="1:5" s="17" customFormat="1" ht="15" customHeight="1" x14ac:dyDescent="0.25">
      <c r="A87" s="103" t="s">
        <v>21</v>
      </c>
      <c r="B87" s="103"/>
      <c r="C87" s="103"/>
      <c r="D87" s="60"/>
      <c r="E87" s="22">
        <f>SUM(E81:E86)</f>
        <v>57.706619959665609</v>
      </c>
    </row>
    <row r="88" spans="1:5" s="17" customFormat="1" ht="15" customHeight="1" x14ac:dyDescent="0.25">
      <c r="A88" s="100" t="s">
        <v>133</v>
      </c>
      <c r="B88" s="100"/>
      <c r="C88" s="100"/>
      <c r="D88" s="100"/>
      <c r="E88" s="100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10" t="s">
        <v>136</v>
      </c>
      <c r="C90" s="110"/>
      <c r="D90" s="61"/>
      <c r="E90" s="25"/>
    </row>
    <row r="91" spans="1:5" s="17" customFormat="1" ht="15" customHeight="1" x14ac:dyDescent="0.25">
      <c r="A91" s="103" t="s">
        <v>21</v>
      </c>
      <c r="B91" s="103"/>
      <c r="C91" s="103"/>
      <c r="D91" s="60"/>
      <c r="E91" s="22">
        <f>SUM(E90)</f>
        <v>0</v>
      </c>
    </row>
    <row r="92" spans="1:5" s="17" customFormat="1" ht="15" customHeight="1" x14ac:dyDescent="0.25">
      <c r="A92" s="108" t="s">
        <v>137</v>
      </c>
      <c r="B92" s="108"/>
      <c r="C92" s="108"/>
      <c r="D92" s="108"/>
      <c r="E92" s="108"/>
    </row>
    <row r="93" spans="1:5" s="17" customFormat="1" ht="15" customHeight="1" x14ac:dyDescent="0.25">
      <c r="A93" s="12">
        <v>4</v>
      </c>
      <c r="B93" s="102" t="s">
        <v>138</v>
      </c>
      <c r="C93" s="102"/>
      <c r="D93" s="102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57.706619959665609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57.706619959665609</v>
      </c>
    </row>
    <row r="97" spans="1:6" s="17" customFormat="1" ht="15" customHeight="1" x14ac:dyDescent="0.25">
      <c r="A97" s="103" t="s">
        <v>139</v>
      </c>
      <c r="B97" s="103"/>
      <c r="C97" s="103"/>
      <c r="D97" s="103"/>
      <c r="E97" s="22">
        <f>SUM(E96:E96)</f>
        <v>57.706619959665609</v>
      </c>
    </row>
    <row r="98" spans="1:6" s="17" customFormat="1" ht="16.5" customHeight="1" x14ac:dyDescent="0.25">
      <c r="A98" s="108" t="s">
        <v>140</v>
      </c>
      <c r="B98" s="108"/>
      <c r="C98" s="108"/>
      <c r="D98" s="108"/>
      <c r="E98" s="16"/>
    </row>
    <row r="99" spans="1:6" s="17" customFormat="1" ht="18" customHeight="1" x14ac:dyDescent="0.25">
      <c r="A99" s="12">
        <v>5</v>
      </c>
      <c r="B99" s="102" t="s">
        <v>141</v>
      </c>
      <c r="C99" s="102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06"/>
      <c r="D100" s="106"/>
      <c r="E100" s="22">
        <v>115.61</v>
      </c>
    </row>
    <row r="101" spans="1:6" s="17" customFormat="1" ht="15" customHeight="1" x14ac:dyDescent="0.25">
      <c r="A101" s="46" t="s">
        <v>32</v>
      </c>
      <c r="B101" s="28" t="s">
        <v>143</v>
      </c>
      <c r="C101" s="107" t="s">
        <v>144</v>
      </c>
      <c r="D101" s="107"/>
      <c r="E101" s="24">
        <v>0</v>
      </c>
    </row>
    <row r="102" spans="1:6" s="17" customFormat="1" ht="15" customHeight="1" x14ac:dyDescent="0.25">
      <c r="A102" s="46" t="s">
        <v>35</v>
      </c>
      <c r="B102" s="28" t="s">
        <v>145</v>
      </c>
      <c r="C102" s="106"/>
      <c r="D102" s="106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07"/>
      <c r="D103" s="107"/>
      <c r="E103" s="22">
        <v>0</v>
      </c>
      <c r="F103" s="45"/>
    </row>
    <row r="104" spans="1:6" s="17" customFormat="1" ht="15" customHeight="1" x14ac:dyDescent="0.25">
      <c r="A104" s="103" t="s">
        <v>147</v>
      </c>
      <c r="B104" s="103"/>
      <c r="C104" s="103"/>
      <c r="D104" s="103"/>
      <c r="E104" s="22">
        <f>SUM(E100:E103)</f>
        <v>115.61</v>
      </c>
      <c r="F104" s="45"/>
    </row>
    <row r="105" spans="1:6" s="17" customFormat="1" ht="15" customHeight="1" x14ac:dyDescent="0.25">
      <c r="A105" s="102" t="s">
        <v>148</v>
      </c>
      <c r="B105" s="102"/>
      <c r="C105" s="102"/>
      <c r="D105" s="12" t="s">
        <v>86</v>
      </c>
      <c r="E105" s="42">
        <f>E31</f>
        <v>2276.0100000000002</v>
      </c>
    </row>
    <row r="106" spans="1:6" s="17" customFormat="1" ht="15" customHeight="1" x14ac:dyDescent="0.25">
      <c r="A106" s="102"/>
      <c r="B106" s="102"/>
      <c r="C106" s="102"/>
      <c r="D106" s="12" t="s">
        <v>149</v>
      </c>
      <c r="E106" s="42">
        <f>E68</f>
        <v>1760.2485335600002</v>
      </c>
    </row>
    <row r="107" spans="1:6" s="17" customFormat="1" ht="15" customHeight="1" x14ac:dyDescent="0.25">
      <c r="A107" s="102"/>
      <c r="B107" s="102"/>
      <c r="C107" s="102"/>
      <c r="D107" s="12" t="s">
        <v>150</v>
      </c>
      <c r="E107" s="42">
        <f>E77</f>
        <v>145.38059395200003</v>
      </c>
    </row>
    <row r="108" spans="1:6" s="17" customFormat="1" ht="15" customHeight="1" x14ac:dyDescent="0.25">
      <c r="A108" s="102"/>
      <c r="B108" s="102"/>
      <c r="C108" s="102"/>
      <c r="D108" s="12" t="s">
        <v>151</v>
      </c>
      <c r="E108" s="42">
        <f>E97</f>
        <v>57.706619959665609</v>
      </c>
    </row>
    <row r="109" spans="1:6" s="17" customFormat="1" ht="15" customHeight="1" x14ac:dyDescent="0.25">
      <c r="A109" s="102"/>
      <c r="B109" s="102"/>
      <c r="C109" s="102"/>
      <c r="D109" s="12" t="s">
        <v>152</v>
      </c>
      <c r="E109" s="42">
        <f>E104</f>
        <v>115.61</v>
      </c>
    </row>
    <row r="110" spans="1:6" s="17" customFormat="1" ht="15" customHeight="1" x14ac:dyDescent="0.25">
      <c r="A110" s="102"/>
      <c r="B110" s="102"/>
      <c r="C110" s="102"/>
      <c r="D110" s="41" t="s">
        <v>111</v>
      </c>
      <c r="E110" s="42">
        <f>SUM(E105:E109)</f>
        <v>4354.9557474716657</v>
      </c>
    </row>
    <row r="111" spans="1:6" s="17" customFormat="1" ht="15" customHeight="1" x14ac:dyDescent="0.25">
      <c r="A111" s="108" t="s">
        <v>153</v>
      </c>
      <c r="B111" s="108"/>
      <c r="C111" s="108" t="s">
        <v>154</v>
      </c>
      <c r="D111" s="108" t="s">
        <v>155</v>
      </c>
      <c r="E111" s="16"/>
    </row>
    <row r="112" spans="1:6" s="17" customFormat="1" ht="15" customHeight="1" x14ac:dyDescent="0.25">
      <c r="A112" s="12">
        <v>6</v>
      </c>
      <c r="B112" s="102" t="s">
        <v>156</v>
      </c>
      <c r="C112" s="102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04">
        <v>1E-3</v>
      </c>
      <c r="D113" s="104"/>
      <c r="E113" s="22">
        <f>($E$110*C113)</f>
        <v>4.3549557474716662</v>
      </c>
    </row>
    <row r="114" spans="1:5" s="17" customFormat="1" ht="15" customHeight="1" x14ac:dyDescent="0.25">
      <c r="A114" s="12" t="s">
        <v>32</v>
      </c>
      <c r="B114" s="37" t="s">
        <v>158</v>
      </c>
      <c r="C114" s="104">
        <v>1E-3</v>
      </c>
      <c r="D114" s="104"/>
      <c r="E114" s="22">
        <f>C114*(E110+E113)</f>
        <v>4.3593107032191378</v>
      </c>
    </row>
    <row r="115" spans="1:5" s="17" customFormat="1" ht="15" customHeight="1" x14ac:dyDescent="0.25">
      <c r="A115" s="37"/>
      <c r="B115" s="37" t="s">
        <v>159</v>
      </c>
      <c r="C115" s="105" t="s">
        <v>160</v>
      </c>
      <c r="D115" s="105"/>
      <c r="E115" s="22">
        <f>E110+E113+E114</f>
        <v>4363.6700139223567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8.6499999999999986</v>
      </c>
      <c r="D116" s="63">
        <f>+(100-C116)/100</f>
        <v>0.91349999999999998</v>
      </c>
      <c r="E116" s="52">
        <f>TRUNC(E115/D116,2)</f>
        <v>4776.8599999999997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6.4999999999999997E-3</v>
      </c>
      <c r="E118" s="22">
        <f>(E116*D118)</f>
        <v>31.049589999999995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0.03</v>
      </c>
      <c r="E119" s="22">
        <f>(E116*D119)</f>
        <v>143.30579999999998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238.84299999999999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8.6499999999999994E-2</v>
      </c>
      <c r="E123" s="22">
        <f>SUM(E118:E122)</f>
        <v>413.19838999999996</v>
      </c>
    </row>
    <row r="124" spans="1:5" s="17" customFormat="1" ht="15" customHeight="1" x14ac:dyDescent="0.25">
      <c r="A124" s="103" t="s">
        <v>169</v>
      </c>
      <c r="B124" s="103"/>
      <c r="C124" s="103"/>
      <c r="D124" s="103"/>
      <c r="E124" s="22">
        <f>E113+E114+E123</f>
        <v>421.91265645069075</v>
      </c>
    </row>
    <row r="125" spans="1:5" s="17" customFormat="1" ht="15" customHeight="1" x14ac:dyDescent="0.25">
      <c r="A125" s="103" t="s">
        <v>170</v>
      </c>
      <c r="B125" s="103"/>
      <c r="C125" s="103"/>
      <c r="D125" s="103"/>
      <c r="E125" s="22">
        <f>SUM(E124:E124)</f>
        <v>421.91265645069075</v>
      </c>
    </row>
    <row r="126" spans="1:5" s="17" customFormat="1" ht="15" customHeight="1" x14ac:dyDescent="0.25">
      <c r="A126" s="102" t="s">
        <v>171</v>
      </c>
      <c r="B126" s="102"/>
      <c r="C126" s="102"/>
      <c r="D126" s="102"/>
      <c r="E126" s="102"/>
    </row>
    <row r="127" spans="1:5" s="17" customFormat="1" ht="15" customHeight="1" x14ac:dyDescent="0.25">
      <c r="A127" s="102" t="s">
        <v>172</v>
      </c>
      <c r="B127" s="102"/>
      <c r="C127" s="102"/>
      <c r="D127" s="102"/>
      <c r="E127" s="13" t="s">
        <v>50</v>
      </c>
    </row>
    <row r="128" spans="1:5" s="17" customFormat="1" ht="15" customHeight="1" x14ac:dyDescent="0.25">
      <c r="A128" s="12" t="s">
        <v>30</v>
      </c>
      <c r="B128" s="100" t="s">
        <v>173</v>
      </c>
      <c r="C128" s="100"/>
      <c r="D128" s="100"/>
      <c r="E128" s="22">
        <f>E31</f>
        <v>2276.0100000000002</v>
      </c>
    </row>
    <row r="129" spans="1:8" s="17" customFormat="1" ht="15" customHeight="1" x14ac:dyDescent="0.25">
      <c r="A129" s="12" t="s">
        <v>32</v>
      </c>
      <c r="B129" s="100" t="s">
        <v>174</v>
      </c>
      <c r="C129" s="100"/>
      <c r="D129" s="100"/>
      <c r="E129" s="22">
        <f>E68</f>
        <v>1760.2485335600002</v>
      </c>
    </row>
    <row r="130" spans="1:8" s="17" customFormat="1" ht="15" customHeight="1" x14ac:dyDescent="0.25">
      <c r="A130" s="12" t="s">
        <v>35</v>
      </c>
      <c r="B130" s="100" t="s">
        <v>175</v>
      </c>
      <c r="C130" s="100"/>
      <c r="D130" s="100"/>
      <c r="E130" s="22">
        <f>E77</f>
        <v>145.38059395200003</v>
      </c>
    </row>
    <row r="131" spans="1:8" s="17" customFormat="1" ht="15" customHeight="1" x14ac:dyDescent="0.25">
      <c r="A131" s="12" t="s">
        <v>38</v>
      </c>
      <c r="B131" s="100" t="s">
        <v>176</v>
      </c>
      <c r="C131" s="100"/>
      <c r="D131" s="100"/>
      <c r="E131" s="22">
        <f>E97</f>
        <v>57.706619959665609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115.61</v>
      </c>
    </row>
    <row r="133" spans="1:8" s="17" customFormat="1" ht="15" customHeight="1" x14ac:dyDescent="0.25">
      <c r="A133" s="103" t="s">
        <v>178</v>
      </c>
      <c r="B133" s="103"/>
      <c r="C133" s="103"/>
      <c r="D133" s="53"/>
      <c r="E133" s="22">
        <f>SUM(E128:E132)</f>
        <v>4354.9557474716657</v>
      </c>
    </row>
    <row r="134" spans="1:8" s="17" customFormat="1" ht="15" customHeight="1" x14ac:dyDescent="0.25">
      <c r="A134" s="12" t="s">
        <v>72</v>
      </c>
      <c r="B134" s="100" t="s">
        <v>179</v>
      </c>
      <c r="C134" s="100"/>
      <c r="D134" s="100"/>
      <c r="E134" s="22">
        <f>E125</f>
        <v>421.91265645069075</v>
      </c>
      <c r="F134" s="38"/>
    </row>
    <row r="135" spans="1:8" s="17" customFormat="1" ht="15" customHeight="1" x14ac:dyDescent="0.25">
      <c r="A135" s="101" t="s">
        <v>180</v>
      </c>
      <c r="B135" s="101"/>
      <c r="C135" s="101"/>
      <c r="D135" s="101"/>
      <c r="E135" s="67">
        <f>ROUND(SUM(E133+E134),2)</f>
        <v>4776.87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</mergeCells>
  <hyperlinks>
    <hyperlink ref="B49" r:id="rId1" display="08 - Sebrae 0,3% ou 0,6% - IN nº 03, MPS/SRP/2005, Anexo II e III ver código da Tabela" xr:uid="{00000000-0004-0000-05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H144"/>
  <sheetViews>
    <sheetView showGridLines="0" zoomScaleNormal="100" zoomScaleSheetLayoutView="100" workbookViewId="0">
      <selection activeCell="A4" sqref="A4:E4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6.285156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38" t="s">
        <v>24</v>
      </c>
      <c r="B1" s="138"/>
      <c r="C1" s="138"/>
      <c r="D1" s="138"/>
      <c r="E1" s="138"/>
    </row>
    <row r="2" spans="1:7" ht="15" customHeight="1" x14ac:dyDescent="0.25">
      <c r="A2" s="139" t="s">
        <v>25</v>
      </c>
      <c r="B2" s="139"/>
      <c r="C2" s="139"/>
      <c r="D2" s="140" t="s">
        <v>26</v>
      </c>
      <c r="E2" s="140"/>
    </row>
    <row r="3" spans="1:7" ht="15" customHeight="1" x14ac:dyDescent="0.25">
      <c r="A3" s="139" t="s">
        <v>27</v>
      </c>
      <c r="B3" s="139"/>
      <c r="C3" s="139"/>
      <c r="D3" s="141"/>
      <c r="E3" s="141"/>
    </row>
    <row r="4" spans="1:7" ht="15" customHeight="1" x14ac:dyDescent="0.25">
      <c r="A4" s="142" t="s">
        <v>205</v>
      </c>
      <c r="B4" s="143"/>
      <c r="C4" s="143"/>
      <c r="D4" s="143"/>
      <c r="E4" s="144"/>
    </row>
    <row r="5" spans="1:7" ht="15" customHeight="1" x14ac:dyDescent="0.25">
      <c r="A5" s="135" t="s">
        <v>29</v>
      </c>
      <c r="B5" s="135"/>
      <c r="C5" s="135"/>
      <c r="D5" s="135"/>
      <c r="E5" s="135"/>
    </row>
    <row r="6" spans="1:7" ht="15" customHeight="1" x14ac:dyDescent="0.25">
      <c r="A6" s="8" t="s">
        <v>30</v>
      </c>
      <c r="B6" s="9" t="s">
        <v>31</v>
      </c>
      <c r="C6" s="136"/>
      <c r="D6" s="137"/>
      <c r="E6" s="137"/>
    </row>
    <row r="7" spans="1:7" ht="15" customHeight="1" x14ac:dyDescent="0.25">
      <c r="A7" s="8" t="s">
        <v>32</v>
      </c>
      <c r="B7" s="9" t="s">
        <v>33</v>
      </c>
      <c r="C7" s="138" t="s">
        <v>34</v>
      </c>
      <c r="D7" s="138"/>
      <c r="E7" s="138"/>
    </row>
    <row r="8" spans="1:7" ht="15" customHeight="1" x14ac:dyDescent="0.25">
      <c r="A8" s="8" t="s">
        <v>35</v>
      </c>
      <c r="B8" s="9" t="s">
        <v>36</v>
      </c>
      <c r="C8" s="138" t="s">
        <v>182</v>
      </c>
      <c r="D8" s="138"/>
      <c r="E8" s="138"/>
    </row>
    <row r="9" spans="1:7" ht="15" customHeight="1" x14ac:dyDescent="0.25">
      <c r="A9" s="8" t="s">
        <v>38</v>
      </c>
      <c r="B9" s="9" t="s">
        <v>39</v>
      </c>
      <c r="C9" s="138" t="s">
        <v>40</v>
      </c>
      <c r="D9" s="138"/>
      <c r="E9" s="138"/>
    </row>
    <row r="10" spans="1:7" ht="15" customHeight="1" x14ac:dyDescent="0.25">
      <c r="A10" s="135" t="s">
        <v>41</v>
      </c>
      <c r="B10" s="135"/>
      <c r="C10" s="135"/>
      <c r="D10" s="135"/>
      <c r="E10" s="135"/>
    </row>
    <row r="11" spans="1:7" ht="15" customHeight="1" x14ac:dyDescent="0.25">
      <c r="A11" s="131" t="s">
        <v>42</v>
      </c>
      <c r="B11" s="131"/>
      <c r="C11" s="10" t="s">
        <v>43</v>
      </c>
      <c r="D11" s="132" t="s">
        <v>44</v>
      </c>
      <c r="E11" s="132"/>
    </row>
    <row r="12" spans="1:7" ht="15" customHeight="1" x14ac:dyDescent="0.25">
      <c r="A12" s="133" t="s">
        <v>45</v>
      </c>
      <c r="B12" s="133"/>
      <c r="C12" s="11" t="s">
        <v>46</v>
      </c>
      <c r="D12" s="134"/>
      <c r="E12" s="134"/>
    </row>
    <row r="13" spans="1:7" x14ac:dyDescent="0.25">
      <c r="A13" s="135" t="s">
        <v>47</v>
      </c>
      <c r="B13" s="135"/>
      <c r="C13" s="135"/>
      <c r="D13" s="135"/>
      <c r="E13" s="135"/>
    </row>
    <row r="14" spans="1:7" ht="12" customHeight="1" x14ac:dyDescent="0.25">
      <c r="A14" s="135" t="s">
        <v>48</v>
      </c>
      <c r="B14" s="135"/>
      <c r="C14" s="135"/>
      <c r="D14" s="135"/>
      <c r="E14" s="135"/>
    </row>
    <row r="15" spans="1:7" ht="21.75" customHeight="1" x14ac:dyDescent="0.25">
      <c r="A15" s="102" t="s">
        <v>49</v>
      </c>
      <c r="B15" s="102"/>
      <c r="C15" s="102"/>
      <c r="D15" s="102"/>
      <c r="E15" s="13" t="s">
        <v>50</v>
      </c>
      <c r="G15" s="14"/>
    </row>
    <row r="16" spans="1:7" ht="15" customHeight="1" x14ac:dyDescent="0.25">
      <c r="A16" s="8">
        <v>1</v>
      </c>
      <c r="B16" s="125" t="s">
        <v>51</v>
      </c>
      <c r="C16" s="125"/>
      <c r="D16" s="126" t="s">
        <v>206</v>
      </c>
      <c r="E16" s="126"/>
    </row>
    <row r="17" spans="1:8" ht="15" customHeight="1" x14ac:dyDescent="0.25">
      <c r="A17" s="8">
        <v>2</v>
      </c>
      <c r="B17" s="125" t="s">
        <v>54</v>
      </c>
      <c r="C17" s="125"/>
      <c r="D17" s="129"/>
      <c r="E17" s="129"/>
    </row>
    <row r="18" spans="1:8" ht="15" customHeight="1" x14ac:dyDescent="0.25">
      <c r="A18" s="8">
        <v>3</v>
      </c>
      <c r="B18" s="125" t="s">
        <v>55</v>
      </c>
      <c r="C18" s="125"/>
      <c r="D18" s="130">
        <v>2276.0100000000002</v>
      </c>
      <c r="E18" s="130"/>
    </row>
    <row r="19" spans="1:8" ht="15" customHeight="1" x14ac:dyDescent="0.25">
      <c r="A19" s="8">
        <v>4</v>
      </c>
      <c r="B19" s="125" t="s">
        <v>56</v>
      </c>
      <c r="C19" s="125"/>
      <c r="D19" s="126" t="str">
        <f>D16</f>
        <v xml:space="preserve">Eletricista </v>
      </c>
      <c r="E19" s="126"/>
    </row>
    <row r="20" spans="1:8" ht="15" customHeight="1" x14ac:dyDescent="0.25">
      <c r="A20" s="8">
        <v>5</v>
      </c>
      <c r="B20" s="127" t="s">
        <v>57</v>
      </c>
      <c r="C20" s="127"/>
      <c r="D20" s="128" t="s">
        <v>184</v>
      </c>
      <c r="E20" s="128"/>
    </row>
    <row r="21" spans="1:8" s="17" customFormat="1" ht="18" customHeight="1" x14ac:dyDescent="0.25">
      <c r="A21" s="108" t="s">
        <v>59</v>
      </c>
      <c r="B21" s="108"/>
      <c r="C21" s="108"/>
      <c r="D21" s="108"/>
      <c r="E21" s="16"/>
    </row>
    <row r="22" spans="1:8" s="17" customFormat="1" ht="18" customHeight="1" x14ac:dyDescent="0.25">
      <c r="A22" s="12">
        <v>1</v>
      </c>
      <c r="B22" s="102" t="s">
        <v>60</v>
      </c>
      <c r="C22" s="102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23"/>
      <c r="D23" s="123"/>
      <c r="E23" s="22">
        <f>D18</f>
        <v>2276.0100000000002</v>
      </c>
    </row>
    <row r="24" spans="1:8" ht="15" customHeight="1" x14ac:dyDescent="0.25">
      <c r="A24" s="19" t="s">
        <v>32</v>
      </c>
      <c r="B24" s="20" t="s">
        <v>63</v>
      </c>
      <c r="C24" s="119" t="s">
        <v>64</v>
      </c>
      <c r="D24" s="119"/>
      <c r="E24" s="24">
        <f>E23*30%</f>
        <v>682.803</v>
      </c>
    </row>
    <row r="25" spans="1:8" ht="15" customHeight="1" x14ac:dyDescent="0.25">
      <c r="A25" s="19" t="s">
        <v>35</v>
      </c>
      <c r="B25" s="20" t="s">
        <v>65</v>
      </c>
      <c r="C25" s="119" t="s">
        <v>200</v>
      </c>
      <c r="D25" s="119"/>
      <c r="E25" s="25"/>
    </row>
    <row r="26" spans="1:8" ht="15" customHeight="1" x14ac:dyDescent="0.25">
      <c r="A26" s="19" t="s">
        <v>38</v>
      </c>
      <c r="B26" s="20" t="s">
        <v>67</v>
      </c>
      <c r="C26" s="119" t="s">
        <v>68</v>
      </c>
      <c r="D26" s="119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4" t="s">
        <v>71</v>
      </c>
      <c r="D27" s="119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19" t="s">
        <v>74</v>
      </c>
      <c r="D28" s="119"/>
      <c r="E28" s="24"/>
    </row>
    <row r="29" spans="1:8" ht="15" customHeight="1" x14ac:dyDescent="0.25">
      <c r="A29" s="19" t="s">
        <v>75</v>
      </c>
      <c r="B29" s="28" t="s">
        <v>76</v>
      </c>
      <c r="C29" s="119"/>
      <c r="D29" s="119"/>
      <c r="E29" s="24"/>
    </row>
    <row r="30" spans="1:8" ht="15" customHeight="1" x14ac:dyDescent="0.25">
      <c r="A30" s="120" t="s">
        <v>21</v>
      </c>
      <c r="B30" s="120"/>
      <c r="C30" s="120"/>
      <c r="D30" s="120"/>
      <c r="E30" s="22">
        <f>SUM(E23:E29)</f>
        <v>2958.8130000000001</v>
      </c>
      <c r="F30" s="29"/>
      <c r="G30" s="30"/>
    </row>
    <row r="31" spans="1:8" s="17" customFormat="1" ht="15" customHeight="1" x14ac:dyDescent="0.25">
      <c r="A31" s="103" t="s">
        <v>77</v>
      </c>
      <c r="B31" s="103"/>
      <c r="C31" s="103"/>
      <c r="D31" s="103"/>
      <c r="E31" s="22">
        <f>SUM(E30:E30)</f>
        <v>2958.8130000000001</v>
      </c>
      <c r="F31" s="32"/>
      <c r="G31" s="33"/>
    </row>
    <row r="32" spans="1:8" s="17" customFormat="1" ht="15" customHeight="1" x14ac:dyDescent="0.25">
      <c r="A32" s="108" t="s">
        <v>78</v>
      </c>
      <c r="B32" s="108"/>
      <c r="C32" s="108"/>
      <c r="D32" s="108"/>
      <c r="E32" s="16"/>
    </row>
    <row r="33" spans="1:7" s="17" customFormat="1" ht="15" customHeight="1" x14ac:dyDescent="0.25">
      <c r="A33" s="34"/>
      <c r="B33" s="109" t="s">
        <v>79</v>
      </c>
      <c r="C33" s="109"/>
      <c r="D33" s="109"/>
      <c r="E33" s="109"/>
      <c r="F33" s="36"/>
    </row>
    <row r="34" spans="1:7" s="17" customFormat="1" ht="15" customHeight="1" x14ac:dyDescent="0.25">
      <c r="A34" s="37" t="s">
        <v>80</v>
      </c>
      <c r="B34" s="102" t="s">
        <v>81</v>
      </c>
      <c r="C34" s="102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246.4691229</v>
      </c>
    </row>
    <row r="36" spans="1:7" s="17" customFormat="1" x14ac:dyDescent="0.25">
      <c r="A36" s="15" t="s">
        <v>32</v>
      </c>
      <c r="B36" s="121" t="s">
        <v>83</v>
      </c>
      <c r="C36" s="122"/>
      <c r="D36" s="39">
        <v>0.1212</v>
      </c>
      <c r="E36" s="22">
        <f>($E$31*D36)</f>
        <v>358.60813560000003</v>
      </c>
    </row>
    <row r="37" spans="1:7" s="17" customFormat="1" ht="15" customHeight="1" x14ac:dyDescent="0.25">
      <c r="A37" s="116" t="s">
        <v>21</v>
      </c>
      <c r="B37" s="116"/>
      <c r="C37" s="116"/>
      <c r="D37" s="40">
        <f>SUM(D35:D36)</f>
        <v>0.20450000000000002</v>
      </c>
      <c r="E37" s="22">
        <f>SUM(E35:E36)</f>
        <v>605.07725849999997</v>
      </c>
    </row>
    <row r="38" spans="1:7" s="17" customFormat="1" ht="15" customHeight="1" x14ac:dyDescent="0.25">
      <c r="A38" s="103" t="s">
        <v>84</v>
      </c>
      <c r="B38" s="103"/>
      <c r="C38" s="103"/>
      <c r="D38" s="103"/>
      <c r="E38" s="22">
        <f>SUM(E37:E37)</f>
        <v>605.07725849999997</v>
      </c>
    </row>
    <row r="39" spans="1:7" s="17" customFormat="1" ht="17.25" customHeight="1" x14ac:dyDescent="0.25">
      <c r="A39" s="105" t="s">
        <v>85</v>
      </c>
      <c r="B39" s="105"/>
      <c r="C39" s="105"/>
      <c r="D39" s="12" t="s">
        <v>86</v>
      </c>
      <c r="E39" s="22">
        <f>E31</f>
        <v>2958.8130000000001</v>
      </c>
    </row>
    <row r="40" spans="1:7" s="17" customFormat="1" ht="18" customHeight="1" x14ac:dyDescent="0.25">
      <c r="A40" s="105"/>
      <c r="B40" s="105"/>
      <c r="C40" s="105"/>
      <c r="D40" s="12" t="s">
        <v>87</v>
      </c>
      <c r="E40" s="42">
        <f>E38</f>
        <v>605.07725849999997</v>
      </c>
    </row>
    <row r="41" spans="1:7" s="17" customFormat="1" ht="19.5" customHeight="1" x14ac:dyDescent="0.25">
      <c r="A41" s="105"/>
      <c r="B41" s="105"/>
      <c r="C41" s="105"/>
      <c r="D41" s="12" t="s">
        <v>21</v>
      </c>
      <c r="E41" s="42">
        <f>SUM(E39:E40)</f>
        <v>3563.8902585000001</v>
      </c>
    </row>
    <row r="42" spans="1:7" s="17" customFormat="1" ht="27" customHeight="1" x14ac:dyDescent="0.25">
      <c r="A42" s="43"/>
      <c r="B42" s="118" t="s">
        <v>88</v>
      </c>
      <c r="C42" s="118"/>
      <c r="D42" s="118"/>
      <c r="E42" s="44"/>
      <c r="F42" s="45"/>
    </row>
    <row r="43" spans="1:7" s="17" customFormat="1" ht="17.25" customHeight="1" x14ac:dyDescent="0.25">
      <c r="A43" s="12" t="s">
        <v>89</v>
      </c>
      <c r="B43" s="102" t="s">
        <v>90</v>
      </c>
      <c r="C43" s="102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17" t="s">
        <v>92</v>
      </c>
      <c r="C44" s="117"/>
      <c r="D44" s="47">
        <v>0.2</v>
      </c>
      <c r="E44" s="22">
        <f>($E$41*D44)</f>
        <v>712.77805170000011</v>
      </c>
      <c r="F44" s="45"/>
    </row>
    <row r="45" spans="1:7" s="17" customFormat="1" ht="15" customHeight="1" x14ac:dyDescent="0.25">
      <c r="A45" s="46" t="s">
        <v>32</v>
      </c>
      <c r="B45" s="117" t="s">
        <v>93</v>
      </c>
      <c r="C45" s="117"/>
      <c r="D45" s="47">
        <v>2.5000000000000001E-2</v>
      </c>
      <c r="E45" s="22">
        <f>($E$41*D45)</f>
        <v>89.097256462500013</v>
      </c>
      <c r="F45" s="48"/>
    </row>
    <row r="46" spans="1:7" s="17" customFormat="1" ht="15" customHeight="1" x14ac:dyDescent="0.25">
      <c r="A46" s="46" t="s">
        <v>35</v>
      </c>
      <c r="B46" s="117" t="s">
        <v>94</v>
      </c>
      <c r="C46" s="117"/>
      <c r="D46" s="47">
        <v>0.03</v>
      </c>
      <c r="E46" s="22">
        <f t="shared" ref="E46:E51" si="0">($E$41*D46)</f>
        <v>106.916707755</v>
      </c>
    </row>
    <row r="47" spans="1:7" s="17" customFormat="1" ht="15" customHeight="1" x14ac:dyDescent="0.25">
      <c r="A47" s="46" t="s">
        <v>38</v>
      </c>
      <c r="B47" s="117" t="s">
        <v>95</v>
      </c>
      <c r="C47" s="117"/>
      <c r="D47" s="47">
        <v>1.4999999999999999E-2</v>
      </c>
      <c r="E47" s="22">
        <f t="shared" si="0"/>
        <v>53.458353877500002</v>
      </c>
      <c r="F47" s="45"/>
    </row>
    <row r="48" spans="1:7" s="17" customFormat="1" ht="15" customHeight="1" x14ac:dyDescent="0.25">
      <c r="A48" s="46" t="s">
        <v>69</v>
      </c>
      <c r="B48" s="117" t="s">
        <v>96</v>
      </c>
      <c r="C48" s="117"/>
      <c r="D48" s="47">
        <v>0.01</v>
      </c>
      <c r="E48" s="22">
        <f t="shared" si="0"/>
        <v>35.638902585000004</v>
      </c>
      <c r="F48" s="49"/>
    </row>
    <row r="49" spans="1:6" s="17" customFormat="1" ht="15" customHeight="1" x14ac:dyDescent="0.25">
      <c r="A49" s="46" t="s">
        <v>72</v>
      </c>
      <c r="B49" s="117" t="s">
        <v>97</v>
      </c>
      <c r="C49" s="117"/>
      <c r="D49" s="47">
        <v>6.0000000000000001E-3</v>
      </c>
      <c r="E49" s="22">
        <f t="shared" si="0"/>
        <v>21.383341551000001</v>
      </c>
    </row>
    <row r="50" spans="1:6" s="17" customFormat="1" ht="15" customHeight="1" x14ac:dyDescent="0.25">
      <c r="A50" s="46" t="s">
        <v>75</v>
      </c>
      <c r="B50" s="117" t="s">
        <v>98</v>
      </c>
      <c r="C50" s="117"/>
      <c r="D50" s="47">
        <v>2E-3</v>
      </c>
      <c r="E50" s="22">
        <f t="shared" si="0"/>
        <v>7.1277805170000006</v>
      </c>
    </row>
    <row r="51" spans="1:6" s="17" customFormat="1" ht="15" customHeight="1" x14ac:dyDescent="0.25">
      <c r="A51" s="46" t="s">
        <v>99</v>
      </c>
      <c r="B51" s="117" t="s">
        <v>100</v>
      </c>
      <c r="C51" s="117"/>
      <c r="D51" s="47">
        <v>0.08</v>
      </c>
      <c r="E51" s="22">
        <f t="shared" si="0"/>
        <v>285.11122068000003</v>
      </c>
    </row>
    <row r="52" spans="1:6" s="17" customFormat="1" ht="15" customHeight="1" x14ac:dyDescent="0.25">
      <c r="A52" s="103" t="s">
        <v>21</v>
      </c>
      <c r="B52" s="103"/>
      <c r="C52" s="103"/>
      <c r="D52" s="47">
        <f>SUM(D44:D51)</f>
        <v>0.36800000000000005</v>
      </c>
      <c r="E52" s="22">
        <f>SUM(E44:E51)</f>
        <v>1311.5116151280001</v>
      </c>
    </row>
    <row r="53" spans="1:6" s="17" customFormat="1" ht="15" customHeight="1" x14ac:dyDescent="0.25">
      <c r="A53" s="34"/>
      <c r="B53" s="109" t="s">
        <v>101</v>
      </c>
      <c r="C53" s="109"/>
      <c r="D53" s="109"/>
      <c r="E53" s="109"/>
    </row>
    <row r="54" spans="1:6" ht="15" customHeight="1" x14ac:dyDescent="0.25">
      <c r="A54" s="12" t="s">
        <v>102</v>
      </c>
      <c r="B54" s="102" t="s">
        <v>103</v>
      </c>
      <c r="C54" s="102"/>
      <c r="D54" s="15" t="s">
        <v>61</v>
      </c>
      <c r="E54" s="13" t="s">
        <v>50</v>
      </c>
    </row>
    <row r="55" spans="1:6" ht="31.5" customHeight="1" x14ac:dyDescent="0.25">
      <c r="A55" s="46" t="s">
        <v>30</v>
      </c>
      <c r="B55" s="100" t="s">
        <v>186</v>
      </c>
      <c r="C55" s="100"/>
      <c r="D55" s="20"/>
      <c r="E55" s="24">
        <f>(52*4.9)-F55</f>
        <v>118.23939999999999</v>
      </c>
      <c r="F55" s="51">
        <f>D18*6%</f>
        <v>136.56060000000002</v>
      </c>
    </row>
    <row r="56" spans="1:6" ht="15" customHeight="1" x14ac:dyDescent="0.25">
      <c r="A56" s="46" t="s">
        <v>32</v>
      </c>
      <c r="B56" s="100" t="s">
        <v>105</v>
      </c>
      <c r="C56" s="100"/>
      <c r="D56" s="23"/>
      <c r="E56" s="52"/>
    </row>
    <row r="57" spans="1:6" ht="15" customHeight="1" x14ac:dyDescent="0.25">
      <c r="A57" s="46" t="s">
        <v>35</v>
      </c>
      <c r="B57" s="100" t="s">
        <v>106</v>
      </c>
      <c r="C57" s="100"/>
      <c r="D57" s="23"/>
      <c r="E57" s="22">
        <v>0</v>
      </c>
    </row>
    <row r="58" spans="1:6" ht="15" customHeight="1" x14ac:dyDescent="0.25">
      <c r="A58" s="46" t="s">
        <v>38</v>
      </c>
      <c r="B58" s="100" t="s">
        <v>107</v>
      </c>
      <c r="C58" s="100"/>
      <c r="D58" s="16"/>
      <c r="E58" s="22">
        <v>8</v>
      </c>
    </row>
    <row r="59" spans="1:6" ht="15" customHeight="1" x14ac:dyDescent="0.25">
      <c r="A59" s="46" t="s">
        <v>69</v>
      </c>
      <c r="B59" s="100" t="s">
        <v>190</v>
      </c>
      <c r="C59" s="100"/>
      <c r="D59" s="53"/>
      <c r="E59" s="24">
        <v>16.13</v>
      </c>
    </row>
    <row r="60" spans="1:6" ht="15" customHeight="1" x14ac:dyDescent="0.25">
      <c r="A60" s="46" t="s">
        <v>72</v>
      </c>
      <c r="B60" s="100" t="s">
        <v>109</v>
      </c>
      <c r="C60" s="100"/>
      <c r="D60" s="23"/>
      <c r="E60" s="22">
        <v>137.97999999999999</v>
      </c>
    </row>
    <row r="61" spans="1:6" ht="15" customHeight="1" x14ac:dyDescent="0.25">
      <c r="A61" s="46" t="s">
        <v>75</v>
      </c>
      <c r="B61" s="100" t="s">
        <v>207</v>
      </c>
      <c r="C61" s="100"/>
      <c r="D61" s="53"/>
      <c r="E61" s="22">
        <v>5.6</v>
      </c>
    </row>
    <row r="62" spans="1:6" s="17" customFormat="1" ht="15" customHeight="1" x14ac:dyDescent="0.25">
      <c r="A62" s="116" t="s">
        <v>111</v>
      </c>
      <c r="B62" s="116"/>
      <c r="C62" s="116"/>
      <c r="D62" s="116"/>
      <c r="E62" s="22">
        <f>SUM(E55:E61)</f>
        <v>285.94939999999997</v>
      </c>
    </row>
    <row r="63" spans="1:6" s="17" customFormat="1" ht="15" customHeight="1" x14ac:dyDescent="0.25">
      <c r="A63" s="108" t="s">
        <v>112</v>
      </c>
      <c r="B63" s="108"/>
      <c r="C63" s="108"/>
      <c r="D63" s="108"/>
      <c r="E63" s="108"/>
    </row>
    <row r="64" spans="1:6" s="17" customFormat="1" ht="15" customHeight="1" x14ac:dyDescent="0.25">
      <c r="A64" s="12">
        <v>2</v>
      </c>
      <c r="B64" s="102" t="s">
        <v>113</v>
      </c>
      <c r="C64" s="102"/>
      <c r="D64" s="102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605.07725849999997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1311.5116151280001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285.94939999999997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2202.5382736279998</v>
      </c>
    </row>
    <row r="69" spans="1:8" s="17" customFormat="1" ht="15" customHeight="1" x14ac:dyDescent="0.25">
      <c r="A69" s="108" t="s">
        <v>114</v>
      </c>
      <c r="B69" s="108"/>
      <c r="C69" s="108"/>
      <c r="D69" s="108"/>
      <c r="E69" s="108"/>
      <c r="H69" s="54"/>
    </row>
    <row r="70" spans="1:8" s="17" customFormat="1" ht="15" customHeight="1" x14ac:dyDescent="0.25">
      <c r="A70" s="12">
        <v>3</v>
      </c>
      <c r="B70" s="102" t="s">
        <v>115</v>
      </c>
      <c r="C70" s="115"/>
      <c r="D70" s="11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11" t="s">
        <v>116</v>
      </c>
      <c r="C71" s="111"/>
      <c r="D71" s="47">
        <v>4.1999999999999997E-3</v>
      </c>
      <c r="E71" s="22">
        <f>($E$31*D71)</f>
        <v>12.4270146</v>
      </c>
    </row>
    <row r="72" spans="1:8" s="17" customFormat="1" ht="15" customHeight="1" x14ac:dyDescent="0.25">
      <c r="A72" s="46" t="s">
        <v>32</v>
      </c>
      <c r="B72" s="111" t="s">
        <v>193</v>
      </c>
      <c r="C72" s="111"/>
      <c r="D72" s="47">
        <f>(D51*D71)</f>
        <v>3.3599999999999998E-4</v>
      </c>
      <c r="E72" s="22">
        <f t="shared" ref="E72:E75" si="1">($E$31*D72)</f>
        <v>0.99416116799999998</v>
      </c>
    </row>
    <row r="73" spans="1:8" s="17" customFormat="1" ht="15" customHeight="1" x14ac:dyDescent="0.25">
      <c r="A73" s="46" t="s">
        <v>35</v>
      </c>
      <c r="B73" s="111" t="s">
        <v>118</v>
      </c>
      <c r="C73" s="111"/>
      <c r="D73" s="47">
        <v>8.0000000000000004E-4</v>
      </c>
      <c r="E73" s="22">
        <f t="shared" si="1"/>
        <v>2.3670504000000001</v>
      </c>
    </row>
    <row r="74" spans="1:8" s="17" customFormat="1" ht="15" customHeight="1" x14ac:dyDescent="0.25">
      <c r="A74" s="46" t="s">
        <v>38</v>
      </c>
      <c r="B74" s="112" t="s">
        <v>203</v>
      </c>
      <c r="C74" s="112"/>
      <c r="D74" s="47">
        <v>1.9400000000000001E-2</v>
      </c>
      <c r="E74" s="22">
        <f t="shared" si="1"/>
        <v>57.400972200000005</v>
      </c>
    </row>
    <row r="75" spans="1:8" s="17" customFormat="1" ht="15" customHeight="1" x14ac:dyDescent="0.25">
      <c r="A75" s="46" t="s">
        <v>69</v>
      </c>
      <c r="B75" s="111" t="s">
        <v>120</v>
      </c>
      <c r="C75" s="100"/>
      <c r="D75" s="47">
        <f>(D52*D74)</f>
        <v>7.1392000000000009E-3</v>
      </c>
      <c r="E75" s="22">
        <f t="shared" si="1"/>
        <v>21.123557769600005</v>
      </c>
    </row>
    <row r="76" spans="1:8" s="17" customFormat="1" ht="15" customHeight="1" x14ac:dyDescent="0.25">
      <c r="A76" s="46" t="s">
        <v>72</v>
      </c>
      <c r="B76" s="111" t="s">
        <v>121</v>
      </c>
      <c r="C76" s="111"/>
      <c r="D76" s="47">
        <v>3.2000000000000001E-2</v>
      </c>
      <c r="E76" s="22">
        <f>($E$31*D76)</f>
        <v>94.682016000000004</v>
      </c>
    </row>
    <row r="77" spans="1:8" s="17" customFormat="1" ht="15" customHeight="1" x14ac:dyDescent="0.25">
      <c r="A77" s="103" t="s">
        <v>21</v>
      </c>
      <c r="B77" s="103"/>
      <c r="C77" s="103"/>
      <c r="D77" s="103"/>
      <c r="E77" s="22">
        <f>SUM(E71:E76)</f>
        <v>188.99477213760002</v>
      </c>
    </row>
    <row r="78" spans="1:8" s="17" customFormat="1" ht="15" customHeight="1" x14ac:dyDescent="0.25">
      <c r="A78" s="108" t="s">
        <v>122</v>
      </c>
      <c r="B78" s="108"/>
      <c r="C78" s="108"/>
      <c r="D78" s="108"/>
      <c r="E78" s="15" t="s">
        <v>61</v>
      </c>
    </row>
    <row r="79" spans="1:8" s="17" customFormat="1" ht="15" customHeight="1" x14ac:dyDescent="0.25">
      <c r="A79" s="109" t="s">
        <v>123</v>
      </c>
      <c r="B79" s="109"/>
      <c r="C79" s="109"/>
      <c r="D79" s="109"/>
      <c r="E79" s="109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13" t="s">
        <v>127</v>
      </c>
      <c r="C81" s="114"/>
      <c r="D81" s="47">
        <v>9.2999999999999992E-3</v>
      </c>
      <c r="E81" s="22">
        <f>($E$31+$E$68+$E$77)*D81</f>
        <v>49.758218225620077</v>
      </c>
    </row>
    <row r="82" spans="1:5" s="17" customFormat="1" ht="15" customHeight="1" x14ac:dyDescent="0.25">
      <c r="A82" s="46" t="s">
        <v>32</v>
      </c>
      <c r="B82" s="73" t="s">
        <v>128</v>
      </c>
      <c r="C82" s="57"/>
      <c r="D82" s="47">
        <v>2.8E-3</v>
      </c>
      <c r="E82" s="22">
        <f>($E$31+$E$68+$E$77)*D82</f>
        <v>14.98096892814368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1.0700692091531201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5.3503460457656002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2.6751730228828001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</v>
      </c>
      <c r="E86" s="22">
        <f t="shared" si="2"/>
        <v>0</v>
      </c>
    </row>
    <row r="87" spans="1:5" s="17" customFormat="1" ht="15" customHeight="1" x14ac:dyDescent="0.25">
      <c r="A87" s="103" t="s">
        <v>21</v>
      </c>
      <c r="B87" s="103"/>
      <c r="C87" s="103"/>
      <c r="D87" s="60"/>
      <c r="E87" s="22">
        <f>SUM(E81:E86)</f>
        <v>73.834775431565276</v>
      </c>
    </row>
    <row r="88" spans="1:5" s="17" customFormat="1" ht="15" customHeight="1" x14ac:dyDescent="0.25">
      <c r="A88" s="100" t="s">
        <v>133</v>
      </c>
      <c r="B88" s="100"/>
      <c r="C88" s="100"/>
      <c r="D88" s="100"/>
      <c r="E88" s="100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10" t="s">
        <v>136</v>
      </c>
      <c r="C90" s="110"/>
      <c r="D90" s="61"/>
      <c r="E90" s="25"/>
    </row>
    <row r="91" spans="1:5" s="17" customFormat="1" ht="15" customHeight="1" x14ac:dyDescent="0.25">
      <c r="A91" s="103" t="s">
        <v>21</v>
      </c>
      <c r="B91" s="103"/>
      <c r="C91" s="103"/>
      <c r="D91" s="60"/>
      <c r="E91" s="22">
        <f>SUM(E90)</f>
        <v>0</v>
      </c>
    </row>
    <row r="92" spans="1:5" s="17" customFormat="1" ht="15" customHeight="1" x14ac:dyDescent="0.25">
      <c r="A92" s="108" t="s">
        <v>137</v>
      </c>
      <c r="B92" s="108"/>
      <c r="C92" s="108"/>
      <c r="D92" s="108"/>
      <c r="E92" s="108"/>
    </row>
    <row r="93" spans="1:5" s="17" customFormat="1" ht="15" customHeight="1" x14ac:dyDescent="0.25">
      <c r="A93" s="12">
        <v>4</v>
      </c>
      <c r="B93" s="102" t="s">
        <v>138</v>
      </c>
      <c r="C93" s="102"/>
      <c r="D93" s="102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73.834775431565276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73.834775431565276</v>
      </c>
    </row>
    <row r="97" spans="1:6" s="17" customFormat="1" ht="15" customHeight="1" x14ac:dyDescent="0.25">
      <c r="A97" s="103" t="s">
        <v>139</v>
      </c>
      <c r="B97" s="103"/>
      <c r="C97" s="103"/>
      <c r="D97" s="103"/>
      <c r="E97" s="22">
        <f>SUM(E96:E96)</f>
        <v>73.834775431565276</v>
      </c>
    </row>
    <row r="98" spans="1:6" s="17" customFormat="1" ht="16.5" customHeight="1" x14ac:dyDescent="0.25">
      <c r="A98" s="108" t="s">
        <v>140</v>
      </c>
      <c r="B98" s="108"/>
      <c r="C98" s="108"/>
      <c r="D98" s="108"/>
      <c r="E98" s="16"/>
    </row>
    <row r="99" spans="1:6" s="17" customFormat="1" ht="18" customHeight="1" x14ac:dyDescent="0.25">
      <c r="A99" s="12">
        <v>5</v>
      </c>
      <c r="B99" s="102" t="s">
        <v>141</v>
      </c>
      <c r="C99" s="102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06"/>
      <c r="D100" s="106"/>
      <c r="E100" s="22">
        <v>148.13</v>
      </c>
    </row>
    <row r="101" spans="1:6" s="17" customFormat="1" ht="15" customHeight="1" x14ac:dyDescent="0.25">
      <c r="A101" s="46" t="s">
        <v>32</v>
      </c>
      <c r="B101" s="28" t="s">
        <v>143</v>
      </c>
      <c r="C101" s="107" t="s">
        <v>144</v>
      </c>
      <c r="D101" s="107"/>
      <c r="E101" s="24">
        <v>805.91</v>
      </c>
    </row>
    <row r="102" spans="1:6" s="17" customFormat="1" ht="15" customHeight="1" x14ac:dyDescent="0.25">
      <c r="A102" s="46" t="s">
        <v>35</v>
      </c>
      <c r="B102" s="28" t="s">
        <v>145</v>
      </c>
      <c r="C102" s="106"/>
      <c r="D102" s="106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07"/>
      <c r="D103" s="107"/>
      <c r="E103" s="22">
        <v>0</v>
      </c>
      <c r="F103" s="45"/>
    </row>
    <row r="104" spans="1:6" s="17" customFormat="1" ht="15" customHeight="1" x14ac:dyDescent="0.25">
      <c r="A104" s="103" t="s">
        <v>147</v>
      </c>
      <c r="B104" s="103"/>
      <c r="C104" s="103"/>
      <c r="D104" s="103"/>
      <c r="E104" s="22">
        <f>SUM(E100:E103)</f>
        <v>954.04</v>
      </c>
      <c r="F104" s="45"/>
    </row>
    <row r="105" spans="1:6" s="17" customFormat="1" ht="15" customHeight="1" x14ac:dyDescent="0.25">
      <c r="A105" s="102" t="s">
        <v>148</v>
      </c>
      <c r="B105" s="102"/>
      <c r="C105" s="102"/>
      <c r="D105" s="12" t="s">
        <v>86</v>
      </c>
      <c r="E105" s="42">
        <f>E31</f>
        <v>2958.8130000000001</v>
      </c>
    </row>
    <row r="106" spans="1:6" s="17" customFormat="1" ht="15" customHeight="1" x14ac:dyDescent="0.25">
      <c r="A106" s="102"/>
      <c r="B106" s="102"/>
      <c r="C106" s="102"/>
      <c r="D106" s="12" t="s">
        <v>149</v>
      </c>
      <c r="E106" s="42">
        <f>E68</f>
        <v>2202.5382736279998</v>
      </c>
    </row>
    <row r="107" spans="1:6" s="17" customFormat="1" ht="15" customHeight="1" x14ac:dyDescent="0.25">
      <c r="A107" s="102"/>
      <c r="B107" s="102"/>
      <c r="C107" s="102"/>
      <c r="D107" s="12" t="s">
        <v>150</v>
      </c>
      <c r="E107" s="42">
        <f>E77</f>
        <v>188.99477213760002</v>
      </c>
    </row>
    <row r="108" spans="1:6" s="17" customFormat="1" ht="15" customHeight="1" x14ac:dyDescent="0.25">
      <c r="A108" s="102"/>
      <c r="B108" s="102"/>
      <c r="C108" s="102"/>
      <c r="D108" s="12" t="s">
        <v>151</v>
      </c>
      <c r="E108" s="42">
        <f>E97</f>
        <v>73.834775431565276</v>
      </c>
    </row>
    <row r="109" spans="1:6" s="17" customFormat="1" ht="15" customHeight="1" x14ac:dyDescent="0.25">
      <c r="A109" s="102"/>
      <c r="B109" s="102"/>
      <c r="C109" s="102"/>
      <c r="D109" s="12" t="s">
        <v>152</v>
      </c>
      <c r="E109" s="42">
        <f>E104</f>
        <v>954.04</v>
      </c>
    </row>
    <row r="110" spans="1:6" s="17" customFormat="1" ht="15" customHeight="1" x14ac:dyDescent="0.25">
      <c r="A110" s="102"/>
      <c r="B110" s="102"/>
      <c r="C110" s="102"/>
      <c r="D110" s="41" t="s">
        <v>111</v>
      </c>
      <c r="E110" s="42">
        <f>SUM(E105:E109)</f>
        <v>6378.2208211971656</v>
      </c>
    </row>
    <row r="111" spans="1:6" s="17" customFormat="1" ht="15" customHeight="1" x14ac:dyDescent="0.25">
      <c r="A111" s="108" t="s">
        <v>153</v>
      </c>
      <c r="B111" s="108"/>
      <c r="C111" s="108" t="s">
        <v>154</v>
      </c>
      <c r="D111" s="108" t="s">
        <v>155</v>
      </c>
      <c r="E111" s="16"/>
    </row>
    <row r="112" spans="1:6" s="17" customFormat="1" ht="15" customHeight="1" x14ac:dyDescent="0.25">
      <c r="A112" s="12">
        <v>6</v>
      </c>
      <c r="B112" s="102" t="s">
        <v>156</v>
      </c>
      <c r="C112" s="102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04">
        <v>1E-3</v>
      </c>
      <c r="D113" s="104"/>
      <c r="E113" s="22">
        <f>($E$110*C113)</f>
        <v>6.378220821197166</v>
      </c>
    </row>
    <row r="114" spans="1:5" s="17" customFormat="1" ht="15" customHeight="1" x14ac:dyDescent="0.25">
      <c r="A114" s="12" t="s">
        <v>32</v>
      </c>
      <c r="B114" s="37" t="s">
        <v>158</v>
      </c>
      <c r="C114" s="104">
        <v>1E-3</v>
      </c>
      <c r="D114" s="104"/>
      <c r="E114" s="22">
        <f>C114*(E110+E113)</f>
        <v>6.3845990420183627</v>
      </c>
    </row>
    <row r="115" spans="1:5" s="17" customFormat="1" ht="15" customHeight="1" x14ac:dyDescent="0.25">
      <c r="A115" s="37"/>
      <c r="B115" s="37" t="s">
        <v>159</v>
      </c>
      <c r="C115" s="105" t="s">
        <v>160</v>
      </c>
      <c r="D115" s="105"/>
      <c r="E115" s="22">
        <f>E110+E113+E114</f>
        <v>6390.9836410603812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8.6499999999999986</v>
      </c>
      <c r="D116" s="63">
        <f>+(100-C116)/100</f>
        <v>0.91349999999999998</v>
      </c>
      <c r="E116" s="52">
        <f>TRUNC(E115/D116,2)</f>
        <v>6996.15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6.4999999999999997E-3</v>
      </c>
      <c r="E118" s="22">
        <f>(E116*D118)</f>
        <v>45.474974999999993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0.03</v>
      </c>
      <c r="E119" s="22">
        <f>(E116*D119)</f>
        <v>209.88449999999997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349.8075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8.6499999999999994E-2</v>
      </c>
      <c r="E123" s="22">
        <f>SUM(E118:E122)</f>
        <v>605.16697499999998</v>
      </c>
    </row>
    <row r="124" spans="1:5" s="17" customFormat="1" ht="15" customHeight="1" x14ac:dyDescent="0.25">
      <c r="A124" s="103" t="s">
        <v>169</v>
      </c>
      <c r="B124" s="103"/>
      <c r="C124" s="103"/>
      <c r="D124" s="103"/>
      <c r="E124" s="22">
        <f>E113+E114+E123</f>
        <v>617.92979486321553</v>
      </c>
    </row>
    <row r="125" spans="1:5" s="17" customFormat="1" ht="15" customHeight="1" x14ac:dyDescent="0.25">
      <c r="A125" s="103" t="s">
        <v>170</v>
      </c>
      <c r="B125" s="103"/>
      <c r="C125" s="103"/>
      <c r="D125" s="103"/>
      <c r="E125" s="22">
        <f>SUM(E124:E124)</f>
        <v>617.92979486321553</v>
      </c>
    </row>
    <row r="126" spans="1:5" s="17" customFormat="1" ht="15" customHeight="1" x14ac:dyDescent="0.25">
      <c r="A126" s="102" t="s">
        <v>171</v>
      </c>
      <c r="B126" s="102"/>
      <c r="C126" s="102"/>
      <c r="D126" s="102"/>
      <c r="E126" s="102"/>
    </row>
    <row r="127" spans="1:5" s="17" customFormat="1" ht="15" customHeight="1" x14ac:dyDescent="0.25">
      <c r="A127" s="102" t="s">
        <v>172</v>
      </c>
      <c r="B127" s="102"/>
      <c r="C127" s="102"/>
      <c r="D127" s="102"/>
      <c r="E127" s="13" t="s">
        <v>50</v>
      </c>
    </row>
    <row r="128" spans="1:5" s="17" customFormat="1" ht="15" customHeight="1" x14ac:dyDescent="0.25">
      <c r="A128" s="12" t="s">
        <v>30</v>
      </c>
      <c r="B128" s="100" t="s">
        <v>173</v>
      </c>
      <c r="C128" s="100"/>
      <c r="D128" s="100"/>
      <c r="E128" s="22">
        <f>E31</f>
        <v>2958.8130000000001</v>
      </c>
    </row>
    <row r="129" spans="1:8" s="17" customFormat="1" ht="15" customHeight="1" x14ac:dyDescent="0.25">
      <c r="A129" s="12" t="s">
        <v>32</v>
      </c>
      <c r="B129" s="100" t="s">
        <v>174</v>
      </c>
      <c r="C129" s="100"/>
      <c r="D129" s="100"/>
      <c r="E129" s="22">
        <f>E68</f>
        <v>2202.5382736279998</v>
      </c>
    </row>
    <row r="130" spans="1:8" s="17" customFormat="1" ht="15" customHeight="1" x14ac:dyDescent="0.25">
      <c r="A130" s="12" t="s">
        <v>35</v>
      </c>
      <c r="B130" s="100" t="s">
        <v>175</v>
      </c>
      <c r="C130" s="100"/>
      <c r="D130" s="100"/>
      <c r="E130" s="22">
        <f>E77</f>
        <v>188.99477213760002</v>
      </c>
    </row>
    <row r="131" spans="1:8" s="17" customFormat="1" ht="15" customHeight="1" x14ac:dyDescent="0.25">
      <c r="A131" s="12" t="s">
        <v>38</v>
      </c>
      <c r="B131" s="100" t="s">
        <v>176</v>
      </c>
      <c r="C131" s="100"/>
      <c r="D131" s="100"/>
      <c r="E131" s="22">
        <f>E97</f>
        <v>73.834775431565276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954.04</v>
      </c>
    </row>
    <row r="133" spans="1:8" s="17" customFormat="1" ht="15" customHeight="1" x14ac:dyDescent="0.25">
      <c r="A133" s="103" t="s">
        <v>178</v>
      </c>
      <c r="B133" s="103"/>
      <c r="C133" s="103"/>
      <c r="D133" s="53"/>
      <c r="E133" s="22">
        <f>SUM(E128:E132)</f>
        <v>6378.2208211971656</v>
      </c>
    </row>
    <row r="134" spans="1:8" s="17" customFormat="1" ht="15" customHeight="1" x14ac:dyDescent="0.25">
      <c r="A134" s="12" t="s">
        <v>72</v>
      </c>
      <c r="B134" s="100" t="s">
        <v>179</v>
      </c>
      <c r="C134" s="100"/>
      <c r="D134" s="100"/>
      <c r="E134" s="22">
        <f>E125</f>
        <v>617.92979486321553</v>
      </c>
      <c r="F134" s="38"/>
    </row>
    <row r="135" spans="1:8" s="17" customFormat="1" ht="15" customHeight="1" x14ac:dyDescent="0.25">
      <c r="A135" s="101" t="s">
        <v>180</v>
      </c>
      <c r="B135" s="101"/>
      <c r="C135" s="101"/>
      <c r="D135" s="101"/>
      <c r="E135" s="67">
        <f>ROUND(SUM(E133+E134),2)</f>
        <v>6996.15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</mergeCells>
  <hyperlinks>
    <hyperlink ref="B49" r:id="rId1" display="08 - Sebrae 0,3% ou 0,6% - IN nº 03, MPS/SRP/2005, Anexo II e III ver código da Tabela" xr:uid="{00000000-0004-0000-06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A1:H144"/>
  <sheetViews>
    <sheetView showGridLines="0" zoomScaleNormal="100" zoomScaleSheetLayoutView="100" workbookViewId="0">
      <selection activeCell="A4" sqref="A4:E4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4.8554687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38" t="s">
        <v>24</v>
      </c>
      <c r="B1" s="138"/>
      <c r="C1" s="138"/>
      <c r="D1" s="138"/>
      <c r="E1" s="138"/>
    </row>
    <row r="2" spans="1:7" ht="15" customHeight="1" x14ac:dyDescent="0.25">
      <c r="A2" s="139" t="s">
        <v>25</v>
      </c>
      <c r="B2" s="139"/>
      <c r="C2" s="139"/>
      <c r="D2" s="140" t="s">
        <v>26</v>
      </c>
      <c r="E2" s="140"/>
    </row>
    <row r="3" spans="1:7" ht="15" customHeight="1" x14ac:dyDescent="0.25">
      <c r="A3" s="139" t="s">
        <v>27</v>
      </c>
      <c r="B3" s="139"/>
      <c r="C3" s="139"/>
      <c r="D3" s="141"/>
      <c r="E3" s="141"/>
    </row>
    <row r="4" spans="1:7" ht="15" customHeight="1" x14ac:dyDescent="0.25">
      <c r="A4" s="142" t="s">
        <v>208</v>
      </c>
      <c r="B4" s="143"/>
      <c r="C4" s="143"/>
      <c r="D4" s="143"/>
      <c r="E4" s="144"/>
    </row>
    <row r="5" spans="1:7" ht="15" customHeight="1" x14ac:dyDescent="0.25">
      <c r="A5" s="135" t="s">
        <v>29</v>
      </c>
      <c r="B5" s="135"/>
      <c r="C5" s="135"/>
      <c r="D5" s="135"/>
      <c r="E5" s="135"/>
    </row>
    <row r="6" spans="1:7" ht="15" customHeight="1" x14ac:dyDescent="0.25">
      <c r="A6" s="8" t="s">
        <v>30</v>
      </c>
      <c r="B6" s="9" t="s">
        <v>31</v>
      </c>
      <c r="C6" s="136"/>
      <c r="D6" s="137"/>
      <c r="E6" s="137"/>
    </row>
    <row r="7" spans="1:7" ht="15" customHeight="1" x14ac:dyDescent="0.25">
      <c r="A7" s="8" t="s">
        <v>32</v>
      </c>
      <c r="B7" s="9" t="s">
        <v>33</v>
      </c>
      <c r="C7" s="138" t="s">
        <v>34</v>
      </c>
      <c r="D7" s="138"/>
      <c r="E7" s="138"/>
    </row>
    <row r="8" spans="1:7" ht="15" customHeight="1" x14ac:dyDescent="0.25">
      <c r="A8" s="8" t="s">
        <v>35</v>
      </c>
      <c r="B8" s="9" t="s">
        <v>36</v>
      </c>
      <c r="C8" s="138" t="s">
        <v>182</v>
      </c>
      <c r="D8" s="138"/>
      <c r="E8" s="138"/>
    </row>
    <row r="9" spans="1:7" ht="15" customHeight="1" x14ac:dyDescent="0.25">
      <c r="A9" s="8" t="s">
        <v>38</v>
      </c>
      <c r="B9" s="9" t="s">
        <v>39</v>
      </c>
      <c r="C9" s="138" t="s">
        <v>40</v>
      </c>
      <c r="D9" s="138"/>
      <c r="E9" s="138"/>
    </row>
    <row r="10" spans="1:7" ht="15" customHeight="1" x14ac:dyDescent="0.25">
      <c r="A10" s="135" t="s">
        <v>41</v>
      </c>
      <c r="B10" s="135"/>
      <c r="C10" s="135"/>
      <c r="D10" s="135"/>
      <c r="E10" s="135"/>
    </row>
    <row r="11" spans="1:7" ht="15" customHeight="1" x14ac:dyDescent="0.25">
      <c r="A11" s="131" t="s">
        <v>42</v>
      </c>
      <c r="B11" s="131"/>
      <c r="C11" s="10" t="s">
        <v>43</v>
      </c>
      <c r="D11" s="132" t="s">
        <v>44</v>
      </c>
      <c r="E11" s="132"/>
    </row>
    <row r="12" spans="1:7" ht="15" customHeight="1" x14ac:dyDescent="0.25">
      <c r="A12" s="133" t="s">
        <v>45</v>
      </c>
      <c r="B12" s="133"/>
      <c r="C12" s="11" t="s">
        <v>46</v>
      </c>
      <c r="D12" s="134"/>
      <c r="E12" s="134"/>
    </row>
    <row r="13" spans="1:7" x14ac:dyDescent="0.25">
      <c r="A13" s="135" t="s">
        <v>47</v>
      </c>
      <c r="B13" s="135"/>
      <c r="C13" s="135"/>
      <c r="D13" s="135"/>
      <c r="E13" s="135"/>
    </row>
    <row r="14" spans="1:7" ht="12" customHeight="1" x14ac:dyDescent="0.25">
      <c r="A14" s="135" t="s">
        <v>48</v>
      </c>
      <c r="B14" s="135"/>
      <c r="C14" s="135"/>
      <c r="D14" s="135"/>
      <c r="E14" s="135"/>
    </row>
    <row r="15" spans="1:7" ht="21.75" customHeight="1" x14ac:dyDescent="0.25">
      <c r="A15" s="102" t="s">
        <v>49</v>
      </c>
      <c r="B15" s="102"/>
      <c r="C15" s="102"/>
      <c r="D15" s="102"/>
      <c r="E15" s="13" t="s">
        <v>50</v>
      </c>
      <c r="G15" s="14"/>
    </row>
    <row r="16" spans="1:7" ht="15" customHeight="1" x14ac:dyDescent="0.25">
      <c r="A16" s="8">
        <v>1</v>
      </c>
      <c r="B16" s="125" t="s">
        <v>51</v>
      </c>
      <c r="C16" s="125"/>
      <c r="D16" s="126" t="s">
        <v>209</v>
      </c>
      <c r="E16" s="126"/>
    </row>
    <row r="17" spans="1:8" ht="15" customHeight="1" x14ac:dyDescent="0.25">
      <c r="A17" s="8">
        <v>2</v>
      </c>
      <c r="B17" s="125" t="s">
        <v>54</v>
      </c>
      <c r="C17" s="125"/>
      <c r="D17" s="129"/>
      <c r="E17" s="129"/>
    </row>
    <row r="18" spans="1:8" ht="15" customHeight="1" x14ac:dyDescent="0.25">
      <c r="A18" s="8">
        <v>3</v>
      </c>
      <c r="B18" s="125" t="s">
        <v>55</v>
      </c>
      <c r="C18" s="125"/>
      <c r="D18" s="130">
        <v>1809.58</v>
      </c>
      <c r="E18" s="130"/>
    </row>
    <row r="19" spans="1:8" ht="15" customHeight="1" x14ac:dyDescent="0.25">
      <c r="A19" s="8">
        <v>4</v>
      </c>
      <c r="B19" s="125" t="s">
        <v>56</v>
      </c>
      <c r="C19" s="125"/>
      <c r="D19" s="126" t="str">
        <f>D16</f>
        <v>Jardineiro Predial</v>
      </c>
      <c r="E19" s="126"/>
    </row>
    <row r="20" spans="1:8" ht="15" customHeight="1" x14ac:dyDescent="0.25">
      <c r="A20" s="8">
        <v>5</v>
      </c>
      <c r="B20" s="127" t="s">
        <v>57</v>
      </c>
      <c r="C20" s="127"/>
      <c r="D20" s="128" t="s">
        <v>184</v>
      </c>
      <c r="E20" s="128"/>
    </row>
    <row r="21" spans="1:8" s="17" customFormat="1" ht="18" customHeight="1" x14ac:dyDescent="0.25">
      <c r="A21" s="108" t="s">
        <v>59</v>
      </c>
      <c r="B21" s="108"/>
      <c r="C21" s="108"/>
      <c r="D21" s="108"/>
      <c r="E21" s="16"/>
    </row>
    <row r="22" spans="1:8" s="17" customFormat="1" ht="18" customHeight="1" x14ac:dyDescent="0.25">
      <c r="A22" s="12">
        <v>1</v>
      </c>
      <c r="B22" s="102" t="s">
        <v>60</v>
      </c>
      <c r="C22" s="102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23"/>
      <c r="D23" s="123"/>
      <c r="E23" s="22">
        <f>D18</f>
        <v>1809.58</v>
      </c>
    </row>
    <row r="24" spans="1:8" ht="15" customHeight="1" x14ac:dyDescent="0.25">
      <c r="A24" s="19" t="s">
        <v>32</v>
      </c>
      <c r="B24" s="20" t="s">
        <v>63</v>
      </c>
      <c r="C24" s="119" t="s">
        <v>64</v>
      </c>
      <c r="D24" s="119"/>
      <c r="E24" s="24"/>
    </row>
    <row r="25" spans="1:8" ht="15" customHeight="1" x14ac:dyDescent="0.25">
      <c r="A25" s="19" t="s">
        <v>35</v>
      </c>
      <c r="B25" s="20" t="s">
        <v>65</v>
      </c>
      <c r="C25" s="119" t="s">
        <v>200</v>
      </c>
      <c r="D25" s="119"/>
      <c r="E25" s="25"/>
    </row>
    <row r="26" spans="1:8" ht="15" customHeight="1" x14ac:dyDescent="0.25">
      <c r="A26" s="19" t="s">
        <v>38</v>
      </c>
      <c r="B26" s="20" t="s">
        <v>67</v>
      </c>
      <c r="C26" s="119" t="s">
        <v>68</v>
      </c>
      <c r="D26" s="119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4" t="s">
        <v>71</v>
      </c>
      <c r="D27" s="119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19" t="s">
        <v>74</v>
      </c>
      <c r="D28" s="119"/>
      <c r="E28" s="24"/>
    </row>
    <row r="29" spans="1:8" ht="15" customHeight="1" x14ac:dyDescent="0.25">
      <c r="A29" s="19" t="s">
        <v>75</v>
      </c>
      <c r="B29" s="28" t="s">
        <v>76</v>
      </c>
      <c r="C29" s="119"/>
      <c r="D29" s="119"/>
      <c r="E29" s="24"/>
    </row>
    <row r="30" spans="1:8" ht="15" customHeight="1" x14ac:dyDescent="0.25">
      <c r="A30" s="120" t="s">
        <v>21</v>
      </c>
      <c r="B30" s="120"/>
      <c r="C30" s="120"/>
      <c r="D30" s="120"/>
      <c r="E30" s="22">
        <f>SUM(E23:E29)</f>
        <v>1809.58</v>
      </c>
      <c r="F30" s="29"/>
      <c r="G30" s="30"/>
    </row>
    <row r="31" spans="1:8" s="17" customFormat="1" ht="15" customHeight="1" x14ac:dyDescent="0.25">
      <c r="A31" s="103" t="s">
        <v>77</v>
      </c>
      <c r="B31" s="103"/>
      <c r="C31" s="103"/>
      <c r="D31" s="103"/>
      <c r="E31" s="22">
        <f>SUM(E30:E30)</f>
        <v>1809.58</v>
      </c>
      <c r="F31" s="32"/>
      <c r="G31" s="33"/>
    </row>
    <row r="32" spans="1:8" s="17" customFormat="1" ht="15" customHeight="1" x14ac:dyDescent="0.25">
      <c r="A32" s="108" t="s">
        <v>78</v>
      </c>
      <c r="B32" s="108"/>
      <c r="C32" s="108"/>
      <c r="D32" s="108"/>
      <c r="E32" s="16"/>
    </row>
    <row r="33" spans="1:7" s="17" customFormat="1" ht="15" customHeight="1" x14ac:dyDescent="0.25">
      <c r="A33" s="34"/>
      <c r="B33" s="109" t="s">
        <v>79</v>
      </c>
      <c r="C33" s="109"/>
      <c r="D33" s="109"/>
      <c r="E33" s="109"/>
      <c r="F33" s="36"/>
    </row>
    <row r="34" spans="1:7" s="17" customFormat="1" ht="15" customHeight="1" x14ac:dyDescent="0.25">
      <c r="A34" s="37" t="s">
        <v>80</v>
      </c>
      <c r="B34" s="102" t="s">
        <v>81</v>
      </c>
      <c r="C34" s="102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150.73801399999999</v>
      </c>
    </row>
    <row r="36" spans="1:7" s="17" customFormat="1" x14ac:dyDescent="0.25">
      <c r="A36" s="15" t="s">
        <v>32</v>
      </c>
      <c r="B36" s="121" t="s">
        <v>83</v>
      </c>
      <c r="C36" s="122"/>
      <c r="D36" s="39">
        <v>0.1212</v>
      </c>
      <c r="E36" s="22">
        <f>($E$31*D36)</f>
        <v>219.32109599999998</v>
      </c>
    </row>
    <row r="37" spans="1:7" s="17" customFormat="1" ht="15" customHeight="1" x14ac:dyDescent="0.25">
      <c r="A37" s="116" t="s">
        <v>21</v>
      </c>
      <c r="B37" s="116"/>
      <c r="C37" s="116"/>
      <c r="D37" s="40">
        <f>SUM(D35:D36)</f>
        <v>0.20450000000000002</v>
      </c>
      <c r="E37" s="22">
        <f>SUM(E35:E36)</f>
        <v>370.05910999999998</v>
      </c>
    </row>
    <row r="38" spans="1:7" s="17" customFormat="1" ht="15" customHeight="1" x14ac:dyDescent="0.25">
      <c r="A38" s="103" t="s">
        <v>84</v>
      </c>
      <c r="B38" s="103"/>
      <c r="C38" s="103"/>
      <c r="D38" s="103"/>
      <c r="E38" s="22">
        <f>SUM(E37:E37)</f>
        <v>370.05910999999998</v>
      </c>
    </row>
    <row r="39" spans="1:7" s="17" customFormat="1" ht="17.25" customHeight="1" x14ac:dyDescent="0.25">
      <c r="A39" s="105" t="s">
        <v>85</v>
      </c>
      <c r="B39" s="105"/>
      <c r="C39" s="105"/>
      <c r="D39" s="12" t="s">
        <v>86</v>
      </c>
      <c r="E39" s="22">
        <f>E31</f>
        <v>1809.58</v>
      </c>
    </row>
    <row r="40" spans="1:7" s="17" customFormat="1" ht="18" customHeight="1" x14ac:dyDescent="0.25">
      <c r="A40" s="105"/>
      <c r="B40" s="105"/>
      <c r="C40" s="105"/>
      <c r="D40" s="12" t="s">
        <v>87</v>
      </c>
      <c r="E40" s="42">
        <f>E38</f>
        <v>370.05910999999998</v>
      </c>
    </row>
    <row r="41" spans="1:7" s="17" customFormat="1" ht="19.5" customHeight="1" x14ac:dyDescent="0.25">
      <c r="A41" s="105"/>
      <c r="B41" s="105"/>
      <c r="C41" s="105"/>
      <c r="D41" s="12" t="s">
        <v>21</v>
      </c>
      <c r="E41" s="42">
        <f>SUM(E39:E40)</f>
        <v>2179.6391100000001</v>
      </c>
    </row>
    <row r="42" spans="1:7" s="17" customFormat="1" ht="27" customHeight="1" x14ac:dyDescent="0.25">
      <c r="A42" s="43"/>
      <c r="B42" s="118" t="s">
        <v>88</v>
      </c>
      <c r="C42" s="118"/>
      <c r="D42" s="118"/>
      <c r="E42" s="44"/>
      <c r="F42" s="45"/>
    </row>
    <row r="43" spans="1:7" s="17" customFormat="1" ht="17.25" customHeight="1" x14ac:dyDescent="0.25">
      <c r="A43" s="12" t="s">
        <v>89</v>
      </c>
      <c r="B43" s="102" t="s">
        <v>90</v>
      </c>
      <c r="C43" s="102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17" t="s">
        <v>92</v>
      </c>
      <c r="C44" s="117"/>
      <c r="D44" s="47">
        <v>0.2</v>
      </c>
      <c r="E44" s="22">
        <f>($E$41*D44)</f>
        <v>435.92782200000005</v>
      </c>
      <c r="F44" s="45"/>
    </row>
    <row r="45" spans="1:7" s="17" customFormat="1" ht="15" customHeight="1" x14ac:dyDescent="0.25">
      <c r="A45" s="46" t="s">
        <v>32</v>
      </c>
      <c r="B45" s="117" t="s">
        <v>93</v>
      </c>
      <c r="C45" s="117"/>
      <c r="D45" s="47">
        <v>2.5000000000000001E-2</v>
      </c>
      <c r="E45" s="22">
        <f>($E$41*D45)</f>
        <v>54.490977750000006</v>
      </c>
      <c r="F45" s="48"/>
    </row>
    <row r="46" spans="1:7" s="17" customFormat="1" ht="15" customHeight="1" x14ac:dyDescent="0.25">
      <c r="A46" s="46" t="s">
        <v>35</v>
      </c>
      <c r="B46" s="117" t="s">
        <v>94</v>
      </c>
      <c r="C46" s="117"/>
      <c r="D46" s="47">
        <v>0.03</v>
      </c>
      <c r="E46" s="22">
        <f t="shared" ref="E46:E51" si="0">($E$41*D46)</f>
        <v>65.389173299999996</v>
      </c>
    </row>
    <row r="47" spans="1:7" s="17" customFormat="1" ht="15" customHeight="1" x14ac:dyDescent="0.25">
      <c r="A47" s="46" t="s">
        <v>38</v>
      </c>
      <c r="B47" s="117" t="s">
        <v>95</v>
      </c>
      <c r="C47" s="117"/>
      <c r="D47" s="47">
        <v>1.4999999999999999E-2</v>
      </c>
      <c r="E47" s="22">
        <f t="shared" si="0"/>
        <v>32.694586649999998</v>
      </c>
      <c r="F47" s="45"/>
    </row>
    <row r="48" spans="1:7" s="17" customFormat="1" ht="15" customHeight="1" x14ac:dyDescent="0.25">
      <c r="A48" s="46" t="s">
        <v>69</v>
      </c>
      <c r="B48" s="117" t="s">
        <v>96</v>
      </c>
      <c r="C48" s="117"/>
      <c r="D48" s="47">
        <v>0.01</v>
      </c>
      <c r="E48" s="22">
        <f t="shared" si="0"/>
        <v>21.796391100000001</v>
      </c>
      <c r="F48" s="49"/>
    </row>
    <row r="49" spans="1:6" s="17" customFormat="1" ht="15" customHeight="1" x14ac:dyDescent="0.25">
      <c r="A49" s="46" t="s">
        <v>72</v>
      </c>
      <c r="B49" s="117" t="s">
        <v>97</v>
      </c>
      <c r="C49" s="117"/>
      <c r="D49" s="47">
        <v>6.0000000000000001E-3</v>
      </c>
      <c r="E49" s="22">
        <f t="shared" si="0"/>
        <v>13.077834660000001</v>
      </c>
    </row>
    <row r="50" spans="1:6" s="17" customFormat="1" ht="15" customHeight="1" x14ac:dyDescent="0.25">
      <c r="A50" s="46" t="s">
        <v>75</v>
      </c>
      <c r="B50" s="117" t="s">
        <v>98</v>
      </c>
      <c r="C50" s="117"/>
      <c r="D50" s="47">
        <v>2E-3</v>
      </c>
      <c r="E50" s="22">
        <f t="shared" si="0"/>
        <v>4.3592782200000002</v>
      </c>
    </row>
    <row r="51" spans="1:6" s="17" customFormat="1" ht="15" customHeight="1" x14ac:dyDescent="0.25">
      <c r="A51" s="46" t="s">
        <v>99</v>
      </c>
      <c r="B51" s="117" t="s">
        <v>100</v>
      </c>
      <c r="C51" s="117"/>
      <c r="D51" s="47">
        <v>0.08</v>
      </c>
      <c r="E51" s="22">
        <f t="shared" si="0"/>
        <v>174.37112880000001</v>
      </c>
    </row>
    <row r="52" spans="1:6" s="17" customFormat="1" ht="15" customHeight="1" x14ac:dyDescent="0.25">
      <c r="A52" s="103" t="s">
        <v>21</v>
      </c>
      <c r="B52" s="103"/>
      <c r="C52" s="103"/>
      <c r="D52" s="47">
        <f>SUM(D44:D51)</f>
        <v>0.36800000000000005</v>
      </c>
      <c r="E52" s="22">
        <f>SUM(E44:E51)</f>
        <v>802.10719248000009</v>
      </c>
    </row>
    <row r="53" spans="1:6" s="17" customFormat="1" ht="15" customHeight="1" x14ac:dyDescent="0.25">
      <c r="A53" s="34"/>
      <c r="B53" s="109" t="s">
        <v>101</v>
      </c>
      <c r="C53" s="109"/>
      <c r="D53" s="109"/>
      <c r="E53" s="109"/>
    </row>
    <row r="54" spans="1:6" ht="15" customHeight="1" x14ac:dyDescent="0.25">
      <c r="A54" s="12" t="s">
        <v>102</v>
      </c>
      <c r="B54" s="102" t="s">
        <v>103</v>
      </c>
      <c r="C54" s="102"/>
      <c r="D54" s="15" t="s">
        <v>61</v>
      </c>
      <c r="E54" s="13" t="s">
        <v>50</v>
      </c>
    </row>
    <row r="55" spans="1:6" ht="27" customHeight="1" x14ac:dyDescent="0.25">
      <c r="A55" s="46" t="s">
        <v>30</v>
      </c>
      <c r="B55" s="100" t="s">
        <v>186</v>
      </c>
      <c r="C55" s="100"/>
      <c r="D55" s="20"/>
      <c r="E55" s="24">
        <f>(52*4.9)-F55</f>
        <v>146.22520000000003</v>
      </c>
      <c r="F55" s="51">
        <f>D18*6%</f>
        <v>108.5748</v>
      </c>
    </row>
    <row r="56" spans="1:6" ht="15" customHeight="1" x14ac:dyDescent="0.25">
      <c r="A56" s="46" t="s">
        <v>32</v>
      </c>
      <c r="B56" s="100" t="s">
        <v>105</v>
      </c>
      <c r="C56" s="100"/>
      <c r="D56" s="23"/>
      <c r="E56" s="52">
        <f>250*0.8</f>
        <v>200</v>
      </c>
    </row>
    <row r="57" spans="1:6" ht="15" customHeight="1" x14ac:dyDescent="0.25">
      <c r="A57" s="46" t="s">
        <v>35</v>
      </c>
      <c r="B57" s="100" t="s">
        <v>106</v>
      </c>
      <c r="C57" s="100"/>
      <c r="D57" s="23"/>
      <c r="E57" s="22">
        <v>0</v>
      </c>
    </row>
    <row r="58" spans="1:6" ht="15" customHeight="1" x14ac:dyDescent="0.25">
      <c r="A58" s="46" t="s">
        <v>38</v>
      </c>
      <c r="B58" s="100" t="s">
        <v>107</v>
      </c>
      <c r="C58" s="100"/>
      <c r="D58" s="16"/>
      <c r="E58" s="22">
        <v>8</v>
      </c>
    </row>
    <row r="59" spans="1:6" ht="15" customHeight="1" x14ac:dyDescent="0.25">
      <c r="A59" s="46" t="s">
        <v>69</v>
      </c>
      <c r="B59" s="100" t="s">
        <v>190</v>
      </c>
      <c r="C59" s="100"/>
      <c r="D59" s="53"/>
      <c r="E59" s="24">
        <v>16.13</v>
      </c>
    </row>
    <row r="60" spans="1:6" ht="15" customHeight="1" x14ac:dyDescent="0.25">
      <c r="A60" s="46" t="s">
        <v>72</v>
      </c>
      <c r="B60" s="100" t="s">
        <v>109</v>
      </c>
      <c r="C60" s="100"/>
      <c r="D60" s="23"/>
      <c r="E60" s="22">
        <v>137.9</v>
      </c>
    </row>
    <row r="61" spans="1:6" ht="15" customHeight="1" x14ac:dyDescent="0.25">
      <c r="A61" s="46" t="s">
        <v>75</v>
      </c>
      <c r="B61" s="100" t="s">
        <v>110</v>
      </c>
      <c r="C61" s="100"/>
      <c r="D61" s="53"/>
      <c r="E61" s="22">
        <v>5.6</v>
      </c>
    </row>
    <row r="62" spans="1:6" s="17" customFormat="1" ht="15" customHeight="1" x14ac:dyDescent="0.25">
      <c r="A62" s="116" t="s">
        <v>111</v>
      </c>
      <c r="B62" s="116"/>
      <c r="C62" s="116"/>
      <c r="D62" s="116"/>
      <c r="E62" s="22">
        <f>SUM(E55:E61)</f>
        <v>513.85520000000008</v>
      </c>
    </row>
    <row r="63" spans="1:6" s="17" customFormat="1" ht="15" customHeight="1" x14ac:dyDescent="0.25">
      <c r="A63" s="108" t="s">
        <v>112</v>
      </c>
      <c r="B63" s="108"/>
      <c r="C63" s="108"/>
      <c r="D63" s="108"/>
      <c r="E63" s="108"/>
    </row>
    <row r="64" spans="1:6" s="17" customFormat="1" ht="15" customHeight="1" x14ac:dyDescent="0.25">
      <c r="A64" s="12">
        <v>2</v>
      </c>
      <c r="B64" s="102" t="s">
        <v>113</v>
      </c>
      <c r="C64" s="102"/>
      <c r="D64" s="102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370.05910999999998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802.10719248000009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513.85520000000008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1686.02150248</v>
      </c>
    </row>
    <row r="69" spans="1:8" s="17" customFormat="1" ht="15" customHeight="1" x14ac:dyDescent="0.25">
      <c r="A69" s="108" t="s">
        <v>114</v>
      </c>
      <c r="B69" s="108"/>
      <c r="C69" s="108"/>
      <c r="D69" s="108"/>
      <c r="E69" s="108"/>
      <c r="H69" s="54"/>
    </row>
    <row r="70" spans="1:8" s="17" customFormat="1" ht="15" customHeight="1" x14ac:dyDescent="0.25">
      <c r="A70" s="12">
        <v>3</v>
      </c>
      <c r="B70" s="102" t="s">
        <v>115</v>
      </c>
      <c r="C70" s="115"/>
      <c r="D70" s="11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11" t="s">
        <v>116</v>
      </c>
      <c r="C71" s="111"/>
      <c r="D71" s="47">
        <v>4.1999999999999997E-3</v>
      </c>
      <c r="E71" s="22">
        <f t="shared" ref="E71:E75" si="1">($E$31*D71)</f>
        <v>7.6002359999999989</v>
      </c>
    </row>
    <row r="72" spans="1:8" s="17" customFormat="1" ht="15" customHeight="1" x14ac:dyDescent="0.25">
      <c r="A72" s="46" t="s">
        <v>32</v>
      </c>
      <c r="B72" s="111" t="s">
        <v>193</v>
      </c>
      <c r="C72" s="111"/>
      <c r="D72" s="47">
        <f>(D51*D71)</f>
        <v>3.3599999999999998E-4</v>
      </c>
      <c r="E72" s="22">
        <f t="shared" si="1"/>
        <v>0.60801887999999993</v>
      </c>
    </row>
    <row r="73" spans="1:8" s="17" customFormat="1" ht="15" customHeight="1" x14ac:dyDescent="0.25">
      <c r="A73" s="46" t="s">
        <v>35</v>
      </c>
      <c r="B73" s="111" t="s">
        <v>118</v>
      </c>
      <c r="C73" s="111"/>
      <c r="D73" s="47">
        <v>8.0000000000000004E-4</v>
      </c>
      <c r="E73" s="22">
        <f t="shared" si="1"/>
        <v>1.4476640000000001</v>
      </c>
    </row>
    <row r="74" spans="1:8" s="17" customFormat="1" ht="15" customHeight="1" x14ac:dyDescent="0.25">
      <c r="A74" s="46" t="s">
        <v>38</v>
      </c>
      <c r="B74" s="112" t="s">
        <v>119</v>
      </c>
      <c r="C74" s="112"/>
      <c r="D74" s="47">
        <v>1.9400000000000001E-2</v>
      </c>
      <c r="E74" s="22">
        <f t="shared" si="1"/>
        <v>35.105851999999999</v>
      </c>
    </row>
    <row r="75" spans="1:8" s="17" customFormat="1" ht="15" customHeight="1" x14ac:dyDescent="0.25">
      <c r="A75" s="46" t="s">
        <v>69</v>
      </c>
      <c r="B75" s="111" t="s">
        <v>120</v>
      </c>
      <c r="C75" s="100"/>
      <c r="D75" s="47">
        <f>(D52*D74)</f>
        <v>7.1392000000000009E-3</v>
      </c>
      <c r="E75" s="22">
        <f t="shared" si="1"/>
        <v>12.918953536000002</v>
      </c>
    </row>
    <row r="76" spans="1:8" s="17" customFormat="1" ht="15" customHeight="1" x14ac:dyDescent="0.25">
      <c r="A76" s="46" t="s">
        <v>72</v>
      </c>
      <c r="B76" s="111" t="s">
        <v>121</v>
      </c>
      <c r="C76" s="111"/>
      <c r="D76" s="47">
        <v>3.2000000000000001E-2</v>
      </c>
      <c r="E76" s="22">
        <f>($E$31*D76)</f>
        <v>57.906559999999999</v>
      </c>
    </row>
    <row r="77" spans="1:8" s="17" customFormat="1" ht="15" customHeight="1" x14ac:dyDescent="0.25">
      <c r="A77" s="103" t="s">
        <v>21</v>
      </c>
      <c r="B77" s="103"/>
      <c r="C77" s="103"/>
      <c r="D77" s="103"/>
      <c r="E77" s="22">
        <f>SUM(E71:E76)</f>
        <v>115.587284416</v>
      </c>
    </row>
    <row r="78" spans="1:8" s="17" customFormat="1" ht="15" customHeight="1" x14ac:dyDescent="0.25">
      <c r="A78" s="108" t="s">
        <v>122</v>
      </c>
      <c r="B78" s="108"/>
      <c r="C78" s="108"/>
      <c r="D78" s="108"/>
      <c r="E78" s="15" t="s">
        <v>61</v>
      </c>
    </row>
    <row r="79" spans="1:8" s="17" customFormat="1" ht="15" customHeight="1" x14ac:dyDescent="0.25">
      <c r="A79" s="109" t="s">
        <v>123</v>
      </c>
      <c r="B79" s="109"/>
      <c r="C79" s="109"/>
      <c r="D79" s="109"/>
      <c r="E79" s="109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13" t="s">
        <v>127</v>
      </c>
      <c r="C81" s="114"/>
      <c r="D81" s="47">
        <v>9.2999999999999992E-3</v>
      </c>
      <c r="E81" s="22">
        <f>($E$31+$E$68+$E$77)*D81</f>
        <v>33.584055718132795</v>
      </c>
    </row>
    <row r="82" spans="1:5" s="17" customFormat="1" ht="15" customHeight="1" x14ac:dyDescent="0.25">
      <c r="A82" s="46" t="s">
        <v>32</v>
      </c>
      <c r="B82" s="73" t="s">
        <v>128</v>
      </c>
      <c r="C82" s="57"/>
      <c r="D82" s="47">
        <v>2.8E-3</v>
      </c>
      <c r="E82" s="22">
        <f>($E$31+$E$68+$E$77)*D82</f>
        <v>10.111328603308799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0.72223775737920004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3.6111887868959998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1.8055943934479999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</v>
      </c>
      <c r="E86" s="22">
        <f t="shared" si="2"/>
        <v>0</v>
      </c>
    </row>
    <row r="87" spans="1:5" s="17" customFormat="1" ht="15" customHeight="1" x14ac:dyDescent="0.25">
      <c r="A87" s="103" t="s">
        <v>21</v>
      </c>
      <c r="B87" s="103"/>
      <c r="C87" s="103"/>
      <c r="D87" s="60"/>
      <c r="E87" s="22">
        <f>SUM(E81:E86)</f>
        <v>49.834405259164789</v>
      </c>
    </row>
    <row r="88" spans="1:5" s="17" customFormat="1" ht="15" customHeight="1" x14ac:dyDescent="0.25">
      <c r="A88" s="100" t="s">
        <v>133</v>
      </c>
      <c r="B88" s="100"/>
      <c r="C88" s="100"/>
      <c r="D88" s="100"/>
      <c r="E88" s="100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10" t="s">
        <v>136</v>
      </c>
      <c r="C90" s="110"/>
      <c r="D90" s="61"/>
      <c r="E90" s="25"/>
    </row>
    <row r="91" spans="1:5" s="17" customFormat="1" ht="15" customHeight="1" x14ac:dyDescent="0.25">
      <c r="A91" s="103" t="s">
        <v>21</v>
      </c>
      <c r="B91" s="103"/>
      <c r="C91" s="103"/>
      <c r="D91" s="60"/>
      <c r="E91" s="22">
        <f>SUM(E90)</f>
        <v>0</v>
      </c>
    </row>
    <row r="92" spans="1:5" s="17" customFormat="1" ht="15" customHeight="1" x14ac:dyDescent="0.25">
      <c r="A92" s="108" t="s">
        <v>137</v>
      </c>
      <c r="B92" s="108"/>
      <c r="C92" s="108"/>
      <c r="D92" s="108"/>
      <c r="E92" s="108"/>
    </row>
    <row r="93" spans="1:5" s="17" customFormat="1" ht="15" customHeight="1" x14ac:dyDescent="0.25">
      <c r="A93" s="12">
        <v>4</v>
      </c>
      <c r="B93" s="102" t="s">
        <v>138</v>
      </c>
      <c r="C93" s="102"/>
      <c r="D93" s="102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49.834405259164789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49.834405259164789</v>
      </c>
    </row>
    <row r="97" spans="1:6" s="17" customFormat="1" ht="15" customHeight="1" x14ac:dyDescent="0.25">
      <c r="A97" s="103" t="s">
        <v>139</v>
      </c>
      <c r="B97" s="103"/>
      <c r="C97" s="103"/>
      <c r="D97" s="103"/>
      <c r="E97" s="22">
        <f>SUM(E96:E96)</f>
        <v>49.834405259164789</v>
      </c>
    </row>
    <row r="98" spans="1:6" s="17" customFormat="1" ht="16.5" customHeight="1" x14ac:dyDescent="0.25">
      <c r="A98" s="108" t="s">
        <v>140</v>
      </c>
      <c r="B98" s="108"/>
      <c r="C98" s="108"/>
      <c r="D98" s="108"/>
      <c r="E98" s="16"/>
    </row>
    <row r="99" spans="1:6" s="17" customFormat="1" ht="18" customHeight="1" x14ac:dyDescent="0.25">
      <c r="A99" s="12">
        <v>5</v>
      </c>
      <c r="B99" s="102" t="s">
        <v>141</v>
      </c>
      <c r="C99" s="102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06"/>
      <c r="D100" s="106"/>
      <c r="E100" s="22">
        <v>127.75</v>
      </c>
    </row>
    <row r="101" spans="1:6" s="17" customFormat="1" ht="15" customHeight="1" x14ac:dyDescent="0.25">
      <c r="A101" s="46" t="s">
        <v>32</v>
      </c>
      <c r="B101" s="28" t="s">
        <v>143</v>
      </c>
      <c r="C101" s="107" t="s">
        <v>144</v>
      </c>
      <c r="D101" s="107"/>
      <c r="E101" s="24">
        <v>479.69</v>
      </c>
    </row>
    <row r="102" spans="1:6" s="17" customFormat="1" ht="15" customHeight="1" x14ac:dyDescent="0.25">
      <c r="A102" s="46" t="s">
        <v>35</v>
      </c>
      <c r="B102" s="28" t="s">
        <v>145</v>
      </c>
      <c r="C102" s="106"/>
      <c r="D102" s="106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07"/>
      <c r="D103" s="107"/>
      <c r="E103" s="22">
        <v>0</v>
      </c>
      <c r="F103" s="45"/>
    </row>
    <row r="104" spans="1:6" s="17" customFormat="1" ht="15" customHeight="1" x14ac:dyDescent="0.25">
      <c r="A104" s="103" t="s">
        <v>147</v>
      </c>
      <c r="B104" s="103"/>
      <c r="C104" s="103"/>
      <c r="D104" s="103"/>
      <c r="E104" s="22">
        <f>SUM(E100:E103)</f>
        <v>607.44000000000005</v>
      </c>
      <c r="F104" s="45"/>
    </row>
    <row r="105" spans="1:6" s="17" customFormat="1" ht="15" customHeight="1" x14ac:dyDescent="0.25">
      <c r="A105" s="102" t="s">
        <v>148</v>
      </c>
      <c r="B105" s="102"/>
      <c r="C105" s="102"/>
      <c r="D105" s="12" t="s">
        <v>86</v>
      </c>
      <c r="E105" s="42">
        <f>E31</f>
        <v>1809.58</v>
      </c>
    </row>
    <row r="106" spans="1:6" s="17" customFormat="1" ht="15" customHeight="1" x14ac:dyDescent="0.25">
      <c r="A106" s="102"/>
      <c r="B106" s="102"/>
      <c r="C106" s="102"/>
      <c r="D106" s="12" t="s">
        <v>149</v>
      </c>
      <c r="E106" s="42">
        <f>E68</f>
        <v>1686.02150248</v>
      </c>
    </row>
    <row r="107" spans="1:6" s="17" customFormat="1" ht="15" customHeight="1" x14ac:dyDescent="0.25">
      <c r="A107" s="102"/>
      <c r="B107" s="102"/>
      <c r="C107" s="102"/>
      <c r="D107" s="12" t="s">
        <v>150</v>
      </c>
      <c r="E107" s="42">
        <f>E77</f>
        <v>115.587284416</v>
      </c>
    </row>
    <row r="108" spans="1:6" s="17" customFormat="1" ht="15" customHeight="1" x14ac:dyDescent="0.25">
      <c r="A108" s="102"/>
      <c r="B108" s="102"/>
      <c r="C108" s="102"/>
      <c r="D108" s="12" t="s">
        <v>151</v>
      </c>
      <c r="E108" s="42">
        <f>E97</f>
        <v>49.834405259164789</v>
      </c>
    </row>
    <row r="109" spans="1:6" s="17" customFormat="1" ht="15" customHeight="1" x14ac:dyDescent="0.25">
      <c r="A109" s="102"/>
      <c r="B109" s="102"/>
      <c r="C109" s="102"/>
      <c r="D109" s="12" t="s">
        <v>152</v>
      </c>
      <c r="E109" s="42">
        <f>E104</f>
        <v>607.44000000000005</v>
      </c>
    </row>
    <row r="110" spans="1:6" s="17" customFormat="1" ht="15" customHeight="1" x14ac:dyDescent="0.25">
      <c r="A110" s="102"/>
      <c r="B110" s="102"/>
      <c r="C110" s="102"/>
      <c r="D110" s="41" t="s">
        <v>111</v>
      </c>
      <c r="E110" s="42">
        <f>SUM(E105:E109)</f>
        <v>4268.4631921551645</v>
      </c>
    </row>
    <row r="111" spans="1:6" s="17" customFormat="1" ht="15" customHeight="1" x14ac:dyDescent="0.25">
      <c r="A111" s="108" t="s">
        <v>153</v>
      </c>
      <c r="B111" s="108"/>
      <c r="C111" s="108" t="s">
        <v>154</v>
      </c>
      <c r="D111" s="108" t="s">
        <v>155</v>
      </c>
      <c r="E111" s="16"/>
    </row>
    <row r="112" spans="1:6" s="17" customFormat="1" ht="15" customHeight="1" x14ac:dyDescent="0.25">
      <c r="A112" s="12">
        <v>6</v>
      </c>
      <c r="B112" s="102" t="s">
        <v>156</v>
      </c>
      <c r="C112" s="102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04">
        <v>1E-3</v>
      </c>
      <c r="D113" s="104"/>
      <c r="E113" s="22">
        <f>($E$110*C113)</f>
        <v>4.2684631921551643</v>
      </c>
    </row>
    <row r="114" spans="1:5" s="17" customFormat="1" ht="15" customHeight="1" x14ac:dyDescent="0.25">
      <c r="A114" s="12" t="s">
        <v>32</v>
      </c>
      <c r="B114" s="37" t="s">
        <v>158</v>
      </c>
      <c r="C114" s="104">
        <v>1E-3</v>
      </c>
      <c r="D114" s="104"/>
      <c r="E114" s="22">
        <f>C114*(E110+E113)</f>
        <v>4.2727316553473189</v>
      </c>
    </row>
    <row r="115" spans="1:5" s="17" customFormat="1" ht="15" customHeight="1" x14ac:dyDescent="0.25">
      <c r="A115" s="37"/>
      <c r="B115" s="37" t="s">
        <v>159</v>
      </c>
      <c r="C115" s="105" t="s">
        <v>160</v>
      </c>
      <c r="D115" s="105"/>
      <c r="E115" s="22">
        <f>E110+E113+E114</f>
        <v>4277.0043870026666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8.6499999999999986</v>
      </c>
      <c r="D116" s="63">
        <f>+(100-C116)/100</f>
        <v>0.91349999999999998</v>
      </c>
      <c r="E116" s="52">
        <f>TRUNC(E115/D116,2)</f>
        <v>4681.99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6.4999999999999997E-3</v>
      </c>
      <c r="E118" s="22">
        <f>(E116*D118)</f>
        <v>30.432934999999997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0.03</v>
      </c>
      <c r="E119" s="22">
        <f>(E116*D119)</f>
        <v>140.4597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234.09950000000001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8.6499999999999994E-2</v>
      </c>
      <c r="E123" s="22">
        <f>SUM(E118:E122)</f>
        <v>404.99213499999996</v>
      </c>
    </row>
    <row r="124" spans="1:5" s="17" customFormat="1" ht="15" customHeight="1" x14ac:dyDescent="0.25">
      <c r="A124" s="103" t="s">
        <v>169</v>
      </c>
      <c r="B124" s="103"/>
      <c r="C124" s="103"/>
      <c r="D124" s="103"/>
      <c r="E124" s="22">
        <f>E113+E114+E123</f>
        <v>413.53332984750244</v>
      </c>
    </row>
    <row r="125" spans="1:5" s="17" customFormat="1" ht="15" customHeight="1" x14ac:dyDescent="0.25">
      <c r="A125" s="103" t="s">
        <v>170</v>
      </c>
      <c r="B125" s="103"/>
      <c r="C125" s="103"/>
      <c r="D125" s="103"/>
      <c r="E125" s="22">
        <f>SUM(E124:E124)</f>
        <v>413.53332984750244</v>
      </c>
    </row>
    <row r="126" spans="1:5" s="17" customFormat="1" ht="15" customHeight="1" x14ac:dyDescent="0.25">
      <c r="A126" s="102" t="s">
        <v>171</v>
      </c>
      <c r="B126" s="102"/>
      <c r="C126" s="102"/>
      <c r="D126" s="102"/>
      <c r="E126" s="102"/>
    </row>
    <row r="127" spans="1:5" s="17" customFormat="1" ht="15" customHeight="1" x14ac:dyDescent="0.25">
      <c r="A127" s="102" t="s">
        <v>172</v>
      </c>
      <c r="B127" s="102"/>
      <c r="C127" s="102"/>
      <c r="D127" s="102"/>
      <c r="E127" s="13" t="s">
        <v>50</v>
      </c>
    </row>
    <row r="128" spans="1:5" s="17" customFormat="1" ht="15" customHeight="1" x14ac:dyDescent="0.25">
      <c r="A128" s="12" t="s">
        <v>30</v>
      </c>
      <c r="B128" s="100" t="s">
        <v>173</v>
      </c>
      <c r="C128" s="100"/>
      <c r="D128" s="100"/>
      <c r="E128" s="22">
        <f>E31</f>
        <v>1809.58</v>
      </c>
    </row>
    <row r="129" spans="1:8" s="17" customFormat="1" ht="15" customHeight="1" x14ac:dyDescent="0.25">
      <c r="A129" s="12" t="s">
        <v>32</v>
      </c>
      <c r="B129" s="100" t="s">
        <v>174</v>
      </c>
      <c r="C129" s="100"/>
      <c r="D129" s="100"/>
      <c r="E129" s="22">
        <f>E68</f>
        <v>1686.02150248</v>
      </c>
    </row>
    <row r="130" spans="1:8" s="17" customFormat="1" ht="15" customHeight="1" x14ac:dyDescent="0.25">
      <c r="A130" s="12" t="s">
        <v>35</v>
      </c>
      <c r="B130" s="100" t="s">
        <v>175</v>
      </c>
      <c r="C130" s="100"/>
      <c r="D130" s="100"/>
      <c r="E130" s="22">
        <f>E77</f>
        <v>115.587284416</v>
      </c>
    </row>
    <row r="131" spans="1:8" s="17" customFormat="1" ht="15" customHeight="1" x14ac:dyDescent="0.25">
      <c r="A131" s="12" t="s">
        <v>38</v>
      </c>
      <c r="B131" s="100" t="s">
        <v>176</v>
      </c>
      <c r="C131" s="100"/>
      <c r="D131" s="100"/>
      <c r="E131" s="22">
        <f>E97</f>
        <v>49.834405259164789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607.44000000000005</v>
      </c>
    </row>
    <row r="133" spans="1:8" s="17" customFormat="1" ht="15" customHeight="1" x14ac:dyDescent="0.25">
      <c r="A133" s="103" t="s">
        <v>178</v>
      </c>
      <c r="B133" s="103"/>
      <c r="C133" s="103"/>
      <c r="D133" s="53"/>
      <c r="E133" s="22">
        <f>SUM(E128:E132)</f>
        <v>4268.4631921551645</v>
      </c>
    </row>
    <row r="134" spans="1:8" s="17" customFormat="1" ht="15" customHeight="1" x14ac:dyDescent="0.25">
      <c r="A134" s="12" t="s">
        <v>72</v>
      </c>
      <c r="B134" s="100" t="s">
        <v>179</v>
      </c>
      <c r="C134" s="100"/>
      <c r="D134" s="100"/>
      <c r="E134" s="22">
        <f>E125</f>
        <v>413.53332984750244</v>
      </c>
      <c r="F134" s="38"/>
    </row>
    <row r="135" spans="1:8" s="17" customFormat="1" ht="15" customHeight="1" x14ac:dyDescent="0.25">
      <c r="A135" s="101" t="s">
        <v>180</v>
      </c>
      <c r="B135" s="101"/>
      <c r="C135" s="101"/>
      <c r="D135" s="101"/>
      <c r="E135" s="67">
        <f>ROUND(SUM(E133+E134),2)</f>
        <v>4682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</mergeCells>
  <hyperlinks>
    <hyperlink ref="B49" r:id="rId1" display="08 - Sebrae 0,3% ou 0,6% - IN nº 03, MPS/SRP/2005, Anexo II e III ver código da Tabela" xr:uid="{00000000-0004-0000-07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A1:H144"/>
  <sheetViews>
    <sheetView showGridLines="0" zoomScaleNormal="100" zoomScaleSheetLayoutView="100" workbookViewId="0">
      <selection activeCell="A4" sqref="A4:E4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4.285156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38" t="s">
        <v>24</v>
      </c>
      <c r="B1" s="138"/>
      <c r="C1" s="138"/>
      <c r="D1" s="138"/>
      <c r="E1" s="138"/>
    </row>
    <row r="2" spans="1:7" ht="15" customHeight="1" x14ac:dyDescent="0.25">
      <c r="A2" s="139" t="s">
        <v>25</v>
      </c>
      <c r="B2" s="139"/>
      <c r="C2" s="139"/>
      <c r="D2" s="140" t="s">
        <v>26</v>
      </c>
      <c r="E2" s="140"/>
    </row>
    <row r="3" spans="1:7" ht="15" customHeight="1" x14ac:dyDescent="0.25">
      <c r="A3" s="139" t="s">
        <v>27</v>
      </c>
      <c r="B3" s="139"/>
      <c r="C3" s="139"/>
      <c r="D3" s="141"/>
      <c r="E3" s="141"/>
    </row>
    <row r="4" spans="1:7" ht="15" customHeight="1" x14ac:dyDescent="0.25">
      <c r="A4" s="142" t="s">
        <v>210</v>
      </c>
      <c r="B4" s="143"/>
      <c r="C4" s="143"/>
      <c r="D4" s="143"/>
      <c r="E4" s="144"/>
    </row>
    <row r="5" spans="1:7" ht="15" customHeight="1" x14ac:dyDescent="0.25">
      <c r="A5" s="135" t="s">
        <v>29</v>
      </c>
      <c r="B5" s="135"/>
      <c r="C5" s="135"/>
      <c r="D5" s="135"/>
      <c r="E5" s="135"/>
    </row>
    <row r="6" spans="1:7" ht="15" customHeight="1" x14ac:dyDescent="0.25">
      <c r="A6" s="8" t="s">
        <v>30</v>
      </c>
      <c r="B6" s="9" t="s">
        <v>31</v>
      </c>
      <c r="C6" s="136"/>
      <c r="D6" s="137"/>
      <c r="E6" s="137"/>
    </row>
    <row r="7" spans="1:7" ht="15" customHeight="1" x14ac:dyDescent="0.25">
      <c r="A7" s="8" t="s">
        <v>32</v>
      </c>
      <c r="B7" s="9" t="s">
        <v>33</v>
      </c>
      <c r="C7" s="138" t="s">
        <v>34</v>
      </c>
      <c r="D7" s="138"/>
      <c r="E7" s="138"/>
    </row>
    <row r="8" spans="1:7" ht="15" customHeight="1" x14ac:dyDescent="0.25">
      <c r="A8" s="8" t="s">
        <v>35</v>
      </c>
      <c r="B8" s="9" t="s">
        <v>36</v>
      </c>
      <c r="C8" s="138" t="s">
        <v>182</v>
      </c>
      <c r="D8" s="138"/>
      <c r="E8" s="138"/>
    </row>
    <row r="9" spans="1:7" ht="15" customHeight="1" x14ac:dyDescent="0.25">
      <c r="A9" s="8" t="s">
        <v>38</v>
      </c>
      <c r="B9" s="9" t="s">
        <v>39</v>
      </c>
      <c r="C9" s="138" t="s">
        <v>40</v>
      </c>
      <c r="D9" s="138"/>
      <c r="E9" s="138"/>
    </row>
    <row r="10" spans="1:7" ht="15" customHeight="1" x14ac:dyDescent="0.25">
      <c r="A10" s="135" t="s">
        <v>41</v>
      </c>
      <c r="B10" s="135"/>
      <c r="C10" s="135"/>
      <c r="D10" s="135"/>
      <c r="E10" s="135"/>
    </row>
    <row r="11" spans="1:7" ht="15" customHeight="1" x14ac:dyDescent="0.25">
      <c r="A11" s="131" t="s">
        <v>42</v>
      </c>
      <c r="B11" s="131"/>
      <c r="C11" s="10" t="s">
        <v>43</v>
      </c>
      <c r="D11" s="132" t="s">
        <v>44</v>
      </c>
      <c r="E11" s="132"/>
    </row>
    <row r="12" spans="1:7" ht="15" customHeight="1" x14ac:dyDescent="0.25">
      <c r="A12" s="133" t="s">
        <v>45</v>
      </c>
      <c r="B12" s="133"/>
      <c r="C12" s="11" t="s">
        <v>46</v>
      </c>
      <c r="D12" s="134"/>
      <c r="E12" s="134"/>
    </row>
    <row r="13" spans="1:7" x14ac:dyDescent="0.25">
      <c r="A13" s="135" t="s">
        <v>47</v>
      </c>
      <c r="B13" s="135"/>
      <c r="C13" s="135"/>
      <c r="D13" s="135"/>
      <c r="E13" s="135"/>
    </row>
    <row r="14" spans="1:7" ht="12" customHeight="1" x14ac:dyDescent="0.25">
      <c r="A14" s="135" t="s">
        <v>48</v>
      </c>
      <c r="B14" s="135"/>
      <c r="C14" s="135"/>
      <c r="D14" s="135"/>
      <c r="E14" s="135"/>
    </row>
    <row r="15" spans="1:7" ht="21.75" customHeight="1" x14ac:dyDescent="0.25">
      <c r="A15" s="102" t="s">
        <v>49</v>
      </c>
      <c r="B15" s="102"/>
      <c r="C15" s="102"/>
      <c r="D15" s="102"/>
      <c r="E15" s="13" t="s">
        <v>50</v>
      </c>
      <c r="G15" s="14"/>
    </row>
    <row r="16" spans="1:7" ht="15" customHeight="1" x14ac:dyDescent="0.25">
      <c r="A16" s="8">
        <v>1</v>
      </c>
      <c r="B16" s="125" t="s">
        <v>51</v>
      </c>
      <c r="C16" s="125"/>
      <c r="D16" s="126" t="s">
        <v>211</v>
      </c>
      <c r="E16" s="126"/>
    </row>
    <row r="17" spans="1:8" ht="15" customHeight="1" x14ac:dyDescent="0.25">
      <c r="A17" s="8">
        <v>2</v>
      </c>
      <c r="B17" s="125" t="s">
        <v>54</v>
      </c>
      <c r="C17" s="125"/>
      <c r="D17" s="129"/>
      <c r="E17" s="129"/>
    </row>
    <row r="18" spans="1:8" ht="15" customHeight="1" x14ac:dyDescent="0.25">
      <c r="A18" s="8">
        <v>3</v>
      </c>
      <c r="B18" s="125" t="s">
        <v>55</v>
      </c>
      <c r="C18" s="125"/>
      <c r="D18" s="130">
        <v>1809.58</v>
      </c>
      <c r="E18" s="130"/>
    </row>
    <row r="19" spans="1:8" ht="15" customHeight="1" x14ac:dyDescent="0.25">
      <c r="A19" s="8">
        <v>4</v>
      </c>
      <c r="B19" s="125" t="s">
        <v>56</v>
      </c>
      <c r="C19" s="125"/>
      <c r="D19" s="126" t="str">
        <f>D16</f>
        <v xml:space="preserve">Porteiro </v>
      </c>
      <c r="E19" s="126"/>
    </row>
    <row r="20" spans="1:8" ht="15" customHeight="1" x14ac:dyDescent="0.25">
      <c r="A20" s="8">
        <v>5</v>
      </c>
      <c r="B20" s="127" t="s">
        <v>57</v>
      </c>
      <c r="C20" s="127"/>
      <c r="D20" s="128" t="s">
        <v>184</v>
      </c>
      <c r="E20" s="128"/>
    </row>
    <row r="21" spans="1:8" s="17" customFormat="1" ht="18" customHeight="1" x14ac:dyDescent="0.25">
      <c r="A21" s="108" t="s">
        <v>59</v>
      </c>
      <c r="B21" s="108"/>
      <c r="C21" s="108"/>
      <c r="D21" s="108"/>
      <c r="E21" s="16"/>
    </row>
    <row r="22" spans="1:8" s="17" customFormat="1" ht="18" customHeight="1" x14ac:dyDescent="0.25">
      <c r="A22" s="12">
        <v>1</v>
      </c>
      <c r="B22" s="102" t="s">
        <v>60</v>
      </c>
      <c r="C22" s="102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23"/>
      <c r="D23" s="123"/>
      <c r="E23" s="22">
        <f>D18</f>
        <v>1809.58</v>
      </c>
    </row>
    <row r="24" spans="1:8" ht="15" customHeight="1" x14ac:dyDescent="0.25">
      <c r="A24" s="19" t="s">
        <v>32</v>
      </c>
      <c r="B24" s="20" t="s">
        <v>63</v>
      </c>
      <c r="C24" s="119" t="s">
        <v>64</v>
      </c>
      <c r="D24" s="119"/>
      <c r="E24" s="24"/>
    </row>
    <row r="25" spans="1:8" ht="15" customHeight="1" x14ac:dyDescent="0.25">
      <c r="A25" s="19" t="s">
        <v>35</v>
      </c>
      <c r="B25" s="20" t="s">
        <v>65</v>
      </c>
      <c r="C25" s="119" t="s">
        <v>200</v>
      </c>
      <c r="D25" s="119"/>
      <c r="E25" s="25"/>
    </row>
    <row r="26" spans="1:8" ht="15" customHeight="1" x14ac:dyDescent="0.25">
      <c r="A26" s="19" t="s">
        <v>38</v>
      </c>
      <c r="B26" s="20" t="s">
        <v>67</v>
      </c>
      <c r="C26" s="119" t="s">
        <v>68</v>
      </c>
      <c r="D26" s="119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4" t="s">
        <v>71</v>
      </c>
      <c r="D27" s="119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19" t="s">
        <v>74</v>
      </c>
      <c r="D28" s="119"/>
      <c r="E28" s="24"/>
    </row>
    <row r="29" spans="1:8" ht="15" customHeight="1" x14ac:dyDescent="0.25">
      <c r="A29" s="19" t="s">
        <v>75</v>
      </c>
      <c r="B29" s="28" t="s">
        <v>76</v>
      </c>
      <c r="C29" s="119"/>
      <c r="D29" s="119"/>
      <c r="E29" s="24"/>
    </row>
    <row r="30" spans="1:8" ht="15" customHeight="1" x14ac:dyDescent="0.25">
      <c r="A30" s="120" t="s">
        <v>21</v>
      </c>
      <c r="B30" s="120"/>
      <c r="C30" s="120"/>
      <c r="D30" s="120"/>
      <c r="E30" s="22">
        <f>SUM(E23:E29)</f>
        <v>1809.58</v>
      </c>
      <c r="F30" s="29"/>
      <c r="G30" s="30"/>
    </row>
    <row r="31" spans="1:8" s="17" customFormat="1" ht="15" customHeight="1" x14ac:dyDescent="0.25">
      <c r="A31" s="103" t="s">
        <v>77</v>
      </c>
      <c r="B31" s="103"/>
      <c r="C31" s="103"/>
      <c r="D31" s="103"/>
      <c r="E31" s="22">
        <f>SUM(E30:E30)</f>
        <v>1809.58</v>
      </c>
      <c r="F31" s="32"/>
      <c r="G31" s="33"/>
    </row>
    <row r="32" spans="1:8" s="17" customFormat="1" ht="15" customHeight="1" x14ac:dyDescent="0.25">
      <c r="A32" s="108" t="s">
        <v>78</v>
      </c>
      <c r="B32" s="108"/>
      <c r="C32" s="108"/>
      <c r="D32" s="108"/>
      <c r="E32" s="16"/>
    </row>
    <row r="33" spans="1:7" s="17" customFormat="1" ht="15" customHeight="1" x14ac:dyDescent="0.25">
      <c r="A33" s="34"/>
      <c r="B33" s="109" t="s">
        <v>79</v>
      </c>
      <c r="C33" s="109"/>
      <c r="D33" s="109"/>
      <c r="E33" s="109"/>
      <c r="F33" s="36"/>
    </row>
    <row r="34" spans="1:7" s="17" customFormat="1" ht="15" customHeight="1" x14ac:dyDescent="0.25">
      <c r="A34" s="37" t="s">
        <v>80</v>
      </c>
      <c r="B34" s="102" t="s">
        <v>81</v>
      </c>
      <c r="C34" s="102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150.73801399999999</v>
      </c>
    </row>
    <row r="36" spans="1:7" s="17" customFormat="1" x14ac:dyDescent="0.25">
      <c r="A36" s="15" t="s">
        <v>32</v>
      </c>
      <c r="B36" s="121" t="s">
        <v>83</v>
      </c>
      <c r="C36" s="122"/>
      <c r="D36" s="39">
        <v>0.1212</v>
      </c>
      <c r="E36" s="22">
        <f>($E$31*D36)</f>
        <v>219.32109599999998</v>
      </c>
    </row>
    <row r="37" spans="1:7" s="17" customFormat="1" ht="15" customHeight="1" x14ac:dyDescent="0.25">
      <c r="A37" s="116" t="s">
        <v>21</v>
      </c>
      <c r="B37" s="116"/>
      <c r="C37" s="116"/>
      <c r="D37" s="40">
        <f>SUM(D35:D36)</f>
        <v>0.20450000000000002</v>
      </c>
      <c r="E37" s="22">
        <f>SUM(E35:E36)</f>
        <v>370.05910999999998</v>
      </c>
    </row>
    <row r="38" spans="1:7" s="17" customFormat="1" ht="15" customHeight="1" x14ac:dyDescent="0.25">
      <c r="A38" s="103" t="s">
        <v>84</v>
      </c>
      <c r="B38" s="103"/>
      <c r="C38" s="103"/>
      <c r="D38" s="103"/>
      <c r="E38" s="22">
        <f>SUM(E37:E37)</f>
        <v>370.05910999999998</v>
      </c>
    </row>
    <row r="39" spans="1:7" s="17" customFormat="1" ht="17.25" customHeight="1" x14ac:dyDescent="0.25">
      <c r="A39" s="105" t="s">
        <v>85</v>
      </c>
      <c r="B39" s="105"/>
      <c r="C39" s="105"/>
      <c r="D39" s="12" t="s">
        <v>86</v>
      </c>
      <c r="E39" s="22">
        <f>E31</f>
        <v>1809.58</v>
      </c>
    </row>
    <row r="40" spans="1:7" s="17" customFormat="1" ht="18" customHeight="1" x14ac:dyDescent="0.25">
      <c r="A40" s="105"/>
      <c r="B40" s="105"/>
      <c r="C40" s="105"/>
      <c r="D40" s="12" t="s">
        <v>87</v>
      </c>
      <c r="E40" s="42">
        <f>E38</f>
        <v>370.05910999999998</v>
      </c>
    </row>
    <row r="41" spans="1:7" s="17" customFormat="1" ht="19.5" customHeight="1" x14ac:dyDescent="0.25">
      <c r="A41" s="105"/>
      <c r="B41" s="105"/>
      <c r="C41" s="105"/>
      <c r="D41" s="12" t="s">
        <v>21</v>
      </c>
      <c r="E41" s="42">
        <f>SUM(E39:E40)</f>
        <v>2179.6391100000001</v>
      </c>
    </row>
    <row r="42" spans="1:7" s="17" customFormat="1" ht="27" customHeight="1" x14ac:dyDescent="0.25">
      <c r="A42" s="43"/>
      <c r="B42" s="118" t="s">
        <v>88</v>
      </c>
      <c r="C42" s="118"/>
      <c r="D42" s="118"/>
      <c r="E42" s="44"/>
      <c r="F42" s="45"/>
    </row>
    <row r="43" spans="1:7" s="17" customFormat="1" ht="17.25" customHeight="1" x14ac:dyDescent="0.25">
      <c r="A43" s="12" t="s">
        <v>89</v>
      </c>
      <c r="B43" s="102" t="s">
        <v>90</v>
      </c>
      <c r="C43" s="102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17" t="s">
        <v>92</v>
      </c>
      <c r="C44" s="117"/>
      <c r="D44" s="47">
        <v>0.2</v>
      </c>
      <c r="E44" s="22">
        <f>($E$41*D44)</f>
        <v>435.92782200000005</v>
      </c>
      <c r="F44" s="45"/>
    </row>
    <row r="45" spans="1:7" s="17" customFormat="1" ht="15" customHeight="1" x14ac:dyDescent="0.25">
      <c r="A45" s="46" t="s">
        <v>32</v>
      </c>
      <c r="B45" s="117" t="s">
        <v>93</v>
      </c>
      <c r="C45" s="117"/>
      <c r="D45" s="47">
        <v>2.5000000000000001E-2</v>
      </c>
      <c r="E45" s="22">
        <f>($E$41*D45)</f>
        <v>54.490977750000006</v>
      </c>
      <c r="F45" s="48"/>
    </row>
    <row r="46" spans="1:7" s="17" customFormat="1" ht="15" customHeight="1" x14ac:dyDescent="0.25">
      <c r="A46" s="46" t="s">
        <v>35</v>
      </c>
      <c r="B46" s="117" t="s">
        <v>94</v>
      </c>
      <c r="C46" s="117"/>
      <c r="D46" s="47">
        <v>0.03</v>
      </c>
      <c r="E46" s="22">
        <f t="shared" ref="E46:E51" si="0">($E$41*D46)</f>
        <v>65.389173299999996</v>
      </c>
    </row>
    <row r="47" spans="1:7" s="17" customFormat="1" ht="15" customHeight="1" x14ac:dyDescent="0.25">
      <c r="A47" s="46" t="s">
        <v>38</v>
      </c>
      <c r="B47" s="117" t="s">
        <v>95</v>
      </c>
      <c r="C47" s="117"/>
      <c r="D47" s="47">
        <v>1.4999999999999999E-2</v>
      </c>
      <c r="E47" s="22">
        <f t="shared" si="0"/>
        <v>32.694586649999998</v>
      </c>
      <c r="F47" s="45"/>
    </row>
    <row r="48" spans="1:7" s="17" customFormat="1" ht="15" customHeight="1" x14ac:dyDescent="0.25">
      <c r="A48" s="46" t="s">
        <v>69</v>
      </c>
      <c r="B48" s="117" t="s">
        <v>96</v>
      </c>
      <c r="C48" s="117"/>
      <c r="D48" s="47">
        <v>0.01</v>
      </c>
      <c r="E48" s="22">
        <f t="shared" si="0"/>
        <v>21.796391100000001</v>
      </c>
      <c r="F48" s="49"/>
    </row>
    <row r="49" spans="1:6" s="17" customFormat="1" ht="15" customHeight="1" x14ac:dyDescent="0.25">
      <c r="A49" s="46" t="s">
        <v>72</v>
      </c>
      <c r="B49" s="117" t="s">
        <v>97</v>
      </c>
      <c r="C49" s="117"/>
      <c r="D49" s="47">
        <v>6.0000000000000001E-3</v>
      </c>
      <c r="E49" s="22">
        <f t="shared" si="0"/>
        <v>13.077834660000001</v>
      </c>
    </row>
    <row r="50" spans="1:6" s="17" customFormat="1" ht="15" customHeight="1" x14ac:dyDescent="0.25">
      <c r="A50" s="46" t="s">
        <v>75</v>
      </c>
      <c r="B50" s="117" t="s">
        <v>98</v>
      </c>
      <c r="C50" s="117"/>
      <c r="D50" s="47">
        <v>2E-3</v>
      </c>
      <c r="E50" s="22">
        <f t="shared" si="0"/>
        <v>4.3592782200000002</v>
      </c>
    </row>
    <row r="51" spans="1:6" s="17" customFormat="1" ht="15" customHeight="1" x14ac:dyDescent="0.25">
      <c r="A51" s="46" t="s">
        <v>99</v>
      </c>
      <c r="B51" s="117" t="s">
        <v>100</v>
      </c>
      <c r="C51" s="117"/>
      <c r="D51" s="47">
        <v>0.08</v>
      </c>
      <c r="E51" s="22">
        <f t="shared" si="0"/>
        <v>174.37112880000001</v>
      </c>
    </row>
    <row r="52" spans="1:6" s="17" customFormat="1" ht="15" customHeight="1" x14ac:dyDescent="0.25">
      <c r="A52" s="103" t="s">
        <v>21</v>
      </c>
      <c r="B52" s="103"/>
      <c r="C52" s="103"/>
      <c r="D52" s="47">
        <f>SUM(D44:D51)</f>
        <v>0.36800000000000005</v>
      </c>
      <c r="E52" s="22">
        <f>SUM(E44:E51)</f>
        <v>802.10719248000009</v>
      </c>
    </row>
    <row r="53" spans="1:6" s="17" customFormat="1" ht="15" customHeight="1" x14ac:dyDescent="0.25">
      <c r="A53" s="34"/>
      <c r="B53" s="109" t="s">
        <v>101</v>
      </c>
      <c r="C53" s="109"/>
      <c r="D53" s="109"/>
      <c r="E53" s="109"/>
    </row>
    <row r="54" spans="1:6" ht="15" customHeight="1" x14ac:dyDescent="0.25">
      <c r="A54" s="12" t="s">
        <v>102</v>
      </c>
      <c r="B54" s="102" t="s">
        <v>103</v>
      </c>
      <c r="C54" s="102"/>
      <c r="D54" s="15" t="s">
        <v>61</v>
      </c>
      <c r="E54" s="13" t="s">
        <v>50</v>
      </c>
    </row>
    <row r="55" spans="1:6" ht="28.5" customHeight="1" x14ac:dyDescent="0.25">
      <c r="A55" s="46" t="s">
        <v>30</v>
      </c>
      <c r="B55" s="100" t="s">
        <v>186</v>
      </c>
      <c r="C55" s="100"/>
      <c r="D55" s="20"/>
      <c r="E55" s="24">
        <f>(52*4.9)-F55</f>
        <v>146.22520000000003</v>
      </c>
      <c r="F55" s="51">
        <f>D18*6%</f>
        <v>108.5748</v>
      </c>
    </row>
    <row r="56" spans="1:6" ht="15" customHeight="1" x14ac:dyDescent="0.25">
      <c r="A56" s="46" t="s">
        <v>32</v>
      </c>
      <c r="B56" s="100" t="s">
        <v>105</v>
      </c>
      <c r="C56" s="100"/>
      <c r="D56" s="23"/>
      <c r="E56" s="52"/>
    </row>
    <row r="57" spans="1:6" ht="15" customHeight="1" x14ac:dyDescent="0.25">
      <c r="A57" s="46" t="s">
        <v>35</v>
      </c>
      <c r="B57" s="100" t="s">
        <v>106</v>
      </c>
      <c r="C57" s="100"/>
      <c r="D57" s="23"/>
      <c r="E57" s="22">
        <v>0</v>
      </c>
    </row>
    <row r="58" spans="1:6" ht="15" customHeight="1" x14ac:dyDescent="0.25">
      <c r="A58" s="46" t="s">
        <v>38</v>
      </c>
      <c r="B58" s="100" t="s">
        <v>107</v>
      </c>
      <c r="C58" s="100"/>
      <c r="D58" s="16"/>
      <c r="E58" s="22">
        <v>8</v>
      </c>
    </row>
    <row r="59" spans="1:6" ht="15" customHeight="1" x14ac:dyDescent="0.25">
      <c r="A59" s="46" t="s">
        <v>69</v>
      </c>
      <c r="B59" s="100" t="s">
        <v>190</v>
      </c>
      <c r="C59" s="100"/>
      <c r="D59" s="53"/>
      <c r="E59" s="24">
        <v>16.13</v>
      </c>
    </row>
    <row r="60" spans="1:6" ht="15" customHeight="1" x14ac:dyDescent="0.25">
      <c r="A60" s="46" t="s">
        <v>72</v>
      </c>
      <c r="B60" s="100" t="s">
        <v>109</v>
      </c>
      <c r="C60" s="100"/>
      <c r="D60" s="23"/>
      <c r="E60" s="22">
        <v>137.97999999999999</v>
      </c>
    </row>
    <row r="61" spans="1:6" ht="15" customHeight="1" x14ac:dyDescent="0.25">
      <c r="A61" s="46" t="s">
        <v>75</v>
      </c>
      <c r="B61" s="100" t="s">
        <v>110</v>
      </c>
      <c r="C61" s="100"/>
      <c r="D61" s="53"/>
      <c r="E61" s="22">
        <v>5.6</v>
      </c>
    </row>
    <row r="62" spans="1:6" s="17" customFormat="1" ht="15" customHeight="1" x14ac:dyDescent="0.25">
      <c r="A62" s="116" t="s">
        <v>111</v>
      </c>
      <c r="B62" s="116"/>
      <c r="C62" s="116"/>
      <c r="D62" s="116"/>
      <c r="E62" s="22">
        <f>SUM(E55:E61)</f>
        <v>313.93520000000001</v>
      </c>
    </row>
    <row r="63" spans="1:6" s="17" customFormat="1" ht="15" customHeight="1" x14ac:dyDescent="0.25">
      <c r="A63" s="108" t="s">
        <v>112</v>
      </c>
      <c r="B63" s="108"/>
      <c r="C63" s="108"/>
      <c r="D63" s="108"/>
      <c r="E63" s="108"/>
    </row>
    <row r="64" spans="1:6" s="17" customFormat="1" ht="15" customHeight="1" x14ac:dyDescent="0.25">
      <c r="A64" s="12">
        <v>2</v>
      </c>
      <c r="B64" s="102" t="s">
        <v>113</v>
      </c>
      <c r="C64" s="102"/>
      <c r="D64" s="102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370.05910999999998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802.10719248000009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313.93520000000001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1486.1015024799999</v>
      </c>
    </row>
    <row r="69" spans="1:8" s="17" customFormat="1" ht="15" customHeight="1" x14ac:dyDescent="0.25">
      <c r="A69" s="108" t="s">
        <v>114</v>
      </c>
      <c r="B69" s="108"/>
      <c r="C69" s="108"/>
      <c r="D69" s="108"/>
      <c r="E69" s="108"/>
      <c r="H69" s="54"/>
    </row>
    <row r="70" spans="1:8" s="17" customFormat="1" ht="15" customHeight="1" x14ac:dyDescent="0.25">
      <c r="A70" s="12">
        <v>3</v>
      </c>
      <c r="B70" s="102" t="s">
        <v>115</v>
      </c>
      <c r="C70" s="115"/>
      <c r="D70" s="11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11" t="s">
        <v>116</v>
      </c>
      <c r="C71" s="111"/>
      <c r="D71" s="47">
        <v>4.1999999999999997E-3</v>
      </c>
      <c r="E71" s="22">
        <f t="shared" ref="E71:E75" si="1">($E$31*D71)</f>
        <v>7.6002359999999989</v>
      </c>
    </row>
    <row r="72" spans="1:8" s="17" customFormat="1" ht="15" customHeight="1" x14ac:dyDescent="0.25">
      <c r="A72" s="46" t="s">
        <v>32</v>
      </c>
      <c r="B72" s="111" t="s">
        <v>193</v>
      </c>
      <c r="C72" s="111"/>
      <c r="D72" s="47">
        <f>(D51*D71)</f>
        <v>3.3599999999999998E-4</v>
      </c>
      <c r="E72" s="22">
        <f t="shared" si="1"/>
        <v>0.60801887999999993</v>
      </c>
    </row>
    <row r="73" spans="1:8" s="17" customFormat="1" ht="15" customHeight="1" x14ac:dyDescent="0.25">
      <c r="A73" s="46" t="s">
        <v>35</v>
      </c>
      <c r="B73" s="111" t="s">
        <v>118</v>
      </c>
      <c r="C73" s="111"/>
      <c r="D73" s="47">
        <v>8.0000000000000004E-4</v>
      </c>
      <c r="E73" s="22">
        <f t="shared" si="1"/>
        <v>1.4476640000000001</v>
      </c>
    </row>
    <row r="74" spans="1:8" s="17" customFormat="1" ht="15" customHeight="1" x14ac:dyDescent="0.25">
      <c r="A74" s="46" t="s">
        <v>38</v>
      </c>
      <c r="B74" s="112" t="s">
        <v>119</v>
      </c>
      <c r="C74" s="112"/>
      <c r="D74" s="47">
        <v>1.9400000000000001E-2</v>
      </c>
      <c r="E74" s="22">
        <f t="shared" si="1"/>
        <v>35.105851999999999</v>
      </c>
    </row>
    <row r="75" spans="1:8" s="17" customFormat="1" ht="15" customHeight="1" x14ac:dyDescent="0.25">
      <c r="A75" s="46" t="s">
        <v>69</v>
      </c>
      <c r="B75" s="111" t="s">
        <v>120</v>
      </c>
      <c r="C75" s="100"/>
      <c r="D75" s="47">
        <f>(D52*D74)</f>
        <v>7.1392000000000009E-3</v>
      </c>
      <c r="E75" s="22">
        <f t="shared" si="1"/>
        <v>12.918953536000002</v>
      </c>
    </row>
    <row r="76" spans="1:8" s="17" customFormat="1" ht="15" customHeight="1" x14ac:dyDescent="0.25">
      <c r="A76" s="46" t="s">
        <v>72</v>
      </c>
      <c r="B76" s="111" t="s">
        <v>121</v>
      </c>
      <c r="C76" s="111"/>
      <c r="D76" s="47">
        <v>3.2000000000000001E-2</v>
      </c>
      <c r="E76" s="22">
        <f>($E$31*D76)</f>
        <v>57.906559999999999</v>
      </c>
    </row>
    <row r="77" spans="1:8" s="17" customFormat="1" ht="15" customHeight="1" x14ac:dyDescent="0.25">
      <c r="A77" s="103" t="s">
        <v>21</v>
      </c>
      <c r="B77" s="103"/>
      <c r="C77" s="103"/>
      <c r="D77" s="103"/>
      <c r="E77" s="22">
        <f>SUM(E71:E76)</f>
        <v>115.587284416</v>
      </c>
    </row>
    <row r="78" spans="1:8" s="17" customFormat="1" ht="15" customHeight="1" x14ac:dyDescent="0.25">
      <c r="A78" s="108" t="s">
        <v>122</v>
      </c>
      <c r="B78" s="108"/>
      <c r="C78" s="108"/>
      <c r="D78" s="108"/>
      <c r="E78" s="15" t="s">
        <v>61</v>
      </c>
    </row>
    <row r="79" spans="1:8" s="17" customFormat="1" ht="15" customHeight="1" x14ac:dyDescent="0.25">
      <c r="A79" s="109" t="s">
        <v>123</v>
      </c>
      <c r="B79" s="109"/>
      <c r="C79" s="109"/>
      <c r="D79" s="109"/>
      <c r="E79" s="109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13" t="s">
        <v>127</v>
      </c>
      <c r="C81" s="114"/>
      <c r="D81" s="47">
        <v>9.2999999999999992E-3</v>
      </c>
      <c r="E81" s="22">
        <f>($E$31+$E$68+$E$77)*D81</f>
        <v>31.724799718132793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2.8E-3</v>
      </c>
      <c r="E82" s="22">
        <f>($E$31+$E$68+$E$77)*D82</f>
        <v>9.5515526033087994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0.68225375737920002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3.4112687868959997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1.7056343934479998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</v>
      </c>
      <c r="E86" s="22">
        <f t="shared" si="2"/>
        <v>0</v>
      </c>
    </row>
    <row r="87" spans="1:5" s="17" customFormat="1" ht="15" customHeight="1" x14ac:dyDescent="0.25">
      <c r="A87" s="103" t="s">
        <v>21</v>
      </c>
      <c r="B87" s="103"/>
      <c r="C87" s="103"/>
      <c r="D87" s="60"/>
      <c r="E87" s="22">
        <f>SUM(E81:E86)</f>
        <v>47.075509259164797</v>
      </c>
    </row>
    <row r="88" spans="1:5" s="17" customFormat="1" ht="15" customHeight="1" x14ac:dyDescent="0.25">
      <c r="A88" s="100" t="s">
        <v>133</v>
      </c>
      <c r="B88" s="100"/>
      <c r="C88" s="100"/>
      <c r="D88" s="100"/>
      <c r="E88" s="100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10" t="s">
        <v>136</v>
      </c>
      <c r="C90" s="110"/>
      <c r="D90" s="61"/>
      <c r="E90" s="25"/>
    </row>
    <row r="91" spans="1:5" s="17" customFormat="1" ht="15" customHeight="1" x14ac:dyDescent="0.25">
      <c r="A91" s="103" t="s">
        <v>21</v>
      </c>
      <c r="B91" s="103"/>
      <c r="C91" s="103"/>
      <c r="D91" s="60"/>
      <c r="E91" s="22">
        <f>SUM(E90)</f>
        <v>0</v>
      </c>
    </row>
    <row r="92" spans="1:5" s="17" customFormat="1" ht="15" customHeight="1" x14ac:dyDescent="0.25">
      <c r="A92" s="108" t="s">
        <v>137</v>
      </c>
      <c r="B92" s="108"/>
      <c r="C92" s="108"/>
      <c r="D92" s="108"/>
      <c r="E92" s="108"/>
    </row>
    <row r="93" spans="1:5" s="17" customFormat="1" ht="15" customHeight="1" x14ac:dyDescent="0.25">
      <c r="A93" s="12">
        <v>4</v>
      </c>
      <c r="B93" s="102" t="s">
        <v>138</v>
      </c>
      <c r="C93" s="102"/>
      <c r="D93" s="102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47.075509259164797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47.075509259164797</v>
      </c>
    </row>
    <row r="97" spans="1:6" s="17" customFormat="1" ht="15" customHeight="1" x14ac:dyDescent="0.25">
      <c r="A97" s="103" t="s">
        <v>139</v>
      </c>
      <c r="B97" s="103"/>
      <c r="C97" s="103"/>
      <c r="D97" s="103"/>
      <c r="E97" s="22">
        <f>SUM(E96:E96)</f>
        <v>47.075509259164797</v>
      </c>
    </row>
    <row r="98" spans="1:6" s="17" customFormat="1" ht="16.5" customHeight="1" x14ac:dyDescent="0.25">
      <c r="A98" s="108" t="s">
        <v>140</v>
      </c>
      <c r="B98" s="108"/>
      <c r="C98" s="108"/>
      <c r="D98" s="108"/>
      <c r="E98" s="16"/>
    </row>
    <row r="99" spans="1:6" s="17" customFormat="1" ht="18" customHeight="1" x14ac:dyDescent="0.25">
      <c r="A99" s="12">
        <v>5</v>
      </c>
      <c r="B99" s="102" t="s">
        <v>141</v>
      </c>
      <c r="C99" s="102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06"/>
      <c r="D100" s="106"/>
      <c r="E100" s="22">
        <v>61.4</v>
      </c>
    </row>
    <row r="101" spans="1:6" s="17" customFormat="1" ht="15" customHeight="1" x14ac:dyDescent="0.25">
      <c r="A101" s="46" t="s">
        <v>32</v>
      </c>
      <c r="B101" s="28" t="s">
        <v>143</v>
      </c>
      <c r="C101" s="107" t="s">
        <v>144</v>
      </c>
      <c r="D101" s="107"/>
      <c r="E101" s="24">
        <v>0</v>
      </c>
    </row>
    <row r="102" spans="1:6" s="17" customFormat="1" ht="15" customHeight="1" x14ac:dyDescent="0.25">
      <c r="A102" s="46" t="s">
        <v>35</v>
      </c>
      <c r="B102" s="28" t="s">
        <v>145</v>
      </c>
      <c r="C102" s="106"/>
      <c r="D102" s="106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07"/>
      <c r="D103" s="107"/>
      <c r="E103" s="22">
        <v>0</v>
      </c>
      <c r="F103" s="45"/>
    </row>
    <row r="104" spans="1:6" s="17" customFormat="1" ht="15" customHeight="1" x14ac:dyDescent="0.25">
      <c r="A104" s="103" t="s">
        <v>147</v>
      </c>
      <c r="B104" s="103"/>
      <c r="C104" s="103"/>
      <c r="D104" s="103"/>
      <c r="E104" s="22">
        <f>SUM(E100:E103)</f>
        <v>61.4</v>
      </c>
      <c r="F104" s="45"/>
    </row>
    <row r="105" spans="1:6" s="17" customFormat="1" ht="15" customHeight="1" x14ac:dyDescent="0.25">
      <c r="A105" s="102" t="s">
        <v>148</v>
      </c>
      <c r="B105" s="102"/>
      <c r="C105" s="102"/>
      <c r="D105" s="12" t="s">
        <v>86</v>
      </c>
      <c r="E105" s="42">
        <f>E31</f>
        <v>1809.58</v>
      </c>
    </row>
    <row r="106" spans="1:6" s="17" customFormat="1" ht="15" customHeight="1" x14ac:dyDescent="0.25">
      <c r="A106" s="102"/>
      <c r="B106" s="102"/>
      <c r="C106" s="102"/>
      <c r="D106" s="12" t="s">
        <v>149</v>
      </c>
      <c r="E106" s="42">
        <f>E68</f>
        <v>1486.1015024799999</v>
      </c>
    </row>
    <row r="107" spans="1:6" s="17" customFormat="1" ht="15" customHeight="1" x14ac:dyDescent="0.25">
      <c r="A107" s="102"/>
      <c r="B107" s="102"/>
      <c r="C107" s="102"/>
      <c r="D107" s="12" t="s">
        <v>150</v>
      </c>
      <c r="E107" s="42">
        <f>E77</f>
        <v>115.587284416</v>
      </c>
    </row>
    <row r="108" spans="1:6" s="17" customFormat="1" ht="15" customHeight="1" x14ac:dyDescent="0.25">
      <c r="A108" s="102"/>
      <c r="B108" s="102"/>
      <c r="C108" s="102"/>
      <c r="D108" s="12" t="s">
        <v>151</v>
      </c>
      <c r="E108" s="42">
        <f>E97</f>
        <v>47.075509259164797</v>
      </c>
    </row>
    <row r="109" spans="1:6" s="17" customFormat="1" ht="15" customHeight="1" x14ac:dyDescent="0.25">
      <c r="A109" s="102"/>
      <c r="B109" s="102"/>
      <c r="C109" s="102"/>
      <c r="D109" s="12" t="s">
        <v>152</v>
      </c>
      <c r="E109" s="42">
        <f>E104</f>
        <v>61.4</v>
      </c>
    </row>
    <row r="110" spans="1:6" s="17" customFormat="1" ht="15" customHeight="1" x14ac:dyDescent="0.25">
      <c r="A110" s="102"/>
      <c r="B110" s="102"/>
      <c r="C110" s="102"/>
      <c r="D110" s="41" t="s">
        <v>111</v>
      </c>
      <c r="E110" s="42">
        <f>SUM(E105:E109)</f>
        <v>3519.7442961551646</v>
      </c>
    </row>
    <row r="111" spans="1:6" s="17" customFormat="1" ht="15" customHeight="1" x14ac:dyDescent="0.25">
      <c r="A111" s="108" t="s">
        <v>153</v>
      </c>
      <c r="B111" s="108"/>
      <c r="C111" s="108" t="s">
        <v>154</v>
      </c>
      <c r="D111" s="108" t="s">
        <v>155</v>
      </c>
      <c r="E111" s="16"/>
    </row>
    <row r="112" spans="1:6" s="17" customFormat="1" ht="15" customHeight="1" x14ac:dyDescent="0.25">
      <c r="A112" s="12">
        <v>6</v>
      </c>
      <c r="B112" s="102" t="s">
        <v>156</v>
      </c>
      <c r="C112" s="102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04">
        <v>1E-3</v>
      </c>
      <c r="D113" s="104"/>
      <c r="E113" s="22">
        <f>($E$110*C113)</f>
        <v>3.5197442961551646</v>
      </c>
    </row>
    <row r="114" spans="1:5" s="17" customFormat="1" ht="15" customHeight="1" x14ac:dyDescent="0.25">
      <c r="A114" s="12" t="s">
        <v>32</v>
      </c>
      <c r="B114" s="37" t="s">
        <v>158</v>
      </c>
      <c r="C114" s="104">
        <v>1E-3</v>
      </c>
      <c r="D114" s="104"/>
      <c r="E114" s="22">
        <f>C114*(E110+E113)</f>
        <v>3.5232640404513198</v>
      </c>
    </row>
    <row r="115" spans="1:5" s="17" customFormat="1" ht="15" customHeight="1" x14ac:dyDescent="0.25">
      <c r="A115" s="37"/>
      <c r="B115" s="37" t="s">
        <v>159</v>
      </c>
      <c r="C115" s="105" t="s">
        <v>160</v>
      </c>
      <c r="D115" s="105"/>
      <c r="E115" s="22">
        <f>E110+E113+E114</f>
        <v>3526.7873044917715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8.6499999999999986</v>
      </c>
      <c r="D116" s="63">
        <f>+(100-C116)/100</f>
        <v>0.91349999999999998</v>
      </c>
      <c r="E116" s="52">
        <f>TRUNC(E115/D116,2)</f>
        <v>3860.74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6.4999999999999997E-3</v>
      </c>
      <c r="E118" s="22">
        <f>(E116*D118)</f>
        <v>25.094809999999999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0.03</v>
      </c>
      <c r="E119" s="22">
        <f>(E116*D119)</f>
        <v>115.8222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193.03700000000001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8.6499999999999994E-2</v>
      </c>
      <c r="E123" s="22">
        <f>SUM(E118:E122)</f>
        <v>333.95401000000004</v>
      </c>
    </row>
    <row r="124" spans="1:5" s="17" customFormat="1" ht="15" customHeight="1" x14ac:dyDescent="0.25">
      <c r="A124" s="103" t="s">
        <v>169</v>
      </c>
      <c r="B124" s="103"/>
      <c r="C124" s="103"/>
      <c r="D124" s="103"/>
      <c r="E124" s="22">
        <f>E113+E114+E123</f>
        <v>340.99701833660652</v>
      </c>
    </row>
    <row r="125" spans="1:5" s="17" customFormat="1" ht="15" customHeight="1" x14ac:dyDescent="0.25">
      <c r="A125" s="103" t="s">
        <v>170</v>
      </c>
      <c r="B125" s="103"/>
      <c r="C125" s="103"/>
      <c r="D125" s="103"/>
      <c r="E125" s="22">
        <f>SUM(E124:E124)</f>
        <v>340.99701833660652</v>
      </c>
    </row>
    <row r="126" spans="1:5" s="17" customFormat="1" ht="15" customHeight="1" x14ac:dyDescent="0.25">
      <c r="A126" s="102" t="s">
        <v>171</v>
      </c>
      <c r="B126" s="102"/>
      <c r="C126" s="102"/>
      <c r="D126" s="102"/>
      <c r="E126" s="102"/>
    </row>
    <row r="127" spans="1:5" s="17" customFormat="1" ht="15" customHeight="1" x14ac:dyDescent="0.25">
      <c r="A127" s="102" t="s">
        <v>172</v>
      </c>
      <c r="B127" s="102"/>
      <c r="C127" s="102"/>
      <c r="D127" s="102"/>
      <c r="E127" s="13" t="s">
        <v>50</v>
      </c>
    </row>
    <row r="128" spans="1:5" s="17" customFormat="1" ht="15" customHeight="1" x14ac:dyDescent="0.25">
      <c r="A128" s="12" t="s">
        <v>30</v>
      </c>
      <c r="B128" s="100" t="s">
        <v>173</v>
      </c>
      <c r="C128" s="100"/>
      <c r="D128" s="100"/>
      <c r="E128" s="22">
        <f>E31</f>
        <v>1809.58</v>
      </c>
    </row>
    <row r="129" spans="1:8" s="17" customFormat="1" ht="15" customHeight="1" x14ac:dyDescent="0.25">
      <c r="A129" s="12" t="s">
        <v>32</v>
      </c>
      <c r="B129" s="100" t="s">
        <v>174</v>
      </c>
      <c r="C129" s="100"/>
      <c r="D129" s="100"/>
      <c r="E129" s="22">
        <f>E68</f>
        <v>1486.1015024799999</v>
      </c>
    </row>
    <row r="130" spans="1:8" s="17" customFormat="1" ht="15" customHeight="1" x14ac:dyDescent="0.25">
      <c r="A130" s="12" t="s">
        <v>35</v>
      </c>
      <c r="B130" s="100" t="s">
        <v>175</v>
      </c>
      <c r="C130" s="100"/>
      <c r="D130" s="100"/>
      <c r="E130" s="22">
        <f>E77</f>
        <v>115.587284416</v>
      </c>
    </row>
    <row r="131" spans="1:8" s="17" customFormat="1" ht="15" customHeight="1" x14ac:dyDescent="0.25">
      <c r="A131" s="12" t="s">
        <v>38</v>
      </c>
      <c r="B131" s="100" t="s">
        <v>176</v>
      </c>
      <c r="C131" s="100"/>
      <c r="D131" s="100"/>
      <c r="E131" s="22">
        <f>E97</f>
        <v>47.075509259164797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61.4</v>
      </c>
    </row>
    <row r="133" spans="1:8" s="17" customFormat="1" ht="15" customHeight="1" x14ac:dyDescent="0.25">
      <c r="A133" s="103" t="s">
        <v>178</v>
      </c>
      <c r="B133" s="103"/>
      <c r="C133" s="103"/>
      <c r="D133" s="53"/>
      <c r="E133" s="22">
        <f>SUM(E128:E132)</f>
        <v>3519.7442961551646</v>
      </c>
    </row>
    <row r="134" spans="1:8" s="17" customFormat="1" ht="15" customHeight="1" x14ac:dyDescent="0.25">
      <c r="A134" s="12" t="s">
        <v>72</v>
      </c>
      <c r="B134" s="100" t="s">
        <v>179</v>
      </c>
      <c r="C134" s="100"/>
      <c r="D134" s="100"/>
      <c r="E134" s="22">
        <f>E125</f>
        <v>340.99701833660652</v>
      </c>
      <c r="F134" s="38"/>
    </row>
    <row r="135" spans="1:8" s="17" customFormat="1" ht="15" customHeight="1" x14ac:dyDescent="0.25">
      <c r="A135" s="101" t="s">
        <v>180</v>
      </c>
      <c r="B135" s="101"/>
      <c r="C135" s="101"/>
      <c r="D135" s="101"/>
      <c r="E135" s="67">
        <f>ROUND(SUM(E133+E134),2)</f>
        <v>3860.74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</mergeCells>
  <hyperlinks>
    <hyperlink ref="B49" r:id="rId1" display="08 - Sebrae 0,3% ou 0,6% - IN nº 03, MPS/SRP/2005, Anexo II e III ver código da Tabela" xr:uid="{00000000-0004-0000-08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4c4f34-1dca-40c4-9764-efd14e32ba4b" xsi:nil="true"/>
    <lcf76f155ced4ddcb4097134ff3c332f xmlns="5e676ee3-043c-418d-b169-ecc8fbc4340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652B324C4EB849A7838CDF6FED2895" ma:contentTypeVersion="12" ma:contentTypeDescription="Crie um novo documento." ma:contentTypeScope="" ma:versionID="2b162a5d12edf179fa6f52aa7ad00d7b">
  <xsd:schema xmlns:xsd="http://www.w3.org/2001/XMLSchema" xmlns:xs="http://www.w3.org/2001/XMLSchema" xmlns:p="http://schemas.microsoft.com/office/2006/metadata/properties" xmlns:ns2="5e676ee3-043c-418d-b169-ecc8fbc4340f" xmlns:ns3="b04c4f34-1dca-40c4-9764-efd14e32ba4b" targetNamespace="http://schemas.microsoft.com/office/2006/metadata/properties" ma:root="true" ma:fieldsID="ae72eebd32c75bb9047d2912d307f937" ns2:_="" ns3:_="">
    <xsd:import namespace="5e676ee3-043c-418d-b169-ecc8fbc4340f"/>
    <xsd:import namespace="b04c4f34-1dca-40c4-9764-efd14e32ba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76ee3-043c-418d-b169-ecc8fbc434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be3d53f-864c-4c30-b421-a8cfe89dac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c4f34-1dca-40c4-9764-efd14e32ba4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f25790a-d607-4c8a-9871-581bb5b4c171}" ma:internalName="TaxCatchAll" ma:showField="CatchAllData" ma:web="b04c4f34-1dca-40c4-9764-efd14e32ba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6E468-C0DB-45B9-B6F5-4D37DDFDB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F1B5D2-51B9-49AC-A3CA-E8A7A4E7CF25}">
  <ds:schemaRefs>
    <ds:schemaRef ds:uri="http://schemas.microsoft.com/office/2006/metadata/properties"/>
    <ds:schemaRef ds:uri="http://schemas.microsoft.com/office/infopath/2007/PartnerControls"/>
    <ds:schemaRef ds:uri="b04c4f34-1dca-40c4-9764-efd14e32ba4b"/>
    <ds:schemaRef ds:uri="5e676ee3-043c-418d-b169-ecc8fbc4340f"/>
  </ds:schemaRefs>
</ds:datastoreItem>
</file>

<file path=customXml/itemProps3.xml><?xml version="1.0" encoding="utf-8"?>
<ds:datastoreItem xmlns:ds="http://schemas.openxmlformats.org/officeDocument/2006/customXml" ds:itemID="{C2FB65E4-A2D9-40DF-A8E0-6514C3D71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676ee3-043c-418d-b169-ecc8fbc4340f"/>
    <ds:schemaRef ds:uri="b04c4f34-1dca-40c4-9764-efd14e32ba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RESUMO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'10'!Area_de_impressao</vt:lpstr>
      <vt:lpstr>'11'!Area_de_impressao</vt:lpstr>
      <vt:lpstr>'12'!Area_de_impressao</vt:lpstr>
      <vt:lpstr>'13'!Area_de_impressao</vt:lpstr>
      <vt:lpstr>'14'!Area_de_impressao</vt:lpstr>
      <vt:lpstr>'15'!Area_de_impressao</vt:lpstr>
      <vt:lpstr>'16'!Area_de_impressao</vt:lpstr>
      <vt:lpstr>'17'!Area_de_impressao</vt:lpstr>
      <vt:lpstr>'18'!Area_de_impressao</vt:lpstr>
      <vt:lpstr>RESUMO!Area_de_impressao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CTI</dc:creator>
  <cp:keywords/>
  <dc:description/>
  <cp:lastModifiedBy>Tatiana Millions Rivasplata</cp:lastModifiedBy>
  <cp:revision/>
  <dcterms:created xsi:type="dcterms:W3CDTF">2017-06-12T19:52:20Z</dcterms:created>
  <dcterms:modified xsi:type="dcterms:W3CDTF">2025-04-15T13:02:13Z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0x01010094652B324C4EB849A7838CDF6FED2895</vt:lpwstr>
  </property>
  <property fmtid="{D5CDD505-2E9C-101B-9397-08002B2CF9AE}" pid="3" name="MediaServiceImageTags">
    <vt:lpwstr/>
  </property>
  <property fmtid="{D5CDD505-2E9C-101B-9397-08002B2CF9AE}" pid="4" name="Order">
    <vt:r8>731700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