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academicoifrnedu.sharepoint.com/sites/EQUIPESDEPLANEJAMENTO-CONTRATOSCONTINUADOS/Shared Documents/General/PAR e CANG/"/>
    </mc:Choice>
  </mc:AlternateContent>
  <xr:revisionPtr revIDLastSave="350" documentId="13_ncr:1_{F2803BB8-9B2E-4C04-AE88-DE58A7C32790}" xr6:coauthVersionLast="47" xr6:coauthVersionMax="47" xr10:uidLastSave="{3010C578-5CA6-4A1F-8187-67EECAACBAB8}"/>
  <bookViews>
    <workbookView xWindow="-120" yWindow="-120" windowWidth="20730" windowHeight="11040" tabRatio="883" activeTab="3" xr2:uid="{00000000-000D-0000-FFFF-FFFF00000000}"/>
  </bookViews>
  <sheets>
    <sheet name="A preencher mensalmente " sheetId="3" r:id="rId1"/>
    <sheet name="Serv limpeza " sheetId="9" r:id="rId2"/>
    <sheet name="Encarregado " sheetId="11" r:id="rId3"/>
    <sheet name="Simulador FINAL " sheetId="12" r:id="rId4"/>
  </sheets>
  <externalReferences>
    <externalReference r:id="rId5"/>
  </externalReferences>
  <definedNames>
    <definedName name="_xlnm.Print_Area" localSheetId="0">'A preencher mensalmente '!$A$1:$G$14</definedName>
    <definedName name="_xlnm.Print_Area" localSheetId="2">'Encarregado '!$A$1:$H$168</definedName>
    <definedName name="_xlnm.Print_Area" localSheetId="1">'Serv limpeza '!$A$1:$H$169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12" l="1"/>
  <c r="P11" i="12"/>
  <c r="T39" i="12"/>
  <c r="F7" i="3"/>
  <c r="L23" i="12"/>
  <c r="L24" i="12"/>
  <c r="L25" i="12"/>
  <c r="L26" i="12"/>
  <c r="L27" i="12"/>
  <c r="L28" i="12"/>
  <c r="L29" i="12"/>
  <c r="L30" i="12"/>
  <c r="L31" i="12"/>
  <c r="L32" i="12"/>
  <c r="L33" i="12"/>
  <c r="L34" i="12"/>
  <c r="L35" i="12"/>
  <c r="L36" i="12"/>
  <c r="L37" i="12"/>
  <c r="L38" i="12"/>
  <c r="L39" i="12"/>
  <c r="L22" i="12"/>
  <c r="J23" i="12" l="1"/>
  <c r="J24" i="12"/>
  <c r="J25" i="12"/>
  <c r="J26" i="12"/>
  <c r="J27" i="12"/>
  <c r="J28" i="12"/>
  <c r="J29" i="12"/>
  <c r="J30" i="12"/>
  <c r="J31" i="12"/>
  <c r="J32" i="12"/>
  <c r="J33" i="12"/>
  <c r="J34" i="12"/>
  <c r="J35" i="12"/>
  <c r="H140" i="11"/>
  <c r="H140" i="9"/>
  <c r="H139" i="9"/>
  <c r="H138" i="9"/>
  <c r="H141" i="9" s="1"/>
  <c r="H137" i="9"/>
  <c r="D9" i="3"/>
  <c r="E9" i="3"/>
  <c r="F9" i="3"/>
  <c r="D8" i="3"/>
  <c r="F8" i="3"/>
  <c r="D7" i="3"/>
  <c r="D6" i="3"/>
  <c r="F6" i="3"/>
  <c r="B8" i="9"/>
  <c r="H137" i="11"/>
  <c r="H138" i="11"/>
  <c r="B168" i="11"/>
  <c r="C167" i="11"/>
  <c r="B167" i="11"/>
  <c r="B166" i="11"/>
  <c r="C165" i="11"/>
  <c r="B165" i="11"/>
  <c r="C164" i="11"/>
  <c r="B164" i="11"/>
  <c r="C163" i="11"/>
  <c r="B163" i="11"/>
  <c r="C162" i="11"/>
  <c r="B162" i="11"/>
  <c r="C161" i="11"/>
  <c r="B161" i="11"/>
  <c r="B158" i="11"/>
  <c r="B156" i="11"/>
  <c r="B155" i="11"/>
  <c r="G154" i="11"/>
  <c r="B154" i="11"/>
  <c r="C153" i="11"/>
  <c r="G152" i="11"/>
  <c r="F152" i="11"/>
  <c r="C152" i="11"/>
  <c r="F151" i="11"/>
  <c r="C151" i="11"/>
  <c r="G150" i="11"/>
  <c r="F150" i="11"/>
  <c r="G149" i="11"/>
  <c r="G153" i="11" s="1"/>
  <c r="F149" i="11"/>
  <c r="C149" i="11"/>
  <c r="C148" i="11"/>
  <c r="B148" i="11"/>
  <c r="B147" i="11"/>
  <c r="G146" i="11"/>
  <c r="C146" i="11"/>
  <c r="B146" i="11"/>
  <c r="G145" i="11"/>
  <c r="C145" i="11"/>
  <c r="B145" i="11"/>
  <c r="H144" i="11"/>
  <c r="G144" i="11"/>
  <c r="C144" i="11"/>
  <c r="B144" i="11"/>
  <c r="B143" i="11"/>
  <c r="B141" i="11"/>
  <c r="B140" i="11"/>
  <c r="C139" i="11"/>
  <c r="B139" i="11"/>
  <c r="C138" i="11"/>
  <c r="B138" i="11"/>
  <c r="C137" i="11"/>
  <c r="B137" i="11"/>
  <c r="C136" i="11"/>
  <c r="B136" i="11"/>
  <c r="H135" i="11"/>
  <c r="C135" i="11"/>
  <c r="B135" i="11"/>
  <c r="B134" i="11"/>
  <c r="A134" i="11"/>
  <c r="B132" i="11"/>
  <c r="B128" i="11"/>
  <c r="C127" i="11"/>
  <c r="B127" i="11"/>
  <c r="C126" i="11"/>
  <c r="B126" i="11"/>
  <c r="H125" i="11"/>
  <c r="C125" i="11"/>
  <c r="B125" i="11"/>
  <c r="B124" i="11"/>
  <c r="B123" i="11"/>
  <c r="B121" i="11"/>
  <c r="B120" i="11"/>
  <c r="G119" i="11"/>
  <c r="G120" i="11" s="1"/>
  <c r="C119" i="11"/>
  <c r="B119" i="11"/>
  <c r="H118" i="11"/>
  <c r="G118" i="11"/>
  <c r="C118" i="11"/>
  <c r="B118" i="11"/>
  <c r="B117" i="11"/>
  <c r="B116" i="11"/>
  <c r="B114" i="11"/>
  <c r="G113" i="11"/>
  <c r="C113" i="11"/>
  <c r="B113" i="11"/>
  <c r="G112" i="11"/>
  <c r="C112" i="11"/>
  <c r="B112" i="11"/>
  <c r="G111" i="11"/>
  <c r="C111" i="11"/>
  <c r="B111" i="11"/>
  <c r="G110" i="11"/>
  <c r="C110" i="11"/>
  <c r="B110" i="11"/>
  <c r="G109" i="11"/>
  <c r="C109" i="11"/>
  <c r="B109" i="11"/>
  <c r="G108" i="11"/>
  <c r="C108" i="11"/>
  <c r="B108" i="11"/>
  <c r="H107" i="11"/>
  <c r="G107" i="11"/>
  <c r="C107" i="11"/>
  <c r="B107" i="11"/>
  <c r="B106" i="11"/>
  <c r="B105" i="11"/>
  <c r="B103" i="11"/>
  <c r="B102" i="11"/>
  <c r="B100" i="11"/>
  <c r="B99" i="11"/>
  <c r="G98" i="11"/>
  <c r="C98" i="11"/>
  <c r="B98" i="11"/>
  <c r="G97" i="11"/>
  <c r="C97" i="11"/>
  <c r="B97" i="11"/>
  <c r="G96" i="11"/>
  <c r="C96" i="11"/>
  <c r="B96" i="11"/>
  <c r="G95" i="11"/>
  <c r="C95" i="11"/>
  <c r="B95" i="11"/>
  <c r="G94" i="11"/>
  <c r="C94" i="11"/>
  <c r="B94" i="11"/>
  <c r="G93" i="11"/>
  <c r="C93" i="11"/>
  <c r="B93" i="11"/>
  <c r="H92" i="11"/>
  <c r="G92" i="11"/>
  <c r="C92" i="11"/>
  <c r="B92" i="11"/>
  <c r="B91" i="11"/>
  <c r="B90" i="11"/>
  <c r="B88" i="11"/>
  <c r="C87" i="11"/>
  <c r="B87" i="11"/>
  <c r="C86" i="11"/>
  <c r="B86" i="11"/>
  <c r="C85" i="11"/>
  <c r="B85" i="11"/>
  <c r="H84" i="11"/>
  <c r="C84" i="11"/>
  <c r="B84" i="11"/>
  <c r="B83" i="11"/>
  <c r="B81" i="11"/>
  <c r="B80" i="11"/>
  <c r="B79" i="11"/>
  <c r="G78" i="11"/>
  <c r="E78" i="11"/>
  <c r="D78" i="11"/>
  <c r="C78" i="11"/>
  <c r="B78" i="11"/>
  <c r="G77" i="11"/>
  <c r="F77" i="11"/>
  <c r="E77" i="11"/>
  <c r="D77" i="11"/>
  <c r="C77" i="11"/>
  <c r="B77" i="11"/>
  <c r="G76" i="11"/>
  <c r="F76" i="11"/>
  <c r="E76" i="11"/>
  <c r="D76" i="11"/>
  <c r="C76" i="11"/>
  <c r="B76" i="11"/>
  <c r="G75" i="11"/>
  <c r="E75" i="11"/>
  <c r="D75" i="11"/>
  <c r="C75" i="11"/>
  <c r="B75" i="11"/>
  <c r="G74" i="11"/>
  <c r="F74" i="11"/>
  <c r="E74" i="11"/>
  <c r="D74" i="11"/>
  <c r="C74" i="11"/>
  <c r="B74" i="11"/>
  <c r="H73" i="11"/>
  <c r="G73" i="11"/>
  <c r="F73" i="11"/>
  <c r="E73" i="11"/>
  <c r="D73" i="11"/>
  <c r="C73" i="11"/>
  <c r="B73" i="11"/>
  <c r="B72" i="11"/>
  <c r="B70" i="11"/>
  <c r="B69" i="11"/>
  <c r="B68" i="11"/>
  <c r="B67" i="11"/>
  <c r="G66" i="11"/>
  <c r="C66" i="11"/>
  <c r="B66" i="11"/>
  <c r="G65" i="11"/>
  <c r="C65" i="11"/>
  <c r="B65" i="11"/>
  <c r="G64" i="11"/>
  <c r="C64" i="11"/>
  <c r="B64" i="11"/>
  <c r="G63" i="11"/>
  <c r="C63" i="11"/>
  <c r="B63" i="11"/>
  <c r="G62" i="11"/>
  <c r="C62" i="11"/>
  <c r="B62" i="11"/>
  <c r="G61" i="11"/>
  <c r="C61" i="11"/>
  <c r="B61" i="11"/>
  <c r="G60" i="11"/>
  <c r="C60" i="11"/>
  <c r="B60" i="11"/>
  <c r="G59" i="11"/>
  <c r="C59" i="11"/>
  <c r="B59" i="11"/>
  <c r="H58" i="11"/>
  <c r="G58" i="11"/>
  <c r="C58" i="11"/>
  <c r="B58" i="11"/>
  <c r="B57" i="11"/>
  <c r="B55" i="11"/>
  <c r="B54" i="11"/>
  <c r="B53" i="11"/>
  <c r="B52" i="11"/>
  <c r="G51" i="11"/>
  <c r="C51" i="11"/>
  <c r="B51" i="11"/>
  <c r="G50" i="11"/>
  <c r="G52" i="11" s="1"/>
  <c r="C50" i="11"/>
  <c r="B50" i="11"/>
  <c r="H49" i="11"/>
  <c r="G49" i="11"/>
  <c r="C49" i="11"/>
  <c r="B49" i="11"/>
  <c r="B48" i="11"/>
  <c r="B46" i="11"/>
  <c r="B44" i="11"/>
  <c r="B43" i="11"/>
  <c r="H42" i="11"/>
  <c r="G42" i="11"/>
  <c r="C42" i="11"/>
  <c r="B42" i="11"/>
  <c r="H41" i="11"/>
  <c r="G41" i="11"/>
  <c r="C41" i="11"/>
  <c r="B41" i="11"/>
  <c r="G40" i="11"/>
  <c r="H40" i="11" s="1"/>
  <c r="C40" i="11"/>
  <c r="B40" i="11"/>
  <c r="G39" i="11"/>
  <c r="H39" i="11" s="1"/>
  <c r="C39" i="11"/>
  <c r="B39" i="11"/>
  <c r="G38" i="11"/>
  <c r="H38" i="11" s="1"/>
  <c r="C38" i="11"/>
  <c r="B38" i="11"/>
  <c r="G37" i="11"/>
  <c r="C37" i="11"/>
  <c r="B37" i="11"/>
  <c r="H36" i="11"/>
  <c r="G36" i="11"/>
  <c r="C36" i="11"/>
  <c r="B36" i="11"/>
  <c r="B35" i="11"/>
  <c r="B34" i="11"/>
  <c r="B32" i="11"/>
  <c r="B31" i="11"/>
  <c r="C30" i="11"/>
  <c r="B30" i="11"/>
  <c r="G29" i="11"/>
  <c r="C29" i="11"/>
  <c r="B29" i="11"/>
  <c r="C28" i="11"/>
  <c r="B28" i="11"/>
  <c r="G27" i="11"/>
  <c r="C27" i="11"/>
  <c r="B27" i="11"/>
  <c r="G26" i="11"/>
  <c r="C26" i="11"/>
  <c r="B26" i="11"/>
  <c r="B25" i="11"/>
  <c r="B23" i="11"/>
  <c r="B22" i="11"/>
  <c r="D21" i="11"/>
  <c r="B21" i="11"/>
  <c r="F20" i="11"/>
  <c r="D20" i="11"/>
  <c r="B20" i="11"/>
  <c r="B19" i="11"/>
  <c r="G17" i="11"/>
  <c r="C17" i="11"/>
  <c r="B17" i="11"/>
  <c r="C16" i="11"/>
  <c r="B16" i="11"/>
  <c r="C15" i="11"/>
  <c r="B15" i="11"/>
  <c r="C14" i="11"/>
  <c r="B14" i="11"/>
  <c r="B13" i="11"/>
  <c r="B11" i="11"/>
  <c r="F4" i="11"/>
  <c r="B4" i="11"/>
  <c r="B8" i="11"/>
  <c r="B169" i="9"/>
  <c r="C168" i="9"/>
  <c r="B168" i="9"/>
  <c r="B167" i="9"/>
  <c r="C166" i="9"/>
  <c r="B166" i="9"/>
  <c r="C165" i="9"/>
  <c r="B165" i="9"/>
  <c r="C164" i="9"/>
  <c r="B164" i="9"/>
  <c r="C163" i="9"/>
  <c r="B163" i="9"/>
  <c r="C162" i="9"/>
  <c r="B162" i="9"/>
  <c r="C161" i="9"/>
  <c r="B159" i="9"/>
  <c r="B157" i="9"/>
  <c r="B156" i="9"/>
  <c r="G155" i="9"/>
  <c r="B155" i="9"/>
  <c r="C154" i="9"/>
  <c r="G153" i="9"/>
  <c r="F153" i="9"/>
  <c r="C153" i="9"/>
  <c r="F152" i="9"/>
  <c r="C152" i="9"/>
  <c r="G151" i="9"/>
  <c r="F151" i="9"/>
  <c r="G150" i="9"/>
  <c r="F150" i="9"/>
  <c r="C150" i="9"/>
  <c r="C149" i="9"/>
  <c r="B149" i="9"/>
  <c r="B148" i="9"/>
  <c r="G147" i="9"/>
  <c r="C147" i="9"/>
  <c r="B147" i="9"/>
  <c r="G146" i="9"/>
  <c r="C146" i="9"/>
  <c r="B146" i="9"/>
  <c r="H145" i="9"/>
  <c r="G145" i="9"/>
  <c r="C145" i="9"/>
  <c r="B145" i="9"/>
  <c r="B144" i="9"/>
  <c r="B142" i="9"/>
  <c r="B141" i="9"/>
  <c r="C140" i="9"/>
  <c r="B140" i="9"/>
  <c r="C139" i="9"/>
  <c r="B139" i="9"/>
  <c r="C138" i="9"/>
  <c r="B138" i="9"/>
  <c r="C137" i="9"/>
  <c r="B137" i="9"/>
  <c r="H136" i="9"/>
  <c r="C136" i="9"/>
  <c r="B136" i="9"/>
  <c r="B135" i="9"/>
  <c r="A135" i="9"/>
  <c r="B133" i="9"/>
  <c r="B129" i="9"/>
  <c r="C128" i="9"/>
  <c r="B128" i="9"/>
  <c r="C127" i="9"/>
  <c r="B127" i="9"/>
  <c r="H126" i="9"/>
  <c r="C126" i="9"/>
  <c r="B126" i="9"/>
  <c r="B125" i="9"/>
  <c r="B124" i="9"/>
  <c r="B122" i="9"/>
  <c r="B121" i="9"/>
  <c r="G120" i="9"/>
  <c r="G121" i="9" s="1"/>
  <c r="C120" i="9"/>
  <c r="B120" i="9"/>
  <c r="H119" i="9"/>
  <c r="G119" i="9"/>
  <c r="C119" i="9"/>
  <c r="B119" i="9"/>
  <c r="B118" i="9"/>
  <c r="B117" i="9"/>
  <c r="B115" i="9"/>
  <c r="G114" i="9"/>
  <c r="C114" i="9"/>
  <c r="B114" i="9"/>
  <c r="G113" i="9"/>
  <c r="C113" i="9"/>
  <c r="B113" i="9"/>
  <c r="G112" i="9"/>
  <c r="C112" i="9"/>
  <c r="B112" i="9"/>
  <c r="G111" i="9"/>
  <c r="C111" i="9"/>
  <c r="B111" i="9"/>
  <c r="G110" i="9"/>
  <c r="C110" i="9"/>
  <c r="B110" i="9"/>
  <c r="G109" i="9"/>
  <c r="C109" i="9"/>
  <c r="B109" i="9"/>
  <c r="H108" i="9"/>
  <c r="G108" i="9"/>
  <c r="C108" i="9"/>
  <c r="B108" i="9"/>
  <c r="B107" i="9"/>
  <c r="B106" i="9"/>
  <c r="B104" i="9"/>
  <c r="B103" i="9"/>
  <c r="B101" i="9"/>
  <c r="B100" i="9"/>
  <c r="G99" i="9"/>
  <c r="C99" i="9"/>
  <c r="B99" i="9"/>
  <c r="G98" i="9"/>
  <c r="C98" i="9"/>
  <c r="B98" i="9"/>
  <c r="G97" i="9"/>
  <c r="C97" i="9"/>
  <c r="B97" i="9"/>
  <c r="G96" i="9"/>
  <c r="C96" i="9"/>
  <c r="B96" i="9"/>
  <c r="G95" i="9"/>
  <c r="C95" i="9"/>
  <c r="B95" i="9"/>
  <c r="G94" i="9"/>
  <c r="C94" i="9"/>
  <c r="B94" i="9"/>
  <c r="H93" i="9"/>
  <c r="G93" i="9"/>
  <c r="C93" i="9"/>
  <c r="B93" i="9"/>
  <c r="B92" i="9"/>
  <c r="B91" i="9"/>
  <c r="B88" i="9"/>
  <c r="C87" i="9"/>
  <c r="B87" i="9"/>
  <c r="C86" i="9"/>
  <c r="B86" i="9"/>
  <c r="C85" i="9"/>
  <c r="B85" i="9"/>
  <c r="H84" i="9"/>
  <c r="C84" i="9"/>
  <c r="B84" i="9"/>
  <c r="B83" i="9"/>
  <c r="B81" i="9"/>
  <c r="B80" i="9"/>
  <c r="B79" i="9"/>
  <c r="G78" i="9"/>
  <c r="E78" i="9"/>
  <c r="D78" i="9"/>
  <c r="C78" i="9"/>
  <c r="B78" i="9"/>
  <c r="G77" i="9"/>
  <c r="E77" i="9"/>
  <c r="D77" i="9"/>
  <c r="C77" i="9"/>
  <c r="B77" i="9"/>
  <c r="G76" i="9"/>
  <c r="E76" i="9"/>
  <c r="D76" i="9"/>
  <c r="C76" i="9"/>
  <c r="B76" i="9"/>
  <c r="G75" i="9"/>
  <c r="E75" i="9"/>
  <c r="D75" i="9"/>
  <c r="C75" i="9"/>
  <c r="B75" i="9"/>
  <c r="G74" i="9"/>
  <c r="D74" i="9"/>
  <c r="C74" i="9"/>
  <c r="B74" i="9"/>
  <c r="H73" i="9"/>
  <c r="G73" i="9"/>
  <c r="F73" i="9"/>
  <c r="E73" i="9"/>
  <c r="D73" i="9"/>
  <c r="C73" i="9"/>
  <c r="B73" i="9"/>
  <c r="B72" i="9"/>
  <c r="B70" i="9"/>
  <c r="B69" i="9"/>
  <c r="B68" i="9"/>
  <c r="B67" i="9"/>
  <c r="G66" i="9"/>
  <c r="C66" i="9"/>
  <c r="B66" i="9"/>
  <c r="G65" i="9"/>
  <c r="C65" i="9"/>
  <c r="B65" i="9"/>
  <c r="G64" i="9"/>
  <c r="C64" i="9"/>
  <c r="B64" i="9"/>
  <c r="G63" i="9"/>
  <c r="C63" i="9"/>
  <c r="B63" i="9"/>
  <c r="G62" i="9"/>
  <c r="C62" i="9"/>
  <c r="B62" i="9"/>
  <c r="G61" i="9"/>
  <c r="C61" i="9"/>
  <c r="B61" i="9"/>
  <c r="G60" i="9"/>
  <c r="C60" i="9"/>
  <c r="B60" i="9"/>
  <c r="G59" i="9"/>
  <c r="C59" i="9"/>
  <c r="B59" i="9"/>
  <c r="H58" i="9"/>
  <c r="G58" i="9"/>
  <c r="C58" i="9"/>
  <c r="B58" i="9"/>
  <c r="B57" i="9"/>
  <c r="B55" i="9"/>
  <c r="B54" i="9"/>
  <c r="B53" i="9"/>
  <c r="B52" i="9"/>
  <c r="G51" i="9"/>
  <c r="C51" i="9"/>
  <c r="B51" i="9"/>
  <c r="G50" i="9"/>
  <c r="C50" i="9"/>
  <c r="B50" i="9"/>
  <c r="H49" i="9"/>
  <c r="G49" i="9"/>
  <c r="C49" i="9"/>
  <c r="B49" i="9"/>
  <c r="B48" i="9"/>
  <c r="B46" i="9"/>
  <c r="B44" i="9"/>
  <c r="B43" i="9"/>
  <c r="H42" i="9"/>
  <c r="G42" i="9"/>
  <c r="C42" i="9"/>
  <c r="B42" i="9"/>
  <c r="H41" i="9"/>
  <c r="G41" i="9"/>
  <c r="C41" i="9"/>
  <c r="B41" i="9"/>
  <c r="G40" i="9"/>
  <c r="H40" i="9" s="1"/>
  <c r="C40" i="9"/>
  <c r="B40" i="9"/>
  <c r="G39" i="9"/>
  <c r="H39" i="9" s="1"/>
  <c r="C39" i="9"/>
  <c r="B39" i="9"/>
  <c r="G38" i="9"/>
  <c r="H38" i="9" s="1"/>
  <c r="C38" i="9"/>
  <c r="B38" i="9"/>
  <c r="G37" i="9"/>
  <c r="C37" i="9"/>
  <c r="B37" i="9"/>
  <c r="H36" i="9"/>
  <c r="G36" i="9"/>
  <c r="C36" i="9"/>
  <c r="B36" i="9"/>
  <c r="B35" i="9"/>
  <c r="B34" i="9"/>
  <c r="B32" i="9"/>
  <c r="B31" i="9"/>
  <c r="C30" i="9"/>
  <c r="B30" i="9"/>
  <c r="C29" i="9"/>
  <c r="B29" i="9"/>
  <c r="C28" i="9"/>
  <c r="B28" i="9"/>
  <c r="G27" i="9"/>
  <c r="C27" i="9"/>
  <c r="B27" i="9"/>
  <c r="G26" i="9"/>
  <c r="C26" i="9"/>
  <c r="B26" i="9"/>
  <c r="B25" i="9"/>
  <c r="B23" i="9"/>
  <c r="B22" i="9"/>
  <c r="D21" i="9"/>
  <c r="F20" i="9"/>
  <c r="D20" i="9"/>
  <c r="B20" i="9"/>
  <c r="B19" i="9"/>
  <c r="G17" i="9"/>
  <c r="C17" i="9"/>
  <c r="B17" i="9"/>
  <c r="C16" i="9"/>
  <c r="B16" i="9"/>
  <c r="C15" i="9"/>
  <c r="B15" i="9"/>
  <c r="C14" i="9"/>
  <c r="B14" i="9"/>
  <c r="B13" i="9"/>
  <c r="B11" i="9"/>
  <c r="H43" i="11" l="1"/>
  <c r="H50" i="11" s="1"/>
  <c r="G67" i="11"/>
  <c r="G114" i="11"/>
  <c r="H79" i="11"/>
  <c r="H87" i="11" s="1"/>
  <c r="G99" i="11"/>
  <c r="E2" i="9"/>
  <c r="B9" i="9"/>
  <c r="E2" i="11"/>
  <c r="B9" i="11"/>
  <c r="H119" i="11"/>
  <c r="H120" i="11" s="1"/>
  <c r="H127" i="11" s="1"/>
  <c r="G100" i="9"/>
  <c r="G154" i="9"/>
  <c r="G52" i="9"/>
  <c r="G67" i="9"/>
  <c r="H79" i="9"/>
  <c r="H87" i="9" s="1"/>
  <c r="G115" i="9"/>
  <c r="H43" i="9"/>
  <c r="H161" i="11" l="1"/>
  <c r="H93" i="11"/>
  <c r="H99" i="11" s="1"/>
  <c r="H163" i="11" s="1"/>
  <c r="H94" i="11"/>
  <c r="H97" i="11"/>
  <c r="H98" i="11"/>
  <c r="H95" i="11"/>
  <c r="H96" i="11"/>
  <c r="H109" i="11"/>
  <c r="H108" i="11"/>
  <c r="H111" i="11"/>
  <c r="H110" i="11"/>
  <c r="H113" i="11"/>
  <c r="H112" i="11"/>
  <c r="H51" i="11"/>
  <c r="H52" i="11" s="1"/>
  <c r="H111" i="9"/>
  <c r="H114" i="9"/>
  <c r="H98" i="9"/>
  <c r="H109" i="9"/>
  <c r="H51" i="9"/>
  <c r="H112" i="9"/>
  <c r="H96" i="9"/>
  <c r="H99" i="9"/>
  <c r="H110" i="9"/>
  <c r="H94" i="9"/>
  <c r="H162" i="9"/>
  <c r="H120" i="9"/>
  <c r="H121" i="9" s="1"/>
  <c r="H128" i="9" s="1"/>
  <c r="H113" i="9"/>
  <c r="H97" i="9"/>
  <c r="H50" i="9"/>
  <c r="H95" i="9"/>
  <c r="H65" i="11" l="1"/>
  <c r="H63" i="11"/>
  <c r="H61" i="11"/>
  <c r="H114" i="11"/>
  <c r="H126" i="11" s="1"/>
  <c r="H128" i="11" s="1"/>
  <c r="H164" i="11" s="1"/>
  <c r="H59" i="11"/>
  <c r="H60" i="11"/>
  <c r="H66" i="11"/>
  <c r="H64" i="11"/>
  <c r="H52" i="9"/>
  <c r="H85" i="9" s="1"/>
  <c r="H85" i="11"/>
  <c r="H62" i="11"/>
  <c r="H100" i="9"/>
  <c r="H164" i="9" s="1"/>
  <c r="H115" i="9"/>
  <c r="H127" i="9" s="1"/>
  <c r="H129" i="9" s="1"/>
  <c r="H165" i="9" s="1"/>
  <c r="H60" i="9"/>
  <c r="H61" i="9"/>
  <c r="H62" i="9" l="1"/>
  <c r="H63" i="9"/>
  <c r="H64" i="9"/>
  <c r="H67" i="11"/>
  <c r="H86" i="11" s="1"/>
  <c r="H88" i="11" s="1"/>
  <c r="H162" i="11" s="1"/>
  <c r="H65" i="9"/>
  <c r="H59" i="9"/>
  <c r="H66" i="9"/>
  <c r="H67" i="9" l="1"/>
  <c r="H86" i="9" s="1"/>
  <c r="H88" i="9" s="1"/>
  <c r="H163" i="9" s="1"/>
  <c r="H139" i="11"/>
  <c r="E6" i="3"/>
  <c r="H136" i="11" s="1"/>
  <c r="H165" i="11" l="1"/>
  <c r="H166" i="11" s="1"/>
  <c r="H145" i="11" s="1"/>
  <c r="H166" i="9"/>
  <c r="H167" i="9" s="1"/>
  <c r="H146" i="9" s="1"/>
  <c r="V35" i="12"/>
  <c r="V38" i="12"/>
  <c r="V23" i="12"/>
  <c r="V24" i="12"/>
  <c r="V25" i="12"/>
  <c r="V26" i="12"/>
  <c r="V27" i="12"/>
  <c r="V28" i="12"/>
  <c r="V29" i="12"/>
  <c r="V30" i="12"/>
  <c r="V31" i="12"/>
  <c r="V22" i="12"/>
  <c r="U38" i="12"/>
  <c r="U35" i="12"/>
  <c r="T30" i="12"/>
  <c r="T32" i="12"/>
  <c r="T33" i="12"/>
  <c r="T34" i="12"/>
  <c r="T35" i="12"/>
  <c r="T36" i="12"/>
  <c r="T37" i="12"/>
  <c r="T38" i="12"/>
  <c r="T28" i="12"/>
  <c r="T27" i="12"/>
  <c r="T26" i="12"/>
  <c r="T25" i="12"/>
  <c r="T23" i="12"/>
  <c r="T22" i="12"/>
  <c r="S37" i="12"/>
  <c r="S38" i="12"/>
  <c r="S35" i="12"/>
  <c r="S36" i="12"/>
  <c r="S29" i="12"/>
  <c r="S31" i="12"/>
  <c r="S24" i="12"/>
  <c r="R35" i="12"/>
  <c r="R38" i="12"/>
  <c r="G40" i="12"/>
  <c r="A9" i="3"/>
  <c r="A8" i="3"/>
  <c r="A7" i="3"/>
  <c r="A6" i="3"/>
  <c r="W35" i="12" l="1"/>
  <c r="W38" i="12"/>
  <c r="H146" i="11"/>
  <c r="H147" i="11" s="1"/>
  <c r="H147" i="9"/>
  <c r="H148" i="9" s="1"/>
  <c r="J40" i="12"/>
  <c r="H152" i="11" l="1"/>
  <c r="H149" i="11"/>
  <c r="H150" i="11"/>
  <c r="H150" i="9"/>
  <c r="H153" i="9"/>
  <c r="H151" i="9"/>
  <c r="E10" i="3"/>
  <c r="D10" i="3"/>
  <c r="H153" i="11" l="1"/>
  <c r="H154" i="11" s="1"/>
  <c r="H167" i="11" s="1"/>
  <c r="H168" i="11" s="1"/>
  <c r="H154" i="9"/>
  <c r="H155" i="9" s="1"/>
  <c r="H168" i="9" s="1"/>
  <c r="H169" i="9" s="1"/>
  <c r="F8" i="12" s="1"/>
  <c r="V34" i="12"/>
  <c r="V32" i="12"/>
  <c r="V36" i="12"/>
  <c r="V37" i="12"/>
  <c r="V33" i="12"/>
  <c r="F10" i="3"/>
  <c r="N39" i="12" l="1"/>
  <c r="S39" i="12" s="1"/>
  <c r="N34" i="12"/>
  <c r="P24" i="12"/>
  <c r="U24" i="12" s="1"/>
  <c r="P25" i="12"/>
  <c r="U25" i="12" s="1"/>
  <c r="P33" i="12"/>
  <c r="P23" i="12"/>
  <c r="U23" i="12" s="1"/>
  <c r="P26" i="12"/>
  <c r="U26" i="12" s="1"/>
  <c r="P34" i="12"/>
  <c r="P22" i="12"/>
  <c r="U22" i="12" s="1"/>
  <c r="P32" i="12"/>
  <c r="P27" i="12"/>
  <c r="U27" i="12" s="1"/>
  <c r="P39" i="12"/>
  <c r="U39" i="12" s="1"/>
  <c r="P28" i="12"/>
  <c r="U28" i="12" s="1"/>
  <c r="P30" i="12"/>
  <c r="U30" i="12" s="1"/>
  <c r="P31" i="12"/>
  <c r="U31" i="12" s="1"/>
  <c r="P29" i="12"/>
  <c r="N22" i="12"/>
  <c r="S34" i="12"/>
  <c r="N23" i="12"/>
  <c r="N25" i="12"/>
  <c r="N26" i="12"/>
  <c r="N28" i="12"/>
  <c r="N30" i="12"/>
  <c r="N32" i="12"/>
  <c r="S32" i="12" s="1"/>
  <c r="N33" i="12"/>
  <c r="S33" i="12" s="1"/>
  <c r="H5" i="11"/>
  <c r="F11" i="12"/>
  <c r="G11" i="12" s="1"/>
  <c r="H11" i="12" s="1"/>
  <c r="H5" i="9"/>
  <c r="G8" i="12"/>
  <c r="U29" i="12"/>
  <c r="T29" i="12" l="1"/>
  <c r="W29" i="12" s="1"/>
  <c r="R29" i="12"/>
  <c r="U37" i="12"/>
  <c r="W37" i="12" s="1"/>
  <c r="R37" i="12"/>
  <c r="T24" i="12"/>
  <c r="W24" i="12" s="1"/>
  <c r="R24" i="12"/>
  <c r="S23" i="12"/>
  <c r="W23" i="12" s="1"/>
  <c r="R23" i="12"/>
  <c r="R36" i="12"/>
  <c r="U36" i="12"/>
  <c r="W36" i="12" s="1"/>
  <c r="U33" i="12"/>
  <c r="W33" i="12" s="1"/>
  <c r="R33" i="12"/>
  <c r="S22" i="12"/>
  <c r="W22" i="12" s="1"/>
  <c r="R22" i="12"/>
  <c r="S25" i="12"/>
  <c r="W25" i="12" s="1"/>
  <c r="R25" i="12"/>
  <c r="S26" i="12"/>
  <c r="W26" i="12" s="1"/>
  <c r="R26" i="12"/>
  <c r="U34" i="12"/>
  <c r="W34" i="12" s="1"/>
  <c r="R34" i="12"/>
  <c r="R27" i="12"/>
  <c r="S27" i="12"/>
  <c r="W27" i="12" s="1"/>
  <c r="W39" i="12"/>
  <c r="R39" i="12"/>
  <c r="H8" i="12"/>
  <c r="H13" i="12" s="1"/>
  <c r="G13" i="12"/>
  <c r="T31" i="12"/>
  <c r="W31" i="12" s="1"/>
  <c r="R31" i="12"/>
  <c r="R30" i="12"/>
  <c r="S30" i="12"/>
  <c r="W30" i="12" s="1"/>
  <c r="S28" i="12"/>
  <c r="W28" i="12" s="1"/>
  <c r="R28" i="12"/>
  <c r="U32" i="12"/>
  <c r="W32" i="12" s="1"/>
  <c r="R32" i="12"/>
  <c r="Q9" i="12" l="1"/>
  <c r="P9" i="12" s="1"/>
  <c r="W40" i="12"/>
  <c r="Q10" i="12"/>
  <c r="P10" i="12" s="1"/>
  <c r="Q12" i="12"/>
  <c r="P12" i="12" s="1"/>
  <c r="Q11" i="12"/>
  <c r="Q13" i="12" l="1"/>
  <c r="Q14" i="12" s="1"/>
  <c r="G14" i="12" l="1"/>
  <c r="H14" i="12" s="1"/>
</calcChain>
</file>

<file path=xl/sharedStrings.xml><?xml version="1.0" encoding="utf-8"?>
<sst xmlns="http://schemas.openxmlformats.org/spreadsheetml/2006/main" count="373" uniqueCount="188">
  <si>
    <t xml:space="preserve">PLANILHA BASE DE CUSTOS DOS MATERIAIS / EQUIPAMENTOS/ EPI
UTILIZADA PARA CALCULAR PROPOSTA FINAL </t>
  </si>
  <si>
    <t xml:space="preserve">Módulo 5 - Insumos Diversos (com insumos sob demanda) - MAXIMO  PREVISTO MENSAL  </t>
  </si>
  <si>
    <t xml:space="preserve">Encarregado (1) </t>
  </si>
  <si>
    <t xml:space="preserve">Total para todos os postos ao MÊS </t>
  </si>
  <si>
    <t>Total POR MÊS</t>
  </si>
  <si>
    <t>ATENÇÃO!!!! ESTA PLANILHAS ESTA AUTOMATIZADAS, PREENCHER/ATUALIZAR  APENAS AS CÉLULAS EM AMARELO COM O VALOR DE SUA PROPOSTA.</t>
  </si>
  <si>
    <t xml:space="preserve">OBS1: Esses itens serão mensalmente atualizados no módulo 5 da planilha de postos para calcular o valor mensal do contrato.  Com isso, haverá variação de preço unitário diante dos materiais entregues (sob demanda). </t>
  </si>
  <si>
    <t>OBS 2. Os valores da coluna H estão preenchidos com os preços utilizados e considerados na pesquisa de preço do órgão para a estimativa de custo. A empresa deve colocar o valor de sua proposta atualizada nessa coluna para obter, automaticamente, o valor de material, uniforme, equipamento e EPI de cada posto que deverá compor as respectivas planilha de custo (pfc).</t>
  </si>
  <si>
    <t>Planilha de custos do posto de</t>
  </si>
  <si>
    <t>posto(s) a contratar</t>
  </si>
  <si>
    <t>Valor mensal do posto</t>
  </si>
  <si>
    <t>Com insumos sob demanda (custo médio)</t>
  </si>
  <si>
    <t>RN000083/2024</t>
  </si>
  <si>
    <t>Insumo ssob demanda</t>
  </si>
  <si>
    <t>-</t>
  </si>
  <si>
    <t>Valor (R$)</t>
  </si>
  <si>
    <t>Insumos sob demanda</t>
  </si>
  <si>
    <t>Mão de obra vinculada à execução
 contratual (valor por empregado)</t>
  </si>
  <si>
    <t xml:space="preserve">CUSTOS ESTIMADOS PELA PLANILHA INDIVIDUAL DE POSTOS </t>
  </si>
  <si>
    <t>CUSTO ESTIMADO PELA PRODUTIVIDADE</t>
  </si>
  <si>
    <t>Categoria profissional</t>
  </si>
  <si>
    <t>Qtde. real [a]</t>
  </si>
  <si>
    <t>Qtde. definida</t>
  </si>
  <si>
    <t xml:space="preserve">Custo mensal por planilha de custo </t>
  </si>
  <si>
    <t>Custo mensal total</t>
  </si>
  <si>
    <t>Custo anual total (conf. qtde. definida)</t>
  </si>
  <si>
    <t>Item</t>
  </si>
  <si>
    <t>Tipo de área</t>
  </si>
  <si>
    <t>Unid. fornec.</t>
  </si>
  <si>
    <t>Qtde.</t>
  </si>
  <si>
    <t>Valor unit. (R$)</t>
  </si>
  <si>
    <t>Valor total (R$)</t>
  </si>
  <si>
    <t>Servente de limpeza  INTERNO</t>
  </si>
  <si>
    <t>Áreas internas</t>
  </si>
  <si>
    <t>m2</t>
  </si>
  <si>
    <t>Áreas externas</t>
  </si>
  <si>
    <t>Encarregado</t>
  </si>
  <si>
    <t>Esquadrias</t>
  </si>
  <si>
    <t>Total</t>
  </si>
  <si>
    <t xml:space="preserve">Áreas hospitalares e insalubres </t>
  </si>
  <si>
    <t>A - Valor mensal, conforme o valor de planilha de custos dos postos (R$)</t>
  </si>
  <si>
    <t>Total anual (R$)</t>
  </si>
  <si>
    <t>B - Valor mensal a ser lançado no comprasnet (R$), conforme 
área e produtividade</t>
  </si>
  <si>
    <t>Total mensal (R$)</t>
  </si>
  <si>
    <t xml:space="preserve">   *Trata-se da diferença entre o valor mensal calculado conforme a área (que será lançado no comprasnet) 
e o valor mensal calculado conforme o valor de cada posto.</t>
  </si>
  <si>
    <t xml:space="preserve">TABELA DE ÁREAS E PRODUTIVIDADES  PARA DEFINIÇÃO DA QUANTIDADE DE POSTOS </t>
  </si>
  <si>
    <t xml:space="preserve">VALOR POR ÁREA X POSTO </t>
  </si>
  <si>
    <t xml:space="preserve">MEMÓRIA DE CALCULO PARA QTDE POSTO </t>
  </si>
  <si>
    <t>Subtipos de área </t>
  </si>
  <si>
    <t>Área limpa pelo serv. insalub.</t>
  </si>
  <si>
    <t>Área definida (m2) </t>
  </si>
  <si>
    <t>Faixa de produtividade (m2) [4] </t>
  </si>
  <si>
    <t>Produtividade adotada (m2) [5] </t>
  </si>
  <si>
    <t>Qtde. de profissionais </t>
  </si>
  <si>
    <t>Valor unit. por m2 (R$)</t>
  </si>
  <si>
    <t>Valor total por posto (R$)</t>
  </si>
  <si>
    <t>Serv. limp. c/ insalubr. [6]</t>
  </si>
  <si>
    <t>Encarregado [7]</t>
  </si>
  <si>
    <t>Servente limpeza externo</t>
  </si>
  <si>
    <t>Serv. limp. c/ insalubr. [9]</t>
  </si>
  <si>
    <t>Encarregado [10]</t>
  </si>
  <si>
    <t>servente limpeza externo</t>
  </si>
  <si>
    <t>Serv. limp. c/ insalubr.</t>
  </si>
  <si>
    <t>A1. Pisos acarpetados</t>
  </si>
  <si>
    <t>Não</t>
  </si>
  <si>
    <t>800 a 1200</t>
  </si>
  <si>
    <t>100/1200</t>
  </si>
  <si>
    <t>(100/1200) x (1/11)</t>
  </si>
  <si>
    <t>(1/1200) x 5364.89</t>
  </si>
  <si>
    <t>100 x 0,41993125</t>
  </si>
  <si>
    <t>100 x 4.47074166666667</t>
  </si>
  <si>
    <t>A2. Pisos frios</t>
  </si>
  <si>
    <t>5195,447/1200</t>
  </si>
  <si>
    <t>(5195,447/1200) x (1/11)</t>
  </si>
  <si>
    <t>6200 x 0,41993125</t>
  </si>
  <si>
    <t>6200 x 4.47074166666667</t>
  </si>
  <si>
    <t>A2.1 Pisos frios (p/ complemento da área limpa pelo serv. c/ insalub.) [1]</t>
  </si>
  <si>
    <t>Sim</t>
  </si>
  <si>
    <t>164,4/1200</t>
  </si>
  <si>
    <t>(164,4/1200) x (1/11)</t>
  </si>
  <si>
    <t>164,4 x 0,373272222222222</t>
  </si>
  <si>
    <t>164,4 x 5,42028333333333</t>
  </si>
  <si>
    <t>A3. Laboratórios</t>
  </si>
  <si>
    <t>360 a 450</t>
  </si>
  <si>
    <t>650/450</t>
  </si>
  <si>
    <t>(650/450) x (1/11)</t>
  </si>
  <si>
    <t>(1/450) x 5364.89</t>
  </si>
  <si>
    <t>650 x 0,995392592592593</t>
  </si>
  <si>
    <t>650 x 11.9219777777778</t>
  </si>
  <si>
    <t>A4. Almoxarifados/galpões</t>
  </si>
  <si>
    <t>1500 a 2500</t>
  </si>
  <si>
    <t>50/2500</t>
  </si>
  <si>
    <t>(50/2500) x (1/11)</t>
  </si>
  <si>
    <t>(1/2500) x 5364.89</t>
  </si>
  <si>
    <t>50 x 0,179170666666667</t>
  </si>
  <si>
    <t>50 x 2.145956</t>
  </si>
  <si>
    <t>A5. Oficinas</t>
  </si>
  <si>
    <t>1200 a 1800</t>
  </si>
  <si>
    <t>0/1800</t>
  </si>
  <si>
    <t>(0/1800) x (1/11)</t>
  </si>
  <si>
    <t>(1/1800) x 5364.89</t>
  </si>
  <si>
    <t>0 x 2.98049444444444</t>
  </si>
  <si>
    <t xml:space="preserve">0 x </t>
  </si>
  <si>
    <t>A6. Áreas com espaços livres (saguão, hall e salão)</t>
  </si>
  <si>
    <t>1000 a 1500</t>
  </si>
  <si>
    <t>600/1500</t>
  </si>
  <si>
    <t>(600/1500) x (1/11)</t>
  </si>
  <si>
    <t>(1/1500) x 5364.89</t>
  </si>
  <si>
    <t>600 x 0,298617777777778</t>
  </si>
  <si>
    <t>600 x 3.57659333333333</t>
  </si>
  <si>
    <t>A7. Banheiros (com 5 vasos ou mais) [1]</t>
  </si>
  <si>
    <t>200 a 300</t>
  </si>
  <si>
    <t>155/200</t>
  </si>
  <si>
    <t>(155/200) x (1/11)</t>
  </si>
  <si>
    <t>(1/200) x 5364.89</t>
  </si>
  <si>
    <t>155 x 2,23963333333333</t>
  </si>
  <si>
    <t>155 x 32,5217</t>
  </si>
  <si>
    <t>A8. Banheiros (com menos de 5 vasos e acesso restrito) [1]</t>
  </si>
  <si>
    <t>0/250</t>
  </si>
  <si>
    <t>(0/250) x (1/11)</t>
  </si>
  <si>
    <t>(1/250) x 5364.89</t>
  </si>
  <si>
    <t>0 x 21.45956</t>
  </si>
  <si>
    <t>A9. Banheiros (com menos de 5 vasos e de livre acesso) [1]</t>
  </si>
  <si>
    <t>272/250</t>
  </si>
  <si>
    <t>(272/250) x (1/11)</t>
  </si>
  <si>
    <t>250 x 1,79170666666667</t>
  </si>
  <si>
    <t>250 x 26,01736</t>
  </si>
  <si>
    <t>B1. Pisos pavimentados adjacentes/contíguos às edificações</t>
  </si>
  <si>
    <t>1800 a 2700</t>
  </si>
  <si>
    <t>(800/2700) x (1/11)</t>
  </si>
  <si>
    <t>800/2700</t>
  </si>
  <si>
    <t>(1/2700) x 5364.89</t>
  </si>
  <si>
    <t>800 x 0,165898765432099</t>
  </si>
  <si>
    <t>800 x 1,84402962962963</t>
  </si>
  <si>
    <t>B2. Varrição de passeios e arruamentos</t>
  </si>
  <si>
    <t>6000 a 9000</t>
  </si>
  <si>
    <t>(2500/9000) x (1/11)</t>
  </si>
  <si>
    <t>2500/9000</t>
  </si>
  <si>
    <t>(1/9000) x 5364.89</t>
  </si>
  <si>
    <t>2500 x 0,0497696296296296</t>
  </si>
  <si>
    <t>2500 x 0,553208888888889</t>
  </si>
  <si>
    <t>2500 x 1383,02222222222</t>
  </si>
  <si>
    <t>B3. Áreas verdes</t>
  </si>
  <si>
    <t>(2600/2700) x (1/11)</t>
  </si>
  <si>
    <t>2600/2700</t>
  </si>
  <si>
    <t>2600 x 0,165898765432099</t>
  </si>
  <si>
    <t>2600 x 1,84402962962963</t>
  </si>
  <si>
    <t>2600 x 4794,47703703704</t>
  </si>
  <si>
    <t>C1. Esquadrias face externas com exposição a situação de risco [2]</t>
  </si>
  <si>
    <t>130 a 160</t>
  </si>
  <si>
    <t>(0/160) x 16 x (1/188,76) x (1/11)</t>
  </si>
  <si>
    <t>(0/160) x 16 x (1/188,76)</t>
  </si>
  <si>
    <t>(1/160) x 16 x (1/188.76) x 5364.89</t>
  </si>
  <si>
    <t>C2. Esquadrias face externas sem exposição a situação de risco [2]</t>
  </si>
  <si>
    <t>300 a 380</t>
  </si>
  <si>
    <t>(150/380) x 16 x (1/188,76) x (1/11)</t>
  </si>
  <si>
    <t>(150/380) x 16 x (1/188,76)</t>
  </si>
  <si>
    <t>(1/380) x 16 x (1/188.76) x 5364.89</t>
  </si>
  <si>
    <t>60 x 1,17875438596491</t>
  </si>
  <si>
    <t>60 x 13,1023157894737</t>
  </si>
  <si>
    <t>60 x 786,138947368421</t>
  </si>
  <si>
    <t>C3. Esquadrias face internas [2]</t>
  </si>
  <si>
    <t>100 x 1,17875438596491</t>
  </si>
  <si>
    <t>100 x 13,1023157894737</t>
  </si>
  <si>
    <t>100 x 1310,23157894737</t>
  </si>
  <si>
    <t>Fachadas envidraçadas</t>
  </si>
  <si>
    <t>D1. Fachadas envidraçadas [3]</t>
  </si>
  <si>
    <t>(0/160) x 8 x (1/1132,6) x (1/11)</t>
  </si>
  <si>
    <t>(0/160) x 8 x (1/1132,6)</t>
  </si>
  <si>
    <t>(1/160) x 8 x (1/1132.6) x 5364.89</t>
  </si>
  <si>
    <t>Áreas hospitalares e assemelhadas</t>
  </si>
  <si>
    <t>E1. Áreas hospitalares e assemelhadas</t>
  </si>
  <si>
    <t>SIM</t>
  </si>
  <si>
    <t xml:space="preserve"> - </t>
  </si>
  <si>
    <t>(60/450) x (1/11)</t>
  </si>
  <si>
    <t>60 x 0,995392592592593</t>
  </si>
  <si>
    <t>60 x 14,4540888888889</t>
  </si>
  <si>
    <r>
      <t>Total</t>
    </r>
    <r>
      <rPr>
        <sz val="10"/>
        <color rgb="FF000000"/>
        <rFont val="Arial"/>
        <family val="2"/>
      </rPr>
      <t> </t>
    </r>
  </si>
  <si>
    <t>Decreto 12.943 de 09/11/2023</t>
  </si>
  <si>
    <t>Servente de Limpeza</t>
  </si>
  <si>
    <t>Campus Canguaretama</t>
  </si>
  <si>
    <t>Canguaretama/RN</t>
  </si>
  <si>
    <t>120 postos de serviço, ou seja, 10 profissionais, durante 12 meses</t>
  </si>
  <si>
    <t>12postos de serviço mensal, ou seja, 
1 profissional, durante 12 meses</t>
  </si>
  <si>
    <t>Serv. Limpeza (10)</t>
  </si>
  <si>
    <t xml:space="preserve">IFRN - Campus Canguaretama </t>
  </si>
  <si>
    <t xml:space="preserve">Servente de limpeza </t>
  </si>
  <si>
    <t xml:space="preserve">Servente de limpeza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</si>
</sst>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R$&quot;\ #,##0.00;[Red]\-&quot;R$&quot;\ #,##0.00"/>
    <numFmt numFmtId="44" formatCode="_-&quot;R$&quot;\ * #,##0.00_-;\-&quot;R$&quot;\ * #,##0.00_-;_-&quot;R$&quot;\ * &quot;-&quot;??_-;_-@_-"/>
    <numFmt numFmtId="164" formatCode="0.000000"/>
    <numFmt numFmtId="165" formatCode="&quot;R$&quot;\ #,##0.0000;[Red]\-&quot;R$&quot;\ #,##0.0000"/>
  </numFmts>
  <fonts count="34" x14ac:knownFonts="1">
    <font>
      <sz val="11"/>
      <color theme="1"/>
      <name val="Calibri"/>
      <family val="2"/>
      <scheme val="minor"/>
    </font>
    <font>
      <sz val="10"/>
      <color theme="1"/>
      <name val="Arial"/>
      <family val="2"/>
    </font>
    <font>
      <b/>
      <sz val="10"/>
      <color theme="1"/>
      <name val="Arial"/>
      <family val="2"/>
    </font>
    <font>
      <sz val="11"/>
      <color rgb="FFFF0000"/>
      <name val="Calibri"/>
      <family val="2"/>
      <scheme val="minor"/>
    </font>
    <font>
      <sz val="11"/>
      <color theme="1"/>
      <name val="Calibri"/>
      <family val="2"/>
      <scheme val="minor"/>
    </font>
    <font>
      <u/>
      <sz val="11"/>
      <color theme="10"/>
      <name val="Calibri"/>
      <family val="2"/>
      <scheme val="minor"/>
    </font>
    <font>
      <sz val="8"/>
      <color theme="1"/>
      <name val="Arial"/>
      <family val="2"/>
    </font>
    <font>
      <b/>
      <sz val="10"/>
      <color rgb="FF833C0C"/>
      <name val="Arial"/>
      <family val="2"/>
    </font>
    <font>
      <b/>
      <sz val="10"/>
      <color rgb="FF000000"/>
      <name val="Arial"/>
      <family val="2"/>
    </font>
    <font>
      <sz val="10"/>
      <color rgb="FF833C0C"/>
      <name val="Arial"/>
      <family val="2"/>
    </font>
    <font>
      <b/>
      <sz val="8"/>
      <color rgb="FF000000"/>
      <name val="Arial"/>
      <family val="2"/>
    </font>
    <font>
      <sz val="10"/>
      <color rgb="FF203764"/>
      <name val="Arial"/>
      <family val="2"/>
    </font>
    <font>
      <sz val="10"/>
      <color rgb="FF375623"/>
      <name val="Arial"/>
      <family val="2"/>
    </font>
    <font>
      <sz val="9"/>
      <color rgb="FFFF0000"/>
      <name val="Arial"/>
      <family val="2"/>
    </font>
    <font>
      <sz val="10"/>
      <color rgb="FFFF0000"/>
      <name val="Arial"/>
      <family val="2"/>
    </font>
    <font>
      <b/>
      <sz val="10"/>
      <color rgb="FFFF0000"/>
      <name val="Arial"/>
      <family val="2"/>
    </font>
    <font>
      <sz val="9"/>
      <name val="Arial"/>
      <family val="2"/>
    </font>
    <font>
      <b/>
      <sz val="9"/>
      <name val="Arial"/>
      <family val="2"/>
    </font>
    <font>
      <sz val="10"/>
      <color rgb="FF000000"/>
      <name val="Arial"/>
      <family val="2"/>
    </font>
    <font>
      <b/>
      <sz val="10"/>
      <color rgb="FFFFFFFF"/>
      <name val="Arial"/>
      <family val="2"/>
    </font>
    <font>
      <b/>
      <sz val="14"/>
      <color rgb="FF000000"/>
      <name val="Arial"/>
      <family val="2"/>
    </font>
    <font>
      <sz val="8"/>
      <color rgb="FF000000"/>
      <name val="Arial"/>
      <family val="2"/>
    </font>
    <font>
      <sz val="10"/>
      <name val="Arial"/>
      <family val="2"/>
    </font>
    <font>
      <sz val="11"/>
      <color rgb="FF000000"/>
      <name val="Calibri"/>
      <family val="2"/>
      <scheme val="minor"/>
    </font>
    <font>
      <sz val="9"/>
      <color rgb="FF000000"/>
      <name val="Calibri"/>
      <family val="2"/>
      <scheme val="minor"/>
    </font>
    <font>
      <b/>
      <sz val="11"/>
      <color rgb="FF000000"/>
      <name val="Arial"/>
      <family val="2"/>
    </font>
    <font>
      <b/>
      <sz val="9"/>
      <name val="Calibri"/>
      <family val="2"/>
      <scheme val="minor"/>
    </font>
    <font>
      <b/>
      <sz val="14"/>
      <color theme="1"/>
      <name val="Arial"/>
      <family val="2"/>
    </font>
    <font>
      <b/>
      <sz val="12"/>
      <color theme="1"/>
      <name val="Arial"/>
      <family val="2"/>
    </font>
    <font>
      <sz val="10"/>
      <color theme="0"/>
      <name val="Arial"/>
      <family val="2"/>
    </font>
    <font>
      <b/>
      <sz val="8"/>
      <color theme="1"/>
      <name val="Arial"/>
      <family val="2"/>
    </font>
    <font>
      <b/>
      <sz val="9"/>
      <color rgb="FFFF0000"/>
      <name val="Arial"/>
      <family val="2"/>
    </font>
    <font>
      <sz val="8"/>
      <name val="Calibri"/>
      <family val="2"/>
      <scheme val="minor"/>
    </font>
    <font>
      <sz val="10"/>
      <color rgb="FF000000"/>
      <name val="Arial"/>
    </font>
  </fonts>
  <fills count="19">
    <fill>
      <patternFill patternType="none"/>
    </fill>
    <fill>
      <patternFill patternType="gray125"/>
    </fill>
    <fill>
      <patternFill patternType="solid">
        <fgColor rgb="FFA6A6A6"/>
        <bgColor indexed="64"/>
      </patternFill>
    </fill>
    <fill>
      <patternFill patternType="solid">
        <fgColor rgb="FFD9D9D9"/>
        <bgColor indexed="64"/>
      </patternFill>
    </fill>
    <fill>
      <patternFill patternType="solid">
        <fgColor rgb="FF92D050"/>
        <bgColor indexed="64"/>
      </patternFill>
    </fill>
    <fill>
      <patternFill patternType="solid">
        <fgColor theme="0"/>
        <bgColor indexed="64"/>
      </patternFill>
    </fill>
    <fill>
      <patternFill patternType="solid">
        <fgColor rgb="FFA6A6A6"/>
        <bgColor rgb="FF000000"/>
      </patternFill>
    </fill>
    <fill>
      <patternFill patternType="solid">
        <fgColor theme="0"/>
        <bgColor rgb="FF000000"/>
      </patternFill>
    </fill>
    <fill>
      <patternFill patternType="solid">
        <fgColor rgb="FFD9D9D9"/>
        <bgColor rgb="FF000000"/>
      </patternFill>
    </fill>
    <fill>
      <patternFill patternType="solid">
        <fgColor rgb="FF00B0F0"/>
        <bgColor rgb="FF000000"/>
      </patternFill>
    </fill>
    <fill>
      <patternFill patternType="solid">
        <fgColor rgb="FFFFFFFF"/>
        <bgColor rgb="FF000000"/>
      </patternFill>
    </fill>
    <fill>
      <patternFill patternType="solid">
        <fgColor rgb="FFC6E0B4"/>
        <bgColor rgb="FF000000"/>
      </patternFill>
    </fill>
    <fill>
      <patternFill patternType="solid">
        <fgColor rgb="FF00B050"/>
        <bgColor rgb="FF000000"/>
      </patternFill>
    </fill>
    <fill>
      <patternFill patternType="solid">
        <fgColor rgb="FFFA262B"/>
        <bgColor rgb="FF000000"/>
      </patternFill>
    </fill>
    <fill>
      <patternFill patternType="solid">
        <fgColor rgb="FF00B0F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A5A5A5"/>
        <bgColor indexed="64"/>
      </patternFill>
    </fill>
    <fill>
      <patternFill patternType="solid">
        <fgColor rgb="FFFFFF00"/>
        <bgColor indexed="64"/>
      </patternFill>
    </fill>
  </fills>
  <borders count="7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thin">
        <color rgb="FF000000"/>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rgb="FF000000"/>
      </left>
      <right/>
      <top style="thin">
        <color rgb="FF000000"/>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rgb="FF000000"/>
      </left>
      <right style="thin">
        <color rgb="FF000000"/>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indexed="64"/>
      </right>
      <top style="thin">
        <color rgb="FF000000"/>
      </top>
      <bottom/>
      <diagonal/>
    </border>
    <border>
      <left style="medium">
        <color indexed="64"/>
      </left>
      <right style="thin">
        <color indexed="64"/>
      </right>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indexed="64"/>
      </right>
      <top style="medium">
        <color indexed="64"/>
      </top>
      <bottom/>
      <diagonal/>
    </border>
    <border>
      <left style="medium">
        <color indexed="64"/>
      </left>
      <right style="thin">
        <color rgb="FF000000"/>
      </right>
      <top/>
      <bottom style="thin">
        <color rgb="FF000000"/>
      </bottom>
      <diagonal/>
    </border>
    <border>
      <left/>
      <right style="thin">
        <color indexed="64"/>
      </right>
      <top style="thin">
        <color rgb="FF000000"/>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4" fontId="4" fillId="0" borderId="0" applyFont="0" applyFill="0" applyBorder="0" applyAlignment="0" applyProtection="0"/>
    <xf numFmtId="0" fontId="5" fillId="0" borderId="0" applyNumberFormat="0" applyFill="0" applyBorder="0" applyAlignment="0" applyProtection="0"/>
  </cellStyleXfs>
  <cellXfs count="398">
    <xf numFmtId="0" fontId="0" fillId="0" borderId="0" xfId="0"/>
    <xf numFmtId="0" fontId="3" fillId="0" borderId="0" xfId="0" applyFont="1"/>
    <xf numFmtId="0" fontId="13" fillId="3" borderId="0" xfId="0" applyFont="1" applyFill="1" applyAlignment="1">
      <alignment wrapText="1"/>
    </xf>
    <xf numFmtId="0" fontId="13" fillId="3" borderId="0" xfId="0" applyFont="1" applyFill="1"/>
    <xf numFmtId="4" fontId="13" fillId="3" borderId="0" xfId="0" applyNumberFormat="1" applyFont="1" applyFill="1" applyAlignment="1">
      <alignment wrapText="1"/>
    </xf>
    <xf numFmtId="0" fontId="16" fillId="3" borderId="0" xfId="0" applyFont="1" applyFill="1" applyAlignment="1">
      <alignment wrapText="1"/>
    </xf>
    <xf numFmtId="4" fontId="16" fillId="3" borderId="0" xfId="0" applyNumberFormat="1" applyFont="1" applyFill="1"/>
    <xf numFmtId="0" fontId="14" fillId="0" borderId="0" xfId="0" applyFont="1"/>
    <xf numFmtId="0" fontId="18" fillId="0" borderId="0" xfId="0" applyFont="1"/>
    <xf numFmtId="0" fontId="8" fillId="0" borderId="0" xfId="0" applyFont="1" applyAlignment="1">
      <alignment wrapText="1"/>
    </xf>
    <xf numFmtId="0" fontId="8" fillId="6" borderId="21" xfId="0" applyFont="1" applyFill="1" applyBorder="1" applyAlignment="1">
      <alignment vertical="center" wrapText="1"/>
    </xf>
    <xf numFmtId="0" fontId="18" fillId="0" borderId="6" xfId="0" applyFont="1" applyBorder="1" applyAlignment="1">
      <alignment horizontal="center" vertical="center" wrapText="1"/>
    </xf>
    <xf numFmtId="0" fontId="18" fillId="0" borderId="6" xfId="0" applyFont="1" applyBorder="1" applyAlignment="1">
      <alignment horizontal="left" vertical="center"/>
    </xf>
    <xf numFmtId="0" fontId="18" fillId="0" borderId="0" xfId="0" applyFont="1" applyAlignment="1">
      <alignment horizontal="center" vertical="center" wrapText="1"/>
    </xf>
    <xf numFmtId="0" fontId="18" fillId="0" borderId="0" xfId="0" applyFont="1" applyAlignment="1">
      <alignment horizontal="left" vertical="center" wrapText="1"/>
    </xf>
    <xf numFmtId="0" fontId="8" fillId="6" borderId="4" xfId="0" applyFont="1" applyFill="1" applyBorder="1" applyAlignment="1">
      <alignment horizontal="center" vertical="center" wrapText="1"/>
    </xf>
    <xf numFmtId="0" fontId="8" fillId="6" borderId="4" xfId="0" applyFont="1" applyFill="1" applyBorder="1" applyAlignment="1">
      <alignment vertical="center" wrapText="1"/>
    </xf>
    <xf numFmtId="0" fontId="18" fillId="8" borderId="0" xfId="0" applyFont="1" applyFill="1" applyAlignment="1">
      <alignment vertical="center"/>
    </xf>
    <xf numFmtId="0" fontId="18" fillId="8" borderId="0" xfId="0" applyFont="1" applyFill="1" applyAlignment="1">
      <alignment horizontal="right" vertical="center"/>
    </xf>
    <xf numFmtId="0" fontId="18" fillId="8" borderId="0" xfId="0" applyFont="1" applyFill="1" applyAlignment="1">
      <alignment horizontal="left" vertical="center" wrapText="1"/>
    </xf>
    <xf numFmtId="0" fontId="18" fillId="8" borderId="0" xfId="0" applyFont="1" applyFill="1" applyAlignment="1">
      <alignment horizontal="right" vertical="center" wrapText="1"/>
    </xf>
    <xf numFmtId="4" fontId="17" fillId="2" borderId="4" xfId="0" applyNumberFormat="1" applyFont="1" applyFill="1" applyBorder="1" applyAlignment="1">
      <alignment horizontal="center" vertical="center" wrapText="1"/>
    </xf>
    <xf numFmtId="0" fontId="23" fillId="0" borderId="0" xfId="0" applyFont="1"/>
    <xf numFmtId="0" fontId="24" fillId="0" borderId="0" xfId="0" applyFont="1"/>
    <xf numFmtId="0" fontId="18" fillId="10" borderId="0" xfId="0" applyFont="1" applyFill="1" applyAlignment="1">
      <alignment horizontal="center" vertical="center"/>
    </xf>
    <xf numFmtId="0" fontId="8" fillId="12" borderId="5" xfId="0" applyFont="1" applyFill="1" applyBorder="1" applyAlignment="1">
      <alignment horizontal="center" vertical="center" wrapText="1"/>
    </xf>
    <xf numFmtId="0" fontId="8" fillId="12" borderId="22" xfId="0" applyFont="1" applyFill="1" applyBorder="1" applyAlignment="1">
      <alignment horizontal="center" vertical="center" wrapText="1"/>
    </xf>
    <xf numFmtId="0" fontId="19" fillId="0" borderId="0" xfId="0" applyFont="1" applyAlignment="1">
      <alignment vertical="center"/>
    </xf>
    <xf numFmtId="0" fontId="18" fillId="8" borderId="6" xfId="0" applyFont="1" applyFill="1" applyBorder="1" applyAlignment="1">
      <alignment horizontal="center"/>
    </xf>
    <xf numFmtId="8" fontId="18" fillId="8" borderId="6" xfId="0" applyNumberFormat="1" applyFont="1" applyFill="1" applyBorder="1" applyAlignment="1">
      <alignment horizontal="center"/>
    </xf>
    <xf numFmtId="8" fontId="18" fillId="8" borderId="6" xfId="0" applyNumberFormat="1" applyFont="1" applyFill="1" applyBorder="1" applyAlignment="1">
      <alignment horizontal="center" wrapText="1"/>
    </xf>
    <xf numFmtId="0" fontId="23" fillId="8" borderId="4" xfId="0" applyFont="1" applyFill="1" applyBorder="1" applyAlignment="1">
      <alignment horizontal="center" vertical="center"/>
    </xf>
    <xf numFmtId="0" fontId="22" fillId="8" borderId="4" xfId="0" applyFont="1" applyFill="1" applyBorder="1" applyAlignment="1">
      <alignment horizontal="center" vertical="center"/>
    </xf>
    <xf numFmtId="8" fontId="22" fillId="8" borderId="22" xfId="0" applyNumberFormat="1" applyFont="1" applyFill="1" applyBorder="1" applyAlignment="1">
      <alignment horizontal="center" vertical="center"/>
    </xf>
    <xf numFmtId="0" fontId="18" fillId="8" borderId="5" xfId="0" applyFont="1" applyFill="1" applyBorder="1" applyAlignment="1">
      <alignment horizontal="center" vertical="center"/>
    </xf>
    <xf numFmtId="0" fontId="22" fillId="8" borderId="5" xfId="0" applyFont="1" applyFill="1" applyBorder="1" applyAlignment="1">
      <alignment horizontal="center" vertical="center"/>
    </xf>
    <xf numFmtId="8" fontId="22" fillId="8" borderId="6" xfId="0" applyNumberFormat="1" applyFont="1" applyFill="1" applyBorder="1" applyAlignment="1">
      <alignment horizontal="center" vertical="center"/>
    </xf>
    <xf numFmtId="0" fontId="18" fillId="8" borderId="4" xfId="0" applyFont="1" applyFill="1" applyBorder="1" applyAlignment="1">
      <alignment horizontal="center" vertical="center"/>
    </xf>
    <xf numFmtId="0" fontId="18" fillId="8" borderId="4" xfId="0" applyFont="1" applyFill="1" applyBorder="1" applyAlignment="1">
      <alignment horizontal="center"/>
    </xf>
    <xf numFmtId="0" fontId="8" fillId="8" borderId="6" xfId="0" applyFont="1" applyFill="1" applyBorder="1" applyAlignment="1">
      <alignment horizontal="center"/>
    </xf>
    <xf numFmtId="8" fontId="8" fillId="8" borderId="6" xfId="0" applyNumberFormat="1" applyFont="1" applyFill="1" applyBorder="1" applyAlignment="1">
      <alignment horizontal="right" vertical="center"/>
    </xf>
    <xf numFmtId="8" fontId="8" fillId="8" borderId="6" xfId="0" applyNumberFormat="1" applyFont="1" applyFill="1" applyBorder="1" applyAlignment="1">
      <alignment horizontal="center" vertical="center"/>
    </xf>
    <xf numFmtId="0" fontId="18" fillId="0" borderId="28" xfId="0" applyFont="1" applyBorder="1"/>
    <xf numFmtId="0" fontId="18" fillId="0" borderId="0" xfId="0" applyFont="1" applyAlignment="1">
      <alignment horizontal="center"/>
    </xf>
    <xf numFmtId="0" fontId="23" fillId="0" borderId="0" xfId="0" applyFont="1" applyAlignment="1">
      <alignment horizontal="center"/>
    </xf>
    <xf numFmtId="0" fontId="18" fillId="0" borderId="0" xfId="0" applyFont="1" applyAlignment="1">
      <alignment horizontal="right"/>
    </xf>
    <xf numFmtId="0" fontId="18" fillId="0" borderId="0" xfId="0" applyFont="1" applyAlignment="1">
      <alignment horizontal="left"/>
    </xf>
    <xf numFmtId="0" fontId="8" fillId="0" borderId="0" xfId="0" applyFont="1" applyAlignment="1">
      <alignment horizontal="right"/>
    </xf>
    <xf numFmtId="0" fontId="26" fillId="11" borderId="19" xfId="0" applyFont="1" applyFill="1" applyBorder="1" applyAlignment="1">
      <alignment vertical="center"/>
    </xf>
    <xf numFmtId="0" fontId="18" fillId="8" borderId="26" xfId="0" applyFont="1" applyFill="1" applyBorder="1" applyAlignment="1">
      <alignment horizontal="center" vertical="center" wrapText="1"/>
    </xf>
    <xf numFmtId="0" fontId="22" fillId="8" borderId="21" xfId="0" applyFont="1" applyFill="1" applyBorder="1" applyAlignment="1">
      <alignment horizontal="center" vertical="center" wrapText="1"/>
    </xf>
    <xf numFmtId="0" fontId="18" fillId="8" borderId="21" xfId="0" applyFont="1" applyFill="1" applyBorder="1" applyAlignment="1">
      <alignment horizontal="center" vertical="center" wrapText="1"/>
    </xf>
    <xf numFmtId="0" fontId="18" fillId="8" borderId="25" xfId="0" applyFont="1" applyFill="1" applyBorder="1" applyAlignment="1">
      <alignment vertical="center" wrapText="1"/>
    </xf>
    <xf numFmtId="8" fontId="18" fillId="8" borderId="35" xfId="0" applyNumberFormat="1" applyFont="1" applyFill="1" applyBorder="1" applyAlignment="1">
      <alignment vertical="center" wrapText="1"/>
    </xf>
    <xf numFmtId="0" fontId="18" fillId="8" borderId="4" xfId="0" applyFont="1" applyFill="1" applyBorder="1" applyAlignment="1">
      <alignment horizontal="center" vertical="center" wrapText="1"/>
    </xf>
    <xf numFmtId="3" fontId="22" fillId="8" borderId="21" xfId="0" applyNumberFormat="1" applyFont="1" applyFill="1" applyBorder="1" applyAlignment="1">
      <alignment horizontal="center" vertical="center" wrapText="1"/>
    </xf>
    <xf numFmtId="0" fontId="18" fillId="8" borderId="36" xfId="0" applyFont="1" applyFill="1" applyBorder="1" applyAlignment="1">
      <alignment vertical="center"/>
    </xf>
    <xf numFmtId="0" fontId="18" fillId="8" borderId="6" xfId="0" applyFont="1" applyFill="1" applyBorder="1" applyAlignment="1">
      <alignment horizontal="left" vertical="center"/>
    </xf>
    <xf numFmtId="0" fontId="18" fillId="0" borderId="37" xfId="0" applyFont="1" applyBorder="1" applyAlignment="1">
      <alignment vertical="center"/>
    </xf>
    <xf numFmtId="0" fontId="8" fillId="6" borderId="41" xfId="0" applyFont="1" applyFill="1" applyBorder="1" applyAlignment="1">
      <alignment horizontal="center" vertical="center" wrapText="1"/>
    </xf>
    <xf numFmtId="0" fontId="8" fillId="8" borderId="42" xfId="0" applyFont="1" applyFill="1" applyBorder="1" applyAlignment="1">
      <alignment vertical="center" wrapText="1"/>
    </xf>
    <xf numFmtId="0" fontId="8" fillId="8" borderId="44" xfId="0" applyFont="1" applyFill="1" applyBorder="1" applyAlignment="1">
      <alignment vertical="center" wrapText="1"/>
    </xf>
    <xf numFmtId="8" fontId="8" fillId="13" borderId="43" xfId="0" applyNumberFormat="1" applyFont="1" applyFill="1" applyBorder="1" applyAlignment="1">
      <alignment horizontal="center" vertical="center" wrapText="1"/>
    </xf>
    <xf numFmtId="0" fontId="8" fillId="8" borderId="4" xfId="0" applyFont="1" applyFill="1" applyBorder="1" applyAlignment="1">
      <alignment horizontal="center" vertical="center"/>
    </xf>
    <xf numFmtId="0" fontId="8" fillId="6" borderId="13" xfId="0" applyFont="1" applyFill="1" applyBorder="1" applyAlignment="1">
      <alignment vertical="center" wrapText="1"/>
    </xf>
    <xf numFmtId="0" fontId="8" fillId="6" borderId="14" xfId="0" applyFont="1" applyFill="1" applyBorder="1" applyAlignment="1">
      <alignment vertical="center" wrapText="1"/>
    </xf>
    <xf numFmtId="0" fontId="8" fillId="6" borderId="10" xfId="0" applyFont="1" applyFill="1" applyBorder="1" applyAlignment="1">
      <alignment vertical="center" wrapText="1"/>
    </xf>
    <xf numFmtId="0" fontId="18" fillId="6" borderId="7" xfId="0" applyFont="1" applyFill="1" applyBorder="1" applyAlignment="1">
      <alignment vertical="top"/>
    </xf>
    <xf numFmtId="0" fontId="18" fillId="6" borderId="9" xfId="0" applyFont="1" applyFill="1" applyBorder="1" applyAlignment="1">
      <alignment vertical="top"/>
    </xf>
    <xf numFmtId="0" fontId="8" fillId="6" borderId="7" xfId="0" applyFont="1" applyFill="1" applyBorder="1" applyAlignment="1">
      <alignment vertical="top"/>
    </xf>
    <xf numFmtId="0" fontId="8" fillId="6" borderId="9" xfId="0" applyFont="1" applyFill="1" applyBorder="1" applyAlignment="1">
      <alignment vertical="top"/>
    </xf>
    <xf numFmtId="0" fontId="18" fillId="7" borderId="0" xfId="0" applyFont="1" applyFill="1" applyAlignment="1">
      <alignment horizontal="center" vertical="center" wrapText="1"/>
    </xf>
    <xf numFmtId="0" fontId="18" fillId="5" borderId="0" xfId="0" applyFont="1" applyFill="1" applyAlignment="1">
      <alignment wrapText="1"/>
    </xf>
    <xf numFmtId="0" fontId="8" fillId="6" borderId="7" xfId="0" applyFont="1" applyFill="1" applyBorder="1" applyAlignment="1">
      <alignment horizontal="left" vertical="center"/>
    </xf>
    <xf numFmtId="0" fontId="8" fillId="6" borderId="8" xfId="0" applyFont="1" applyFill="1" applyBorder="1" applyAlignment="1">
      <alignment horizontal="left" vertical="center"/>
    </xf>
    <xf numFmtId="0" fontId="8" fillId="6" borderId="9" xfId="0" applyFont="1" applyFill="1" applyBorder="1" applyAlignment="1">
      <alignment horizontal="left" vertical="center"/>
    </xf>
    <xf numFmtId="8" fontId="8" fillId="8" borderId="10" xfId="0" applyNumberFormat="1" applyFont="1" applyFill="1" applyBorder="1"/>
    <xf numFmtId="0" fontId="8" fillId="12" borderId="23" xfId="0" applyFont="1" applyFill="1" applyBorder="1" applyAlignment="1">
      <alignment horizontal="center" vertical="center" wrapText="1"/>
    </xf>
    <xf numFmtId="0" fontId="8" fillId="12" borderId="24" xfId="0" applyFont="1" applyFill="1" applyBorder="1" applyAlignment="1">
      <alignment horizontal="center" vertical="center" wrapText="1"/>
    </xf>
    <xf numFmtId="0" fontId="8" fillId="12" borderId="21" xfId="0" applyFont="1" applyFill="1" applyBorder="1" applyAlignment="1">
      <alignment horizontal="center" vertical="center" wrapText="1"/>
    </xf>
    <xf numFmtId="0" fontId="8" fillId="12" borderId="25" xfId="0" applyFont="1" applyFill="1" applyBorder="1" applyAlignment="1">
      <alignment horizontal="center" vertical="center" wrapText="1"/>
    </xf>
    <xf numFmtId="0" fontId="8" fillId="12" borderId="19" xfId="0" applyFont="1" applyFill="1" applyBorder="1" applyAlignment="1">
      <alignment horizontal="center" vertical="center" wrapText="1"/>
    </xf>
    <xf numFmtId="0" fontId="8" fillId="12" borderId="26" xfId="0" applyFont="1" applyFill="1" applyBorder="1" applyAlignment="1">
      <alignment horizontal="center" vertical="center" wrapText="1"/>
    </xf>
    <xf numFmtId="1" fontId="8" fillId="13" borderId="42" xfId="0" applyNumberFormat="1" applyFont="1" applyFill="1" applyBorder="1" applyAlignment="1">
      <alignment horizontal="center" vertical="center" wrapText="1"/>
    </xf>
    <xf numFmtId="3" fontId="8" fillId="13" borderId="42" xfId="0" applyNumberFormat="1" applyFont="1" applyFill="1" applyBorder="1" applyAlignment="1">
      <alignment horizontal="center" vertical="center" wrapText="1"/>
    </xf>
    <xf numFmtId="3" fontId="18" fillId="8" borderId="21" xfId="0" applyNumberFormat="1" applyFont="1" applyFill="1" applyBorder="1" applyAlignment="1">
      <alignment horizontal="center" vertical="center" wrapText="1"/>
    </xf>
    <xf numFmtId="164" fontId="18" fillId="8" borderId="25" xfId="0" applyNumberFormat="1" applyFont="1" applyFill="1" applyBorder="1" applyAlignment="1">
      <alignment horizontal="center" vertical="center" wrapText="1"/>
    </xf>
    <xf numFmtId="8" fontId="18" fillId="8" borderId="59" xfId="0" applyNumberFormat="1" applyFont="1" applyFill="1" applyBorder="1" applyAlignment="1">
      <alignment horizontal="center" vertical="center" wrapText="1"/>
    </xf>
    <xf numFmtId="0" fontId="8" fillId="6" borderId="35" xfId="0" applyFont="1" applyFill="1" applyBorder="1" applyAlignment="1">
      <alignment horizontal="center" vertical="center" wrapText="1"/>
    </xf>
    <xf numFmtId="44" fontId="18" fillId="8" borderId="6" xfId="0" applyNumberFormat="1" applyFont="1" applyFill="1" applyBorder="1" applyAlignment="1">
      <alignment horizontal="center"/>
    </xf>
    <xf numFmtId="8" fontId="8" fillId="8" borderId="29" xfId="0" applyNumberFormat="1" applyFont="1" applyFill="1" applyBorder="1" applyAlignment="1">
      <alignment horizontal="center" vertical="center"/>
    </xf>
    <xf numFmtId="8" fontId="8" fillId="9" borderId="7" xfId="0" applyNumberFormat="1" applyFont="1" applyFill="1" applyBorder="1" applyAlignment="1">
      <alignment horizontal="center" vertical="center"/>
    </xf>
    <xf numFmtId="1" fontId="22" fillId="8" borderId="21" xfId="0" applyNumberFormat="1" applyFont="1" applyFill="1" applyBorder="1" applyAlignment="1">
      <alignment horizontal="center" vertical="center" wrapText="1"/>
    </xf>
    <xf numFmtId="8" fontId="15" fillId="0" borderId="0" xfId="0" applyNumberFormat="1" applyFont="1" applyAlignment="1">
      <alignment vertical="center"/>
    </xf>
    <xf numFmtId="165" fontId="15" fillId="0" borderId="0" xfId="0" applyNumberFormat="1" applyFont="1" applyAlignment="1">
      <alignment vertical="center"/>
    </xf>
    <xf numFmtId="165" fontId="0" fillId="0" borderId="0" xfId="0" applyNumberFormat="1"/>
    <xf numFmtId="44" fontId="16" fillId="5" borderId="3" xfId="1" applyFont="1" applyFill="1" applyBorder="1" applyAlignment="1">
      <alignment horizontal="center" vertical="center" wrapText="1"/>
    </xf>
    <xf numFmtId="44" fontId="16" fillId="5" borderId="4" xfId="1" applyFont="1" applyFill="1" applyBorder="1" applyAlignment="1">
      <alignment horizontal="center" vertical="center" wrapText="1"/>
    </xf>
    <xf numFmtId="2" fontId="0" fillId="0" borderId="0" xfId="0" applyNumberFormat="1"/>
    <xf numFmtId="44" fontId="17" fillId="3" borderId="4" xfId="1" applyFont="1" applyFill="1" applyBorder="1" applyAlignment="1">
      <alignment horizontal="center" vertical="center"/>
    </xf>
    <xf numFmtId="44" fontId="17" fillId="3" borderId="4" xfId="1" applyFont="1" applyFill="1" applyBorder="1" applyAlignment="1">
      <alignment horizontal="center" vertical="center" wrapText="1"/>
    </xf>
    <xf numFmtId="4" fontId="1" fillId="3" borderId="4" xfId="0" applyNumberFormat="1" applyFont="1" applyFill="1" applyBorder="1" applyAlignment="1">
      <alignment horizontal="right" vertical="center"/>
    </xf>
    <xf numFmtId="4" fontId="2" fillId="3" borderId="4" xfId="0" applyNumberFormat="1" applyFont="1" applyFill="1" applyBorder="1" applyAlignment="1">
      <alignment horizontal="right" vertical="center"/>
    </xf>
    <xf numFmtId="4" fontId="1" fillId="3" borderId="24" xfId="0" applyNumberFormat="1" applyFont="1" applyFill="1" applyBorder="1" applyAlignment="1">
      <alignment horizontal="right" vertical="center"/>
    </xf>
    <xf numFmtId="0" fontId="1" fillId="3" borderId="0" xfId="0" applyFont="1" applyFill="1" applyAlignment="1">
      <alignment vertical="center"/>
    </xf>
    <xf numFmtId="0" fontId="6" fillId="3" borderId="0" xfId="0" applyFont="1" applyFill="1" applyAlignment="1">
      <alignment vertical="center"/>
    </xf>
    <xf numFmtId="0" fontId="2" fillId="3" borderId="0" xfId="0" applyFont="1" applyFill="1" applyAlignment="1">
      <alignment vertical="center" wrapText="1"/>
    </xf>
    <xf numFmtId="4" fontId="1" fillId="3" borderId="0" xfId="0" applyNumberFormat="1" applyFont="1" applyFill="1" applyAlignment="1">
      <alignment horizontal="right" vertical="center"/>
    </xf>
    <xf numFmtId="0" fontId="7" fillId="2" borderId="0" xfId="0" applyFont="1" applyFill="1" applyAlignment="1">
      <alignment horizontal="right" vertical="center"/>
    </xf>
    <xf numFmtId="0" fontId="8" fillId="2" borderId="4" xfId="0" applyFont="1" applyFill="1" applyBorder="1" applyAlignment="1">
      <alignment horizontal="center" vertical="center"/>
    </xf>
    <xf numFmtId="0" fontId="8" fillId="3" borderId="0" xfId="0" applyFont="1" applyFill="1" applyAlignment="1">
      <alignment horizontal="center" vertical="center"/>
    </xf>
    <xf numFmtId="0" fontId="2" fillId="3" borderId="0" xfId="0" applyFont="1" applyFill="1" applyAlignment="1">
      <alignment horizontal="left" vertical="center"/>
    </xf>
    <xf numFmtId="0" fontId="1" fillId="3" borderId="0" xfId="0" applyFont="1" applyFill="1" applyAlignment="1">
      <alignment horizontal="left" vertical="center" wrapText="1"/>
    </xf>
    <xf numFmtId="0" fontId="1" fillId="3" borderId="0" xfId="0" applyFont="1" applyFill="1" applyAlignment="1">
      <alignment horizontal="right" vertical="center"/>
    </xf>
    <xf numFmtId="10" fontId="1" fillId="3" borderId="0" xfId="0" applyNumberFormat="1" applyFont="1" applyFill="1" applyAlignment="1">
      <alignment horizontal="right" vertical="center" wrapText="1"/>
    </xf>
    <xf numFmtId="0" fontId="2" fillId="2" borderId="4" xfId="0" applyFont="1" applyFill="1" applyBorder="1" applyAlignment="1">
      <alignment horizontal="center" vertical="center"/>
    </xf>
    <xf numFmtId="0" fontId="6" fillId="3" borderId="20" xfId="0" applyFont="1" applyFill="1" applyBorder="1" applyAlignment="1">
      <alignment vertical="center"/>
    </xf>
    <xf numFmtId="0" fontId="1" fillId="3" borderId="4" xfId="0" applyFont="1" applyFill="1" applyBorder="1" applyAlignment="1">
      <alignment vertical="center"/>
    </xf>
    <xf numFmtId="0" fontId="1" fillId="3" borderId="4" xfId="0" applyFont="1" applyFill="1" applyBorder="1" applyAlignment="1">
      <alignment horizontal="left" vertical="center"/>
    </xf>
    <xf numFmtId="0" fontId="1" fillId="3" borderId="0" xfId="0" applyFont="1" applyFill="1" applyAlignment="1">
      <alignment horizontal="left" vertical="center"/>
    </xf>
    <xf numFmtId="0" fontId="2" fillId="2" borderId="1" xfId="0" applyFont="1" applyFill="1" applyBorder="1" applyAlignment="1">
      <alignment horizontal="center" vertical="center" wrapText="1"/>
    </xf>
    <xf numFmtId="0" fontId="1" fillId="3" borderId="21" xfId="0" applyFont="1" applyFill="1" applyBorder="1" applyAlignment="1">
      <alignment vertical="center"/>
    </xf>
    <xf numFmtId="0" fontId="10" fillId="3" borderId="20"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1" xfId="0" applyFont="1" applyFill="1" applyBorder="1" applyAlignment="1">
      <alignment horizontal="right" vertical="center"/>
    </xf>
    <xf numFmtId="4" fontId="8" fillId="2" borderId="21" xfId="0" applyNumberFormat="1" applyFont="1" applyFill="1" applyBorder="1" applyAlignment="1">
      <alignment horizontal="right" vertical="center"/>
    </xf>
    <xf numFmtId="0" fontId="6" fillId="3" borderId="20" xfId="0" applyFont="1" applyFill="1" applyBorder="1" applyAlignment="1">
      <alignment horizontal="left" vertical="center"/>
    </xf>
    <xf numFmtId="0" fontId="1" fillId="14" borderId="4" xfId="0" applyFont="1" applyFill="1" applyBorder="1" applyAlignment="1">
      <alignment horizontal="left" vertical="center"/>
    </xf>
    <xf numFmtId="0" fontId="1" fillId="14" borderId="4" xfId="0" applyFont="1" applyFill="1" applyBorder="1" applyAlignment="1">
      <alignment horizontal="right" vertical="center"/>
    </xf>
    <xf numFmtId="4" fontId="9" fillId="14" borderId="5" xfId="0" applyNumberFormat="1" applyFont="1" applyFill="1" applyBorder="1" applyAlignment="1">
      <alignment horizontal="right" vertical="center"/>
    </xf>
    <xf numFmtId="0" fontId="1" fillId="3" borderId="1" xfId="0" applyFont="1" applyFill="1" applyBorder="1" applyAlignment="1">
      <alignment horizontal="left" vertical="center"/>
    </xf>
    <xf numFmtId="9" fontId="9" fillId="3" borderId="1" xfId="0" applyNumberFormat="1" applyFont="1" applyFill="1" applyBorder="1" applyAlignment="1">
      <alignment horizontal="right" vertical="center"/>
    </xf>
    <xf numFmtId="9" fontId="9" fillId="3" borderId="22" xfId="0" applyNumberFormat="1" applyFont="1" applyFill="1" applyBorder="1" applyAlignment="1">
      <alignment horizontal="right" vertical="center"/>
    </xf>
    <xf numFmtId="0" fontId="1" fillId="3" borderId="4" xfId="0" applyFont="1" applyFill="1" applyBorder="1" applyAlignment="1">
      <alignment horizontal="right" vertical="center"/>
    </xf>
    <xf numFmtId="4" fontId="9" fillId="3" borderId="4" xfId="0" applyNumberFormat="1" applyFont="1" applyFill="1" applyBorder="1" applyAlignment="1">
      <alignment horizontal="right" vertical="center"/>
    </xf>
    <xf numFmtId="0" fontId="2" fillId="2" borderId="21" xfId="0" applyFont="1" applyFill="1" applyBorder="1" applyAlignment="1">
      <alignment horizontal="center" vertical="center"/>
    </xf>
    <xf numFmtId="4" fontId="2" fillId="3" borderId="21" xfId="0" applyNumberFormat="1" applyFont="1" applyFill="1" applyBorder="1" applyAlignment="1">
      <alignment horizontal="right" vertical="center"/>
    </xf>
    <xf numFmtId="0" fontId="6" fillId="3" borderId="0" xfId="0" applyFont="1" applyFill="1" applyAlignment="1">
      <alignment horizontal="center" vertical="center"/>
    </xf>
    <xf numFmtId="0" fontId="1" fillId="3" borderId="0" xfId="0" applyFont="1" applyFill="1" applyAlignment="1">
      <alignment horizontal="center" vertical="center"/>
    </xf>
    <xf numFmtId="0" fontId="1" fillId="3" borderId="0" xfId="0" applyFont="1" applyFill="1" applyAlignment="1">
      <alignment horizontal="right" vertical="center" wrapText="1"/>
    </xf>
    <xf numFmtId="0" fontId="8" fillId="2" borderId="0" xfId="0" applyFont="1" applyFill="1" applyAlignment="1">
      <alignment horizontal="right" vertical="center"/>
    </xf>
    <xf numFmtId="4" fontId="8" fillId="2" borderId="4" xfId="0" applyNumberFormat="1" applyFont="1" applyFill="1" applyBorder="1" applyAlignment="1">
      <alignment horizontal="right" vertical="center"/>
    </xf>
    <xf numFmtId="10" fontId="11" fillId="3" borderId="4" xfId="0" applyNumberFormat="1" applyFont="1" applyFill="1" applyBorder="1" applyAlignment="1">
      <alignment horizontal="right" vertical="center" wrapText="1"/>
    </xf>
    <xf numFmtId="0" fontId="1" fillId="3" borderId="5" xfId="0" applyFont="1" applyFill="1" applyBorder="1" applyAlignment="1">
      <alignment vertical="center"/>
    </xf>
    <xf numFmtId="10" fontId="2" fillId="3" borderId="3" xfId="0" applyNumberFormat="1" applyFont="1" applyFill="1" applyBorder="1" applyAlignment="1">
      <alignment horizontal="right" vertical="center" wrapText="1"/>
    </xf>
    <xf numFmtId="0" fontId="8" fillId="2" borderId="4" xfId="0" applyFont="1" applyFill="1" applyBorder="1" applyAlignment="1">
      <alignment horizontal="right" vertical="center"/>
    </xf>
    <xf numFmtId="10" fontId="2" fillId="3" borderId="4" xfId="0" applyNumberFormat="1" applyFont="1" applyFill="1" applyBorder="1" applyAlignment="1">
      <alignment horizontal="right" vertical="center" wrapText="1"/>
    </xf>
    <xf numFmtId="0" fontId="6" fillId="3" borderId="0" xfId="0" applyFont="1" applyFill="1" applyAlignment="1">
      <alignment horizontal="left" vertical="center" wrapText="1"/>
    </xf>
    <xf numFmtId="0" fontId="30" fillId="3" borderId="20"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4" xfId="0" applyFont="1" applyFill="1" applyBorder="1" applyAlignment="1">
      <alignment horizontal="right" vertical="center" wrapText="1"/>
    </xf>
    <xf numFmtId="4" fontId="2" fillId="2" borderId="3" xfId="0" applyNumberFormat="1" applyFont="1" applyFill="1" applyBorder="1" applyAlignment="1">
      <alignment horizontal="right" vertical="center" wrapText="1"/>
    </xf>
    <xf numFmtId="0" fontId="1" fillId="3" borderId="1" xfId="0" applyFont="1" applyFill="1" applyBorder="1" applyAlignment="1">
      <alignment vertical="center"/>
    </xf>
    <xf numFmtId="0" fontId="9" fillId="3" borderId="4" xfId="0" applyFont="1" applyFill="1" applyBorder="1" applyAlignment="1">
      <alignment horizontal="right" vertical="center"/>
    </xf>
    <xf numFmtId="9" fontId="9" fillId="3" borderId="4" xfId="0" applyNumberFormat="1" applyFont="1" applyFill="1" applyBorder="1" applyAlignment="1">
      <alignment horizontal="right" vertical="center"/>
    </xf>
    <xf numFmtId="4" fontId="1" fillId="3" borderId="0" xfId="0" applyNumberFormat="1" applyFont="1" applyFill="1" applyAlignment="1">
      <alignment vertical="center"/>
    </xf>
    <xf numFmtId="0" fontId="1" fillId="3" borderId="22" xfId="0" applyFont="1" applyFill="1" applyBorder="1" applyAlignment="1">
      <alignment vertical="center"/>
    </xf>
    <xf numFmtId="2" fontId="9" fillId="3" borderId="4" xfId="0" applyNumberFormat="1" applyFont="1" applyFill="1" applyBorder="1" applyAlignment="1">
      <alignment horizontal="right" vertical="center"/>
    </xf>
    <xf numFmtId="4" fontId="9" fillId="16" borderId="4" xfId="0" applyNumberFormat="1" applyFont="1" applyFill="1" applyBorder="1" applyAlignment="1">
      <alignment horizontal="right" vertical="center"/>
    </xf>
    <xf numFmtId="0" fontId="30" fillId="3" borderId="20" xfId="0" applyFont="1" applyFill="1" applyBorder="1" applyAlignment="1">
      <alignment horizontal="center" vertical="center"/>
    </xf>
    <xf numFmtId="4" fontId="2" fillId="2" borderId="4" xfId="0" applyNumberFormat="1" applyFont="1" applyFill="1" applyBorder="1" applyAlignment="1">
      <alignment horizontal="right" vertical="center"/>
    </xf>
    <xf numFmtId="0" fontId="2" fillId="2" borderId="0" xfId="0" applyFont="1" applyFill="1" applyAlignment="1">
      <alignment horizontal="center" vertical="center"/>
    </xf>
    <xf numFmtId="4" fontId="2" fillId="3" borderId="0" xfId="0" applyNumberFormat="1" applyFont="1" applyFill="1" applyAlignment="1">
      <alignment horizontal="right" vertical="center"/>
    </xf>
    <xf numFmtId="4" fontId="2" fillId="2" borderId="21" xfId="0" applyNumberFormat="1" applyFont="1" applyFill="1" applyBorder="1" applyAlignment="1">
      <alignment horizontal="right" vertical="center"/>
    </xf>
    <xf numFmtId="10" fontId="11" fillId="3" borderId="21" xfId="0" applyNumberFormat="1" applyFont="1" applyFill="1" applyBorder="1" applyAlignment="1">
      <alignment horizontal="right" vertical="center" wrapText="1"/>
    </xf>
    <xf numFmtId="4" fontId="1" fillId="3" borderId="21" xfId="0" applyNumberFormat="1" applyFont="1" applyFill="1" applyBorder="1" applyAlignment="1">
      <alignment horizontal="right" vertical="center"/>
    </xf>
    <xf numFmtId="0" fontId="30" fillId="3" borderId="0" xfId="0" applyFont="1" applyFill="1" applyAlignment="1">
      <alignment horizontal="center" vertical="center"/>
    </xf>
    <xf numFmtId="0" fontId="2" fillId="3" borderId="0" xfId="0" applyFont="1" applyFill="1" applyAlignment="1">
      <alignment horizontal="center" vertical="center"/>
    </xf>
    <xf numFmtId="0" fontId="1" fillId="16" borderId="4" xfId="0" applyFont="1" applyFill="1" applyBorder="1" applyAlignment="1">
      <alignment vertical="center"/>
    </xf>
    <xf numFmtId="4" fontId="12" fillId="16" borderId="4" xfId="0" applyNumberFormat="1" applyFont="1" applyFill="1" applyBorder="1" applyAlignment="1">
      <alignment horizontal="right" vertical="center"/>
    </xf>
    <xf numFmtId="10" fontId="2" fillId="2" borderId="4" xfId="0" applyNumberFormat="1" applyFont="1" applyFill="1" applyBorder="1" applyAlignment="1">
      <alignment horizontal="right" vertical="center"/>
    </xf>
    <xf numFmtId="10" fontId="11" fillId="16" borderId="4" xfId="0" applyNumberFormat="1" applyFont="1" applyFill="1" applyBorder="1" applyAlignment="1">
      <alignment horizontal="right" vertical="center" wrapText="1"/>
    </xf>
    <xf numFmtId="10" fontId="1" fillId="3" borderId="4" xfId="0" applyNumberFormat="1" applyFont="1" applyFill="1" applyBorder="1" applyAlignment="1">
      <alignment horizontal="right" vertical="center" wrapText="1"/>
    </xf>
    <xf numFmtId="0" fontId="1" fillId="3" borderId="5" xfId="0" applyFont="1" applyFill="1" applyBorder="1" applyAlignment="1">
      <alignment horizontal="right" vertical="center"/>
    </xf>
    <xf numFmtId="10" fontId="11" fillId="3" borderId="5" xfId="0" applyNumberFormat="1" applyFont="1" applyFill="1" applyBorder="1" applyAlignment="1">
      <alignment horizontal="right" vertical="center" wrapText="1"/>
    </xf>
    <xf numFmtId="10" fontId="2" fillId="3" borderId="5" xfId="0" applyNumberFormat="1" applyFont="1" applyFill="1" applyBorder="1" applyAlignment="1">
      <alignment horizontal="right" vertical="center" wrapText="1"/>
    </xf>
    <xf numFmtId="2" fontId="2" fillId="3" borderId="5" xfId="0" applyNumberFormat="1" applyFont="1" applyFill="1" applyBorder="1" applyAlignment="1">
      <alignment horizontal="right" vertical="center" wrapText="1"/>
    </xf>
    <xf numFmtId="10" fontId="2" fillId="2" borderId="4" xfId="0" applyNumberFormat="1" applyFont="1" applyFill="1" applyBorder="1" applyAlignment="1">
      <alignment horizontal="right" vertical="center" wrapText="1"/>
    </xf>
    <xf numFmtId="0" fontId="1" fillId="16" borderId="1" xfId="0" applyFont="1" applyFill="1" applyBorder="1" applyAlignment="1">
      <alignment vertical="center"/>
    </xf>
    <xf numFmtId="0" fontId="1" fillId="16" borderId="4" xfId="0" applyFont="1" applyFill="1" applyBorder="1" applyAlignment="1">
      <alignment horizontal="right" vertical="center"/>
    </xf>
    <xf numFmtId="4" fontId="1" fillId="16" borderId="4" xfId="0" applyNumberFormat="1" applyFont="1" applyFill="1" applyBorder="1" applyAlignment="1">
      <alignment horizontal="right" vertical="center"/>
    </xf>
    <xf numFmtId="9" fontId="9" fillId="16" borderId="4" xfId="0" applyNumberFormat="1" applyFont="1" applyFill="1" applyBorder="1" applyAlignment="1">
      <alignment horizontal="right" vertical="center"/>
    </xf>
    <xf numFmtId="44" fontId="2" fillId="3" borderId="3" xfId="1" applyFont="1" applyFill="1" applyBorder="1" applyAlignment="1">
      <alignment horizontal="right" vertical="center"/>
    </xf>
    <xf numFmtId="4" fontId="17" fillId="18" borderId="1" xfId="0" applyNumberFormat="1" applyFont="1" applyFill="1" applyBorder="1" applyAlignment="1">
      <alignment horizontal="center" vertical="center" wrapText="1"/>
    </xf>
    <xf numFmtId="44" fontId="16" fillId="18" borderId="1" xfId="1" applyFont="1" applyFill="1" applyBorder="1" applyAlignment="1">
      <alignment horizontal="center" vertical="center" wrapText="1"/>
    </xf>
    <xf numFmtId="44" fontId="17" fillId="18" borderId="4" xfId="1" applyFont="1" applyFill="1" applyBorder="1" applyAlignment="1">
      <alignment horizontal="center" vertical="center"/>
    </xf>
    <xf numFmtId="0" fontId="18" fillId="8" borderId="3" xfId="0" applyFont="1" applyFill="1" applyBorder="1" applyAlignment="1">
      <alignment horizontal="right" vertical="center"/>
    </xf>
    <xf numFmtId="0" fontId="18" fillId="8" borderId="24" xfId="0" applyFont="1" applyFill="1" applyBorder="1" applyAlignment="1">
      <alignment horizontal="right" vertical="center"/>
    </xf>
    <xf numFmtId="44" fontId="0" fillId="0" borderId="0" xfId="0" applyNumberFormat="1"/>
    <xf numFmtId="0" fontId="33" fillId="8" borderId="25" xfId="0" applyFont="1" applyFill="1" applyBorder="1" applyAlignment="1">
      <alignment horizontal="center" vertical="center" wrapText="1"/>
    </xf>
    <xf numFmtId="0" fontId="8" fillId="6" borderId="25" xfId="0" applyFont="1" applyFill="1" applyBorder="1" applyAlignment="1">
      <alignment vertical="center" wrapText="1"/>
    </xf>
    <xf numFmtId="0" fontId="8" fillId="6" borderId="3" xfId="0" applyFont="1" applyFill="1" applyBorder="1" applyAlignment="1">
      <alignment vertical="center" wrapText="1"/>
    </xf>
    <xf numFmtId="8" fontId="18" fillId="8" borderId="26" xfId="0" applyNumberFormat="1" applyFont="1" applyFill="1" applyBorder="1" applyAlignment="1">
      <alignment horizontal="center" vertical="center" wrapText="1"/>
    </xf>
    <xf numFmtId="1" fontId="8" fillId="13" borderId="44" xfId="0" applyNumberFormat="1" applyFont="1" applyFill="1" applyBorder="1" applyAlignment="1">
      <alignment horizontal="center" vertical="center" wrapText="1"/>
    </xf>
    <xf numFmtId="0" fontId="8" fillId="8" borderId="41" xfId="0" applyFont="1" applyFill="1" applyBorder="1" applyAlignment="1">
      <alignment vertical="center" wrapText="1"/>
    </xf>
    <xf numFmtId="8" fontId="18" fillId="8" borderId="6" xfId="0" applyNumberFormat="1" applyFont="1" applyFill="1" applyBorder="1" applyAlignment="1">
      <alignment horizontal="center" vertical="center" wrapText="1"/>
    </xf>
    <xf numFmtId="0" fontId="18" fillId="8" borderId="6" xfId="0" applyFont="1" applyFill="1" applyBorder="1" applyAlignment="1">
      <alignment horizontal="center" vertical="center" wrapText="1"/>
    </xf>
    <xf numFmtId="0" fontId="8" fillId="8" borderId="6" xfId="0" applyFont="1" applyFill="1" applyBorder="1" applyAlignment="1">
      <alignment vertical="center" wrapText="1"/>
    </xf>
    <xf numFmtId="0" fontId="18" fillId="8" borderId="6" xfId="0" applyFont="1" applyFill="1" applyBorder="1" applyAlignment="1">
      <alignment vertical="center" wrapText="1"/>
    </xf>
    <xf numFmtId="0" fontId="8" fillId="6" borderId="62" xfId="0" applyFont="1" applyFill="1" applyBorder="1" applyAlignment="1">
      <alignment vertical="center" wrapText="1"/>
    </xf>
    <xf numFmtId="0" fontId="8" fillId="6" borderId="63" xfId="0" applyFont="1" applyFill="1" applyBorder="1" applyAlignment="1">
      <alignment vertical="center" wrapText="1"/>
    </xf>
    <xf numFmtId="0" fontId="8" fillId="6" borderId="64" xfId="0" applyFont="1" applyFill="1" applyBorder="1" applyAlignment="1">
      <alignment vertical="center" wrapText="1"/>
    </xf>
    <xf numFmtId="8" fontId="18" fillId="8" borderId="65" xfId="0" applyNumberFormat="1" applyFont="1" applyFill="1" applyBorder="1" applyAlignment="1">
      <alignment horizontal="center" vertical="center" wrapText="1"/>
    </xf>
    <xf numFmtId="8" fontId="18" fillId="8" borderId="66" xfId="0" applyNumberFormat="1" applyFont="1" applyFill="1" applyBorder="1" applyAlignment="1">
      <alignment horizontal="center" vertical="center" wrapText="1"/>
    </xf>
    <xf numFmtId="0" fontId="33" fillId="8" borderId="65" xfId="0" applyFont="1" applyFill="1" applyBorder="1" applyAlignment="1">
      <alignment vertical="center" wrapText="1"/>
    </xf>
    <xf numFmtId="0" fontId="8" fillId="8" borderId="65" xfId="0" applyFont="1" applyFill="1" applyBorder="1" applyAlignment="1">
      <alignment vertical="center" wrapText="1"/>
    </xf>
    <xf numFmtId="0" fontId="8" fillId="8" borderId="66" xfId="0" applyFont="1" applyFill="1" applyBorder="1" applyAlignment="1">
      <alignment vertical="center" wrapText="1"/>
    </xf>
    <xf numFmtId="0" fontId="0" fillId="0" borderId="67" xfId="0" applyBorder="1"/>
    <xf numFmtId="0" fontId="0" fillId="0" borderId="68" xfId="0" applyBorder="1"/>
    <xf numFmtId="0" fontId="0" fillId="0" borderId="69" xfId="0" applyBorder="1"/>
    <xf numFmtId="0" fontId="15" fillId="0" borderId="0" xfId="0" applyFont="1" applyAlignment="1">
      <alignment vertical="center"/>
    </xf>
    <xf numFmtId="44" fontId="13" fillId="3" borderId="0" xfId="0" applyNumberFormat="1" applyFont="1" applyFill="1" applyAlignment="1">
      <alignment wrapText="1"/>
    </xf>
    <xf numFmtId="3" fontId="18" fillId="8" borderId="4" xfId="0" applyNumberFormat="1" applyFont="1" applyFill="1" applyBorder="1" applyAlignment="1">
      <alignment horizontal="center" vertical="center"/>
    </xf>
    <xf numFmtId="3" fontId="18" fillId="8" borderId="5" xfId="0" applyNumberFormat="1" applyFont="1" applyFill="1" applyBorder="1" applyAlignment="1">
      <alignment horizontal="center" vertical="center"/>
    </xf>
    <xf numFmtId="44" fontId="33" fillId="8" borderId="65" xfId="0" applyNumberFormat="1" applyFont="1" applyFill="1" applyBorder="1" applyAlignment="1">
      <alignment vertical="center" wrapText="1"/>
    </xf>
    <xf numFmtId="0" fontId="31" fillId="18" borderId="23" xfId="0" applyFont="1" applyFill="1" applyBorder="1" applyAlignment="1">
      <alignment horizontal="left" wrapText="1"/>
    </xf>
    <xf numFmtId="0" fontId="13" fillId="3" borderId="23" xfId="0" applyFont="1" applyFill="1" applyBorder="1" applyAlignment="1">
      <alignment horizontal="left" wrapText="1"/>
    </xf>
    <xf numFmtId="0" fontId="20" fillId="6" borderId="0" xfId="0" applyFont="1" applyFill="1" applyAlignment="1">
      <alignment horizontal="center" vertical="center" wrapText="1"/>
    </xf>
    <xf numFmtId="0" fontId="16" fillId="4" borderId="1" xfId="0" applyFont="1" applyFill="1" applyBorder="1" applyAlignment="1">
      <alignment horizontal="center" vertical="center"/>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4" fontId="17" fillId="2" borderId="1" xfId="0" applyNumberFormat="1" applyFont="1" applyFill="1" applyBorder="1" applyAlignment="1">
      <alignment horizontal="center" vertical="center" wrapText="1"/>
    </xf>
    <xf numFmtId="4" fontId="17" fillId="2" borderId="2" xfId="0" applyNumberFormat="1" applyFont="1" applyFill="1" applyBorder="1" applyAlignment="1">
      <alignment horizontal="center" vertical="center" wrapText="1"/>
    </xf>
    <xf numFmtId="4" fontId="17" fillId="2" borderId="3" xfId="0" applyNumberFormat="1" applyFont="1" applyFill="1" applyBorder="1" applyAlignment="1">
      <alignment horizontal="center" vertical="center" wrapText="1"/>
    </xf>
    <xf numFmtId="0" fontId="17" fillId="3" borderId="19" xfId="0" applyFont="1" applyFill="1" applyBorder="1" applyAlignment="1">
      <alignment horizontal="center" wrapText="1"/>
    </xf>
    <xf numFmtId="0" fontId="17" fillId="2" borderId="1"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9" fillId="15" borderId="4" xfId="0" applyFont="1" applyFill="1" applyBorder="1" applyAlignment="1">
      <alignment horizontal="center" vertical="center" wrapText="1"/>
    </xf>
    <xf numFmtId="0" fontId="2" fillId="17" borderId="0" xfId="0" applyFont="1" applyFill="1" applyAlignment="1">
      <alignment horizontal="center" vertical="center" wrapText="1"/>
    </xf>
    <xf numFmtId="0" fontId="1" fillId="3" borderId="4" xfId="0" applyFont="1" applyFill="1" applyBorder="1" applyAlignment="1">
      <alignment horizontal="left" vertical="center"/>
    </xf>
    <xf numFmtId="0" fontId="2" fillId="2" borderId="4"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1" fillId="3" borderId="0" xfId="0" applyFont="1" applyFill="1" applyAlignment="1">
      <alignment horizontal="left" vertical="center"/>
    </xf>
    <xf numFmtId="0" fontId="1" fillId="3" borderId="0" xfId="0" applyFont="1" applyFill="1" applyAlignment="1">
      <alignment horizontal="left" vertical="center" wrapText="1"/>
    </xf>
    <xf numFmtId="0" fontId="1" fillId="3" borderId="5" xfId="0" applyFont="1" applyFill="1" applyBorder="1" applyAlignment="1">
      <alignment horizontal="left" vertical="center"/>
    </xf>
    <xf numFmtId="0" fontId="1" fillId="3" borderId="27" xfId="0" applyFont="1" applyFill="1" applyBorder="1" applyAlignment="1">
      <alignment horizontal="left" vertical="center"/>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22" xfId="0" applyFont="1" applyFill="1" applyBorder="1" applyAlignment="1">
      <alignment horizontal="left" vertical="center"/>
    </xf>
    <xf numFmtId="0" fontId="1" fillId="3" borderId="23" xfId="0" applyFont="1" applyFill="1" applyBorder="1" applyAlignment="1">
      <alignment horizontal="left" vertical="center"/>
    </xf>
    <xf numFmtId="0" fontId="1" fillId="3" borderId="24" xfId="0" applyFont="1" applyFill="1" applyBorder="1" applyAlignment="1">
      <alignment horizontal="left" vertical="center"/>
    </xf>
    <xf numFmtId="0" fontId="1" fillId="3" borderId="25" xfId="0" applyFont="1" applyFill="1" applyBorder="1" applyAlignment="1">
      <alignment horizontal="left" vertical="center"/>
    </xf>
    <xf numFmtId="0" fontId="1" fillId="3" borderId="19" xfId="0" applyFont="1" applyFill="1" applyBorder="1" applyAlignment="1">
      <alignment horizontal="left" vertical="center"/>
    </xf>
    <xf numFmtId="0" fontId="1" fillId="3" borderId="26" xfId="0" applyFont="1" applyFill="1" applyBorder="1" applyAlignment="1">
      <alignment horizontal="left" vertical="center"/>
    </xf>
    <xf numFmtId="0" fontId="1" fillId="3" borderId="1" xfId="0" applyFont="1" applyFill="1" applyBorder="1" applyAlignment="1">
      <alignment horizontal="left" vertical="center"/>
    </xf>
    <xf numFmtId="0" fontId="1" fillId="3" borderId="2" xfId="0" applyFont="1" applyFill="1" applyBorder="1" applyAlignment="1">
      <alignment horizontal="left" vertical="center"/>
    </xf>
    <xf numFmtId="0" fontId="1" fillId="3" borderId="3" xfId="0" applyFont="1" applyFill="1" applyBorder="1" applyAlignment="1">
      <alignment horizontal="left" vertical="center"/>
    </xf>
    <xf numFmtId="0" fontId="1" fillId="16" borderId="4" xfId="0" applyFont="1" applyFill="1" applyBorder="1" applyAlignment="1">
      <alignment horizontal="left" vertical="center"/>
    </xf>
    <xf numFmtId="0" fontId="2" fillId="17" borderId="0" xfId="0" applyFont="1" applyFill="1" applyAlignment="1">
      <alignment horizontal="center" vertical="center"/>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6" xfId="0" applyFont="1" applyFill="1" applyBorder="1" applyAlignment="1">
      <alignment horizontal="center" vertical="center"/>
    </xf>
    <xf numFmtId="0" fontId="1" fillId="3" borderId="21" xfId="0" applyFont="1" applyFill="1" applyBorder="1" applyAlignment="1">
      <alignment horizontal="left"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1" xfId="0" applyFont="1" applyFill="1" applyBorder="1" applyAlignment="1">
      <alignment horizontal="center" vertical="center"/>
    </xf>
    <xf numFmtId="0" fontId="1" fillId="3" borderId="2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25"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6" xfId="0" applyFont="1" applyFill="1" applyBorder="1" applyAlignment="1">
      <alignment horizontal="center" vertical="center"/>
    </xf>
    <xf numFmtId="0" fontId="1" fillId="14" borderId="1" xfId="0" applyFont="1" applyFill="1" applyBorder="1" applyAlignment="1">
      <alignment horizontal="left" vertical="center"/>
    </xf>
    <xf numFmtId="0" fontId="1" fillId="14" borderId="2" xfId="0" applyFont="1" applyFill="1" applyBorder="1" applyAlignment="1">
      <alignment horizontal="left" vertical="center"/>
    </xf>
    <xf numFmtId="0" fontId="1" fillId="14" borderId="3" xfId="0" applyFont="1" applyFill="1" applyBorder="1" applyAlignment="1">
      <alignment horizontal="left" vertical="center"/>
    </xf>
    <xf numFmtId="0" fontId="9" fillId="3" borderId="5" xfId="0" applyFont="1" applyFill="1" applyBorder="1" applyAlignment="1">
      <alignment horizontal="center" vertical="center"/>
    </xf>
    <xf numFmtId="14" fontId="9" fillId="14" borderId="4" xfId="0" applyNumberFormat="1" applyFont="1" applyFill="1" applyBorder="1" applyAlignment="1">
      <alignment horizontal="center" vertical="center"/>
    </xf>
    <xf numFmtId="0" fontId="9" fillId="14" borderId="4" xfId="0" applyFont="1" applyFill="1" applyBorder="1" applyAlignment="1">
      <alignment horizontal="center" vertical="center"/>
    </xf>
    <xf numFmtId="0" fontId="9" fillId="3" borderId="21" xfId="0" applyFont="1" applyFill="1" applyBorder="1" applyAlignment="1">
      <alignment horizontal="center" vertical="center"/>
    </xf>
    <xf numFmtId="0" fontId="9" fillId="3" borderId="4" xfId="0" applyFont="1" applyFill="1" applyBorder="1" applyAlignment="1">
      <alignment horizontal="center" vertical="center"/>
    </xf>
    <xf numFmtId="4" fontId="9" fillId="14" borderId="4" xfId="0" applyNumberFormat="1" applyFont="1" applyFill="1" applyBorder="1" applyAlignment="1">
      <alignment horizontal="center" vertical="center"/>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29" fillId="15" borderId="2"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1" fillId="3" borderId="4"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2" fillId="14" borderId="4" xfId="0" applyFont="1" applyFill="1" applyBorder="1" applyAlignment="1">
      <alignment horizontal="center" vertical="center"/>
    </xf>
    <xf numFmtId="44" fontId="1" fillId="3" borderId="5" xfId="1" applyFont="1" applyFill="1" applyBorder="1" applyAlignment="1">
      <alignment horizontal="center" vertical="center"/>
    </xf>
    <xf numFmtId="44" fontId="1" fillId="3" borderId="21" xfId="1" applyFont="1" applyFill="1" applyBorder="1" applyAlignment="1">
      <alignment horizontal="center" vertical="center"/>
    </xf>
    <xf numFmtId="0" fontId="8" fillId="3" borderId="0" xfId="0" applyFont="1" applyFill="1" applyAlignment="1">
      <alignment horizontal="center" vertical="center"/>
    </xf>
    <xf numFmtId="0" fontId="27" fillId="2" borderId="0" xfId="0" applyFont="1" applyFill="1" applyAlignment="1">
      <alignment horizontal="center" vertical="center" wrapText="1"/>
    </xf>
    <xf numFmtId="0" fontId="28" fillId="3" borderId="0" xfId="0" applyFont="1" applyFill="1" applyAlignment="1">
      <alignment horizontal="center" vertical="center"/>
    </xf>
    <xf numFmtId="0" fontId="7" fillId="2" borderId="0" xfId="0" applyFont="1" applyFill="1" applyAlignment="1">
      <alignment horizontal="center" vertical="center"/>
    </xf>
    <xf numFmtId="0" fontId="8" fillId="2" borderId="0" xfId="0" applyFont="1" applyFill="1" applyAlignment="1">
      <alignment horizontal="left" vertical="center"/>
    </xf>
    <xf numFmtId="0" fontId="21" fillId="8" borderId="0" xfId="0" applyFont="1" applyFill="1" applyAlignment="1">
      <alignment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wrapText="1"/>
    </xf>
    <xf numFmtId="4" fontId="9" fillId="16" borderId="4" xfId="0" applyNumberFormat="1" applyFont="1" applyFill="1" applyBorder="1" applyAlignment="1">
      <alignment horizontal="center" vertical="center"/>
    </xf>
    <xf numFmtId="0" fontId="9" fillId="16" borderId="4" xfId="0" applyFont="1" applyFill="1" applyBorder="1" applyAlignment="1">
      <alignment horizontal="center" vertical="center"/>
    </xf>
    <xf numFmtId="0" fontId="18" fillId="8" borderId="28" xfId="0" applyFont="1" applyFill="1" applyBorder="1" applyAlignment="1">
      <alignment horizontal="center" vertical="center" wrapText="1"/>
    </xf>
    <xf numFmtId="0" fontId="18" fillId="8" borderId="0" xfId="0" applyFont="1" applyFill="1" applyAlignment="1">
      <alignment horizontal="center" vertical="center"/>
    </xf>
    <xf numFmtId="0" fontId="8" fillId="8" borderId="1" xfId="0" applyFont="1" applyFill="1" applyBorder="1" applyAlignment="1">
      <alignment horizontal="center" vertical="center"/>
    </xf>
    <xf numFmtId="0" fontId="8" fillId="8" borderId="3" xfId="0" applyFont="1" applyFill="1" applyBorder="1" applyAlignment="1">
      <alignment horizontal="center" vertical="center"/>
    </xf>
    <xf numFmtId="0" fontId="8" fillId="6" borderId="38" xfId="0" applyFont="1" applyFill="1" applyBorder="1" applyAlignment="1">
      <alignment horizontal="center" vertical="center" wrapText="1"/>
    </xf>
    <xf numFmtId="0" fontId="8" fillId="6" borderId="39" xfId="0" applyFont="1" applyFill="1" applyBorder="1" applyAlignment="1">
      <alignment horizontal="center" vertical="center" wrapText="1"/>
    </xf>
    <xf numFmtId="0" fontId="8" fillId="6" borderId="40"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18" fillId="8" borderId="7"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54" xfId="0" applyFont="1" applyFill="1" applyBorder="1" applyAlignment="1">
      <alignment vertical="center"/>
    </xf>
    <xf numFmtId="0" fontId="18" fillId="8" borderId="55" xfId="0" applyFont="1" applyFill="1" applyBorder="1" applyAlignment="1">
      <alignment vertical="center"/>
    </xf>
    <xf numFmtId="0" fontId="18" fillId="8" borderId="48" xfId="0" applyFont="1" applyFill="1" applyBorder="1" applyAlignment="1">
      <alignment vertical="center"/>
    </xf>
    <xf numFmtId="0" fontId="18" fillId="8" borderId="10"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54" xfId="0" applyFont="1" applyFill="1" applyBorder="1" applyAlignment="1">
      <alignment horizontal="right" vertical="center"/>
    </xf>
    <xf numFmtId="0" fontId="18" fillId="8" borderId="55" xfId="0" applyFont="1" applyFill="1" applyBorder="1" applyAlignment="1">
      <alignment horizontal="right" vertical="center"/>
    </xf>
    <xf numFmtId="0" fontId="18" fillId="8" borderId="48" xfId="0" applyFont="1" applyFill="1" applyBorder="1" applyAlignment="1">
      <alignment horizontal="right" vertical="center"/>
    </xf>
    <xf numFmtId="0" fontId="8" fillId="6" borderId="51" xfId="0" applyFont="1" applyFill="1" applyBorder="1" applyAlignment="1">
      <alignment horizontal="center" vertical="center" wrapText="1"/>
    </xf>
    <xf numFmtId="0" fontId="8" fillId="6" borderId="21" xfId="0" applyFont="1" applyFill="1" applyBorder="1" applyAlignment="1">
      <alignment horizontal="center" vertical="center" wrapText="1"/>
    </xf>
    <xf numFmtId="0" fontId="8" fillId="6" borderId="51" xfId="0" applyFont="1" applyFill="1" applyBorder="1" applyAlignment="1">
      <alignment vertical="center" wrapText="1"/>
    </xf>
    <xf numFmtId="0" fontId="8" fillId="6" borderId="21" xfId="0" applyFont="1" applyFill="1" applyBorder="1" applyAlignment="1">
      <alignment vertical="center" wrapText="1"/>
    </xf>
    <xf numFmtId="0" fontId="8" fillId="6" borderId="52" xfId="0" applyFont="1" applyFill="1" applyBorder="1" applyAlignment="1">
      <alignment horizontal="center" vertical="center" wrapText="1"/>
    </xf>
    <xf numFmtId="0" fontId="8" fillId="6" borderId="53" xfId="0" applyFont="1" applyFill="1" applyBorder="1" applyAlignment="1">
      <alignment horizontal="center" vertical="center" wrapText="1"/>
    </xf>
    <xf numFmtId="0" fontId="8" fillId="6" borderId="30" xfId="0" applyFont="1" applyFill="1" applyBorder="1" applyAlignment="1">
      <alignment horizontal="center" vertical="center" wrapText="1"/>
    </xf>
    <xf numFmtId="0" fontId="8" fillId="6" borderId="31" xfId="0" applyFont="1" applyFill="1" applyBorder="1" applyAlignment="1">
      <alignment horizontal="center" vertical="center" wrapText="1"/>
    </xf>
    <xf numFmtId="0" fontId="8" fillId="6" borderId="61" xfId="0" applyFont="1" applyFill="1" applyBorder="1" applyAlignment="1">
      <alignment horizontal="center" vertical="center" wrapText="1"/>
    </xf>
    <xf numFmtId="0" fontId="8" fillId="6" borderId="56" xfId="0" applyFont="1" applyFill="1" applyBorder="1" applyAlignment="1">
      <alignment horizontal="center" vertical="center" wrapText="1"/>
    </xf>
    <xf numFmtId="0" fontId="8" fillId="6" borderId="57" xfId="0" applyFont="1" applyFill="1" applyBorder="1" applyAlignment="1">
      <alignment horizontal="center" vertical="center" wrapText="1"/>
    </xf>
    <xf numFmtId="0" fontId="8" fillId="6" borderId="1"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8" fillId="6" borderId="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18" fillId="0" borderId="0" xfId="0" applyFont="1"/>
    <xf numFmtId="0" fontId="18" fillId="0" borderId="45" xfId="0" applyFont="1" applyBorder="1"/>
    <xf numFmtId="0" fontId="25" fillId="11" borderId="33" xfId="0" applyFont="1" applyFill="1" applyBorder="1" applyAlignment="1">
      <alignment horizontal="center" vertical="center"/>
    </xf>
    <xf numFmtId="0" fontId="25" fillId="11" borderId="34" xfId="0" applyFont="1" applyFill="1" applyBorder="1" applyAlignment="1">
      <alignment horizontal="center" vertical="center"/>
    </xf>
    <xf numFmtId="0" fontId="25" fillId="11" borderId="46" xfId="0" applyFont="1" applyFill="1" applyBorder="1" applyAlignment="1">
      <alignment horizontal="center" vertical="center"/>
    </xf>
    <xf numFmtId="0" fontId="25" fillId="11" borderId="30" xfId="0" applyFont="1" applyFill="1" applyBorder="1" applyAlignment="1">
      <alignment horizontal="center" vertical="center"/>
    </xf>
    <xf numFmtId="0" fontId="25" fillId="11" borderId="31" xfId="0" applyFont="1" applyFill="1" applyBorder="1" applyAlignment="1">
      <alignment horizontal="center" vertical="center"/>
    </xf>
    <xf numFmtId="0" fontId="25" fillId="11" borderId="58" xfId="0" applyFont="1" applyFill="1" applyBorder="1" applyAlignment="1">
      <alignment horizontal="center" vertical="center"/>
    </xf>
    <xf numFmtId="0" fontId="26" fillId="11" borderId="19" xfId="0" applyFont="1" applyFill="1" applyBorder="1" applyAlignment="1">
      <alignment horizontal="center" vertical="center"/>
    </xf>
    <xf numFmtId="0" fontId="8" fillId="6" borderId="47" xfId="0" applyFont="1" applyFill="1" applyBorder="1" applyAlignment="1">
      <alignment horizontal="center" vertical="center"/>
    </xf>
    <xf numFmtId="0" fontId="8" fillId="6" borderId="48" xfId="0" applyFont="1" applyFill="1" applyBorder="1" applyAlignment="1">
      <alignment horizontal="center" vertical="center"/>
    </xf>
    <xf numFmtId="0" fontId="8" fillId="6" borderId="10"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0" xfId="0" applyFont="1" applyFill="1" applyBorder="1" applyAlignment="1">
      <alignment horizontal="center" vertical="center"/>
    </xf>
    <xf numFmtId="0" fontId="8" fillId="6" borderId="12" xfId="0" applyFont="1" applyFill="1" applyBorder="1" applyAlignment="1">
      <alignment horizontal="center" vertical="center"/>
    </xf>
    <xf numFmtId="0" fontId="8" fillId="6" borderId="13" xfId="0" applyFont="1" applyFill="1" applyBorder="1" applyAlignment="1">
      <alignment horizontal="center" vertical="center"/>
    </xf>
    <xf numFmtId="0" fontId="8" fillId="6" borderId="14" xfId="0" applyFont="1" applyFill="1" applyBorder="1" applyAlignment="1">
      <alignment horizontal="center" vertical="center"/>
    </xf>
    <xf numFmtId="0" fontId="8" fillId="6" borderId="15" xfId="0" applyFont="1" applyFill="1" applyBorder="1" applyAlignment="1">
      <alignment horizontal="center" vertical="center"/>
    </xf>
    <xf numFmtId="0" fontId="8" fillId="6" borderId="16" xfId="0" applyFont="1" applyFill="1" applyBorder="1" applyAlignment="1">
      <alignment horizontal="center" vertical="center"/>
    </xf>
    <xf numFmtId="0" fontId="8" fillId="6" borderId="49" xfId="0" applyFont="1" applyFill="1" applyBorder="1" applyAlignment="1">
      <alignment horizontal="center" vertical="center" wrapText="1"/>
    </xf>
    <xf numFmtId="0" fontId="8" fillId="6" borderId="50" xfId="0" applyFont="1" applyFill="1" applyBorder="1" applyAlignment="1">
      <alignment horizontal="center" vertical="center" wrapText="1"/>
    </xf>
    <xf numFmtId="0" fontId="18" fillId="7" borderId="0" xfId="0" applyFont="1" applyFill="1" applyAlignment="1">
      <alignment horizontal="center" wrapText="1"/>
    </xf>
    <xf numFmtId="0" fontId="18" fillId="7" borderId="0" xfId="0" applyFont="1" applyFill="1" applyAlignment="1">
      <alignment horizontal="center"/>
    </xf>
    <xf numFmtId="0" fontId="18" fillId="5" borderId="0" xfId="0" applyFont="1" applyFill="1" applyAlignment="1">
      <alignment horizontal="center" wrapText="1"/>
    </xf>
    <xf numFmtId="0" fontId="18" fillId="8" borderId="0" xfId="0" applyFont="1" applyFill="1" applyAlignment="1">
      <alignment horizontal="center" vertical="center" wrapText="1"/>
    </xf>
    <xf numFmtId="0" fontId="18" fillId="0" borderId="0" xfId="0" applyFont="1" applyAlignment="1">
      <alignment horizontal="center"/>
    </xf>
    <xf numFmtId="0" fontId="23" fillId="0" borderId="0" xfId="0" applyFont="1" applyAlignment="1">
      <alignment horizontal="center"/>
    </xf>
    <xf numFmtId="0" fontId="8" fillId="11" borderId="15" xfId="0" applyFont="1" applyFill="1" applyBorder="1" applyAlignment="1">
      <alignment horizontal="center"/>
    </xf>
    <xf numFmtId="0" fontId="8" fillId="11" borderId="17" xfId="0" applyFont="1" applyFill="1" applyBorder="1" applyAlignment="1">
      <alignment horizontal="center"/>
    </xf>
    <xf numFmtId="0" fontId="18" fillId="10" borderId="0" xfId="0" applyFont="1" applyFill="1" applyAlignment="1">
      <alignment horizontal="center"/>
    </xf>
    <xf numFmtId="0" fontId="8" fillId="10" borderId="0" xfId="0" applyFont="1" applyFill="1"/>
    <xf numFmtId="0" fontId="8" fillId="6" borderId="22" xfId="0" applyFont="1" applyFill="1" applyBorder="1" applyAlignment="1">
      <alignment horizontal="center" vertical="center"/>
    </xf>
    <xf numFmtId="0" fontId="8" fillId="6" borderId="23" xfId="0" applyFont="1" applyFill="1" applyBorder="1" applyAlignment="1">
      <alignment horizontal="center" vertical="center"/>
    </xf>
    <xf numFmtId="0" fontId="8" fillId="6" borderId="60" xfId="0" applyFont="1" applyFill="1" applyBorder="1" applyAlignment="1">
      <alignment horizontal="center" vertical="center"/>
    </xf>
    <xf numFmtId="0" fontId="8" fillId="6" borderId="13" xfId="0" applyFont="1" applyFill="1" applyBorder="1" applyAlignment="1">
      <alignment horizontal="left" vertical="center" wrapText="1"/>
    </xf>
    <xf numFmtId="0" fontId="8" fillId="6" borderId="18" xfId="0" applyFont="1" applyFill="1" applyBorder="1" applyAlignment="1">
      <alignment horizontal="left" vertical="center" wrapText="1"/>
    </xf>
    <xf numFmtId="0" fontId="8" fillId="6" borderId="14" xfId="0" applyFont="1" applyFill="1" applyBorder="1" applyAlignment="1">
      <alignment horizontal="left" vertical="center" wrapText="1"/>
    </xf>
    <xf numFmtId="0" fontId="23" fillId="0" borderId="0" xfId="0" applyFont="1" applyAlignment="1">
      <alignment horizontal="center" wrapText="1"/>
    </xf>
    <xf numFmtId="0" fontId="22" fillId="8" borderId="1" xfId="0" applyFont="1" applyFill="1" applyBorder="1" applyAlignment="1">
      <alignment horizontal="center" vertical="center" wrapText="1"/>
    </xf>
    <xf numFmtId="0" fontId="22" fillId="8" borderId="3" xfId="0" applyFont="1" applyFill="1" applyBorder="1" applyAlignment="1">
      <alignment horizontal="center" vertical="center" wrapText="1"/>
    </xf>
    <xf numFmtId="0" fontId="18" fillId="10" borderId="0" xfId="0" applyFont="1" applyFill="1" applyAlignment="1">
      <alignment horizontal="center" vertical="center"/>
    </xf>
    <xf numFmtId="0" fontId="8" fillId="10" borderId="0" xfId="0" applyFont="1" applyFill="1" applyAlignment="1">
      <alignment horizontal="center" vertical="center" wrapText="1"/>
    </xf>
    <xf numFmtId="0" fontId="8" fillId="11" borderId="32" xfId="0" applyFont="1" applyFill="1" applyBorder="1" applyAlignment="1">
      <alignment horizontal="center" vertical="center"/>
    </xf>
    <xf numFmtId="0" fontId="8" fillId="11" borderId="0" xfId="0" applyFont="1" applyFill="1" applyAlignment="1">
      <alignment horizontal="center" vertical="center"/>
    </xf>
  </cellXfs>
  <cellStyles count="3">
    <cellStyle name="Hyperlink" xfId="2" xr:uid="{00000000-0005-0000-0000-000000000000}"/>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tes/EQUIPESDEPLANEJAMENTO-CONTRATOSCONTINUADOS/Shared%20Documents/General/Vers&#227;o%2004%20-%20Ana%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ário"/>
      <sheetName val="Dados definidos pelo campus"/>
      <sheetName val="Áreas e produtividades"/>
      <sheetName val="Dados detalhados para a PCFC"/>
      <sheetName val="Plan custos anuais insumos"/>
      <sheetName val="Cálc custos mês insumos (cen 1)"/>
      <sheetName val="Cálc custos mês insumos (cen 2)"/>
      <sheetName val="cálculos repact 2023"/>
      <sheetName val="Dados básicos para a PCFC"/>
      <sheetName val="esquecer"/>
      <sheetName val="Simulador final (cenário 2)"/>
      <sheetName val="Cálc valor serviço (cenário 2)"/>
      <sheetName val="Modelo PCFC"/>
      <sheetName val="Serv limpeza insalub"/>
      <sheetName val="Serv limpeza interno"/>
      <sheetName val="Serv limpeza externo"/>
      <sheetName val="Encarregado"/>
      <sheetName val="Memória de cálculo"/>
      <sheetName val="Simulador final (cenário 1)"/>
      <sheetName val="Tabela orçamentária"/>
    </sheetNames>
    <sheetDataSet>
      <sheetData sheetId="0"/>
      <sheetData sheetId="1"/>
      <sheetData sheetId="2"/>
      <sheetData sheetId="3">
        <row r="4">
          <cell r="E4">
            <v>1470.16</v>
          </cell>
        </row>
        <row r="10">
          <cell r="C10" t="str">
            <v>5143-20</v>
          </cell>
          <cell r="D10" t="str">
            <v>Limpeza e conservação</v>
          </cell>
          <cell r="I10" t="str">
            <v>Posto de serviço mensal</v>
          </cell>
        </row>
        <row r="12">
          <cell r="B12" t="str">
            <v>Encarregado</v>
          </cell>
          <cell r="C12" t="str">
            <v>9922-10</v>
          </cell>
          <cell r="G12">
            <v>1</v>
          </cell>
          <cell r="I12" t="str">
            <v>Posto de serviço mensal</v>
          </cell>
        </row>
        <row r="26">
          <cell r="D26">
            <v>0</v>
          </cell>
          <cell r="F26">
            <v>0</v>
          </cell>
          <cell r="I26"/>
        </row>
        <row r="34">
          <cell r="C34">
            <v>5</v>
          </cell>
          <cell r="D34">
            <v>52</v>
          </cell>
          <cell r="E34">
            <v>260</v>
          </cell>
          <cell r="F34">
            <v>0.06</v>
          </cell>
          <cell r="J34">
            <v>0.2</v>
          </cell>
        </row>
        <row r="42">
          <cell r="C42">
            <v>15</v>
          </cell>
          <cell r="D42">
            <v>0</v>
          </cell>
          <cell r="G42">
            <v>128.35</v>
          </cell>
          <cell r="H42">
            <v>0</v>
          </cell>
          <cell r="L42">
            <v>0</v>
          </cell>
        </row>
      </sheetData>
      <sheetData sheetId="4"/>
      <sheetData sheetId="5"/>
      <sheetData sheetId="6"/>
      <sheetData sheetId="7"/>
      <sheetData sheetId="8"/>
      <sheetData sheetId="9"/>
      <sheetData sheetId="10"/>
      <sheetData sheetId="11"/>
      <sheetData sheetId="12">
        <row r="14">
          <cell r="B14" t="str">
            <v>PLANILHA DE CUSTOS E FORMAÇÃO DE PREÇOS (Redação dada pela Instrução Normativa nº 7, de 2018 e atualizada após a extinção da contribuição social de 10% sobre a soma dos depósitos do FGTS, no caso de demissão sem justa causa, por meio da Lei nº 13.932/2019)</v>
          </cell>
        </row>
        <row r="16">
          <cell r="B16" t="str">
            <v>DISCRIMINAÇÃO DOS SERVIÇOS (DADOS REFERENTES À CONTRATAÇÃO)</v>
          </cell>
        </row>
        <row r="17">
          <cell r="B17" t="str">
            <v>A</v>
          </cell>
          <cell r="C17" t="str">
            <v>Data de apresentação da proposta (dia/mês/ano)</v>
          </cell>
        </row>
        <row r="18">
          <cell r="B18" t="str">
            <v>B</v>
          </cell>
          <cell r="C18" t="str">
            <v>Município/UF</v>
          </cell>
        </row>
        <row r="19">
          <cell r="B19" t="str">
            <v>C</v>
          </cell>
          <cell r="C19" t="str">
            <v>Ano do Acordo, Convenção ou Dissídio Coletivo</v>
          </cell>
        </row>
        <row r="20">
          <cell r="B20" t="str">
            <v>D</v>
          </cell>
          <cell r="C20" t="str">
            <v>Número de meses de execução contratual:</v>
          </cell>
          <cell r="G20">
            <v>12</v>
          </cell>
        </row>
        <row r="22">
          <cell r="B22" t="str">
            <v>IDENTIFICAÇÃO DO SERVIÇO</v>
          </cell>
        </row>
        <row r="23">
          <cell r="B23" t="str">
            <v>Posto</v>
          </cell>
          <cell r="D23" t="str">
            <v>Unidade de Medida</v>
          </cell>
          <cell r="F23" t="str">
            <v>Quantidade mínima a contratar (Em função da unidade de medida)</v>
          </cell>
        </row>
        <row r="25">
          <cell r="B25" t="str">
            <v>Nota 1: Esta tabela poderá ser adaptada às características do serviço contratado, inclusive no que concerne às rubricas e suas respectivas provisões e/ou estimativas, desde que haja justificativa.</v>
          </cell>
        </row>
        <row r="26">
          <cell r="B26" t="str">
            <v>Nota 2: As provisões constantes desta planilha poderão ser desnecessárias quando se tratar de determinados serviços que prescindam da dedicação exclusiva dos trabalhadores da contratada para com a Administração.</v>
          </cell>
        </row>
        <row r="28">
          <cell r="B28" t="str">
            <v>Dados para composição dos custos referentes a mão de obra</v>
          </cell>
        </row>
        <row r="29">
          <cell r="B29">
            <v>1</v>
          </cell>
          <cell r="C29" t="str">
            <v>Tipo de Serviço (mesmo serviço com características distintas)</v>
          </cell>
        </row>
        <row r="30">
          <cell r="B30">
            <v>2</v>
          </cell>
          <cell r="C30" t="str">
            <v>Classificação Brasileira de Ocupações (CBO)</v>
          </cell>
        </row>
        <row r="31">
          <cell r="B31">
            <v>3</v>
          </cell>
          <cell r="C31" t="str">
            <v>Salário Normativo da Categoria Profissional</v>
          </cell>
        </row>
        <row r="32">
          <cell r="B32">
            <v>4</v>
          </cell>
          <cell r="C32" t="str">
            <v>Categoria Profissional (vinculada à execução contratual)</v>
          </cell>
        </row>
        <row r="33">
          <cell r="B33">
            <v>5</v>
          </cell>
          <cell r="C33" t="str">
            <v>Data-Base da Categoria (dia/mês/ano)</v>
          </cell>
        </row>
        <row r="34">
          <cell r="B34" t="str">
            <v>Nota 1: Deverá ser elaborado um quadro para cada tipo de serviço.</v>
          </cell>
        </row>
        <row r="35">
          <cell r="B35" t="str">
            <v>Nota 2: A planilha será calculada considerando o valor mensal do empregado.</v>
          </cell>
        </row>
        <row r="37">
          <cell r="B37" t="str">
            <v>Módulo 1 - Composição da Remuneração</v>
          </cell>
        </row>
        <row r="38">
          <cell r="B38" t="str">
            <v>(Redação dada pela Instrução Normativa nº 7, de 2018)</v>
          </cell>
        </row>
        <row r="39">
          <cell r="B39">
            <v>1</v>
          </cell>
          <cell r="C39" t="str">
            <v>Composição da Remuneração</v>
          </cell>
          <cell r="G39" t="str">
            <v>Percentual (%)</v>
          </cell>
          <cell r="H39" t="str">
            <v>Valor (R$)</v>
          </cell>
        </row>
        <row r="40">
          <cell r="B40" t="str">
            <v>A</v>
          </cell>
          <cell r="C40" t="str">
            <v>Salário-Base</v>
          </cell>
          <cell r="G40" t="str">
            <v>-</v>
          </cell>
        </row>
        <row r="41">
          <cell r="B41" t="str">
            <v>B</v>
          </cell>
          <cell r="C41" t="str">
            <v>Adicional de Periculosidade</v>
          </cell>
        </row>
        <row r="42">
          <cell r="B42" t="str">
            <v>C</v>
          </cell>
          <cell r="C42" t="str">
            <v>Adicional de Insalubridade</v>
          </cell>
        </row>
        <row r="43">
          <cell r="B43" t="str">
            <v>D</v>
          </cell>
          <cell r="C43" t="str">
            <v>Adicional Noturno</v>
          </cell>
        </row>
        <row r="44">
          <cell r="B44" t="str">
            <v>E</v>
          </cell>
          <cell r="C44" t="str">
            <v>Adicional de Hora Noturna Reduzida</v>
          </cell>
          <cell r="G44" t="str">
            <v>-</v>
          </cell>
          <cell r="H44">
            <v>0</v>
          </cell>
        </row>
        <row r="45">
          <cell r="B45" t="str">
            <v>F</v>
          </cell>
          <cell r="C45" t="str">
            <v>Outros (especificar)</v>
          </cell>
          <cell r="G45" t="str">
            <v>-</v>
          </cell>
          <cell r="H45">
            <v>0</v>
          </cell>
        </row>
        <row r="46">
          <cell r="B46" t="str">
            <v>Total</v>
          </cell>
        </row>
        <row r="47">
          <cell r="B47" t="str">
            <v>Nota 1: O Módulo 1 refere-se ao valor mensal devido ao empregado pela prestação do serviço no período de 12 meses.</v>
          </cell>
        </row>
        <row r="49">
          <cell r="B49" t="str">
            <v>Módulo 2 - Encargos e Benefícios Anuais, Mensais e Diários</v>
          </cell>
        </row>
        <row r="51">
          <cell r="B51" t="str">
            <v>Submódulo 2.1 - 13º (décimo terceiro) Salário, Férias e Adicional de Férias</v>
          </cell>
        </row>
        <row r="52">
          <cell r="B52" t="str">
            <v>2.1</v>
          </cell>
          <cell r="C52" t="str">
            <v>13º (décimo terceiro) Salário, Férias e Adicional de Férias</v>
          </cell>
          <cell r="G52" t="str">
            <v>Percentual (%)</v>
          </cell>
          <cell r="H52" t="str">
            <v>Valor (R$)</v>
          </cell>
        </row>
        <row r="53">
          <cell r="B53" t="str">
            <v>A</v>
          </cell>
          <cell r="C53" t="str">
            <v>13º (décimo terceiro) Salário</v>
          </cell>
        </row>
        <row r="54">
          <cell r="B54" t="str">
            <v>B</v>
          </cell>
          <cell r="C54" t="str">
            <v>Férias e Adicional de Férias</v>
          </cell>
        </row>
        <row r="55">
          <cell r="B55" t="str">
            <v>Total</v>
          </cell>
        </row>
        <row r="56">
          <cell r="B56" t="str">
            <v>Nota 1: Como a planilha de custos e formação de preços é calculada mensalmente, provisiona-se proporcionalmente 1/12 (um doze avos) dos valores referentes a gratificação natalina, férias e adicional de férias. (Redação dada pela Instrução Normativa nº 7, de 2018)</v>
          </cell>
        </row>
        <row r="57">
          <cell r="B57" t="str">
            <v>Nota 2: O adicional de férias contido no Submódulo 2.1 corresponde a 1/3 (um terço) da remuneração que por sua vez é divido por 12 (doze) conforme Nota 1 acima.</v>
          </cell>
        </row>
        <row r="58">
          <cell r="B58" t="str">
            <v>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v>
          </cell>
        </row>
        <row r="60">
          <cell r="B60" t="str">
            <v>Submódulo 2.2 - Encargos Previdenciários (GPS), Fundo de Garantia por Tempo de Serviço (FGTS) e outras contribuições.</v>
          </cell>
        </row>
        <row r="61">
          <cell r="B61" t="str">
            <v>2.2</v>
          </cell>
          <cell r="C61" t="str">
            <v>GPS, FGTS e outras contribuições</v>
          </cell>
          <cell r="G61" t="str">
            <v>Percentual (%)</v>
          </cell>
          <cell r="H61" t="str">
            <v>Valor (R$)</v>
          </cell>
        </row>
        <row r="62">
          <cell r="B62" t="str">
            <v>A</v>
          </cell>
          <cell r="C62" t="str">
            <v>INSS</v>
          </cell>
        </row>
        <row r="63">
          <cell r="B63" t="str">
            <v>B</v>
          </cell>
          <cell r="C63" t="str">
            <v>Salário Educação</v>
          </cell>
        </row>
        <row r="64">
          <cell r="B64" t="str">
            <v>C</v>
          </cell>
          <cell r="C64" t="str">
            <v>SAT</v>
          </cell>
        </row>
        <row r="65">
          <cell r="B65" t="str">
            <v>D</v>
          </cell>
          <cell r="C65" t="str">
            <v>SESC ou SESI</v>
          </cell>
        </row>
        <row r="66">
          <cell r="B66" t="str">
            <v>E</v>
          </cell>
          <cell r="C66" t="str">
            <v>SENAI - SENAC</v>
          </cell>
        </row>
        <row r="67">
          <cell r="B67" t="str">
            <v>F</v>
          </cell>
          <cell r="C67" t="str">
            <v>SEBRAE</v>
          </cell>
        </row>
        <row r="68">
          <cell r="B68" t="str">
            <v>G</v>
          </cell>
          <cell r="C68" t="str">
            <v>INCRA</v>
          </cell>
        </row>
        <row r="69">
          <cell r="B69" t="str">
            <v>H</v>
          </cell>
          <cell r="C69" t="str">
            <v>FGTS</v>
          </cell>
        </row>
        <row r="70">
          <cell r="B70" t="str">
            <v>Total</v>
          </cell>
        </row>
        <row r="71">
          <cell r="B71" t="str">
            <v>Nota 1: Os percentuais dos encargos previdenciários, do FGTS e demais contribuições são aqueles estabelecidos pela legislação vigente.</v>
          </cell>
        </row>
        <row r="72">
          <cell r="B72" t="str">
            <v>Nota 2: O SAT a depender do grau de risco do serviço irá variar entre 1%, para risco leve, de 2%, para risco médio, e de 3% de risco grave.</v>
          </cell>
        </row>
        <row r="73">
          <cell r="B73" t="str">
            <v>Nota 3: Esses percentuais incidem sobre o Módulo 1, o Submódulo 2.1. (Redação dada pela Instrução Normativa nº 7, de 2018)</v>
          </cell>
        </row>
        <row r="75">
          <cell r="B75" t="str">
            <v>Submódulo 2.3 - Benefícios Mensais e Diários.</v>
          </cell>
        </row>
        <row r="76">
          <cell r="B76" t="str">
            <v>2.3</v>
          </cell>
          <cell r="C76" t="str">
            <v>Benefícios Mensais e Diários</v>
          </cell>
          <cell r="D76" t="str">
            <v>Qtde.</v>
          </cell>
          <cell r="E76" t="str">
            <v>Valor unit. (R$)</v>
          </cell>
          <cell r="F76" t="str">
            <v>Valor total (R$)</v>
          </cell>
          <cell r="G76" t="str">
            <v>Contrapartida do empregado (%)</v>
          </cell>
          <cell r="H76" t="str">
            <v>Valor (R$)</v>
          </cell>
        </row>
        <row r="77">
          <cell r="B77" t="str">
            <v>A</v>
          </cell>
          <cell r="C77" t="str">
            <v>Transporte</v>
          </cell>
        </row>
        <row r="78">
          <cell r="B78" t="str">
            <v>B</v>
          </cell>
          <cell r="C78" t="str">
            <v>Auxílio-Refeição/Alimentação</v>
          </cell>
          <cell r="D78" t="str">
            <v>-</v>
          </cell>
          <cell r="E78" t="str">
            <v>-</v>
          </cell>
        </row>
        <row r="79">
          <cell r="B79" t="str">
            <v>C</v>
          </cell>
          <cell r="C79" t="str">
            <v>Benefício Social Familiar</v>
          </cell>
          <cell r="D79" t="str">
            <v>-</v>
          </cell>
          <cell r="E79" t="str">
            <v>-</v>
          </cell>
        </row>
        <row r="80">
          <cell r="B80" t="str">
            <v>D</v>
          </cell>
          <cell r="C80" t="str">
            <v>Auxílio Saúde</v>
          </cell>
          <cell r="D80" t="str">
            <v>-</v>
          </cell>
          <cell r="E80" t="str">
            <v>-</v>
          </cell>
        </row>
        <row r="81">
          <cell r="B81" t="str">
            <v>E</v>
          </cell>
          <cell r="C81" t="str">
            <v>Seguro de vida</v>
          </cell>
          <cell r="D81" t="str">
            <v>-</v>
          </cell>
          <cell r="E81" t="str">
            <v>-</v>
          </cell>
        </row>
        <row r="82">
          <cell r="B82" t="str">
            <v>Total</v>
          </cell>
        </row>
        <row r="83">
          <cell r="B83" t="str">
            <v>Nota 1: O valor informado deverá ser o custo real do benefício (descontado o valor eventualmente pago pelo empregado).</v>
          </cell>
        </row>
        <row r="84">
          <cell r="B84" t="str">
            <v>Nota 2: Observar a previsão dos benefícios contidos em Acordos, Convenções e Dissídios Coletivos de Trabalho e atentar-se ao disposto no art. 6º desta Instrução Normativa.</v>
          </cell>
        </row>
        <row r="86">
          <cell r="B86" t="str">
            <v>Quadro-Resumo do Módulo 2 - Encargos e Benefícios Anuais, Mensais e Diários</v>
          </cell>
        </row>
        <row r="87">
          <cell r="B87">
            <v>2</v>
          </cell>
          <cell r="C87" t="str">
            <v>Encargos e Benefícios Anuais, Mensais e Diários</v>
          </cell>
          <cell r="H87" t="str">
            <v>Valor (R$)</v>
          </cell>
        </row>
        <row r="88">
          <cell r="B88" t="str">
            <v>2.1</v>
          </cell>
          <cell r="C88" t="str">
            <v>13º (décimo terceiro) Salário, Férias e Adicional de Férias</v>
          </cell>
        </row>
        <row r="89">
          <cell r="B89" t="str">
            <v>2.2</v>
          </cell>
          <cell r="C89" t="str">
            <v>GPS, FGTS e outras contribuições</v>
          </cell>
        </row>
        <row r="90">
          <cell r="B90" t="str">
            <v>2.3</v>
          </cell>
          <cell r="C90" t="str">
            <v>Benefícios Mensais e Diários</v>
          </cell>
        </row>
        <row r="91">
          <cell r="B91" t="str">
            <v>Total</v>
          </cell>
        </row>
        <row r="93">
          <cell r="B93" t="str">
            <v>Módulo 3 - Provisão para Rescisão</v>
          </cell>
        </row>
        <row r="94">
          <cell r="B94" t="str">
            <v>(Redação dada pela Instrução Normativa nº 7, de 2018 e atualizada após a extinção da contribuição social de 10% sobre a soma dos depósitos do FGTS, no caso de demissão sem justa causa, por meio da Lei nº 13.932/2019).</v>
          </cell>
        </row>
        <row r="95">
          <cell r="B95">
            <v>3</v>
          </cell>
          <cell r="C95" t="str">
            <v>Provisão para Rescisão</v>
          </cell>
          <cell r="G95" t="str">
            <v>Percentual (%)</v>
          </cell>
          <cell r="H95" t="str">
            <v>Valor (R$)</v>
          </cell>
        </row>
        <row r="96">
          <cell r="B96" t="str">
            <v>A</v>
          </cell>
          <cell r="C96" t="str">
            <v>Aviso Prévio Indenizado</v>
          </cell>
        </row>
        <row r="97">
          <cell r="B97" t="str">
            <v>B</v>
          </cell>
          <cell r="C97" t="str">
            <v>Incidência do FGTS sobre o Aviso Prévio Indenizado</v>
          </cell>
        </row>
        <row r="98">
          <cell r="B98" t="str">
            <v>C</v>
          </cell>
          <cell r="C98" t="str">
            <v>Multa do FGTS sobre o Aviso Prévio Indenizado</v>
          </cell>
        </row>
        <row r="99">
          <cell r="B99" t="str">
            <v>D</v>
          </cell>
          <cell r="C99" t="str">
            <v>Aviso Prévio Trabalhado</v>
          </cell>
        </row>
        <row r="100">
          <cell r="B100" t="str">
            <v>E</v>
          </cell>
          <cell r="C100" t="str">
            <v>Incidência dos encargos do submódulo 2.2 sobre o Aviso Prévio Trabalhado</v>
          </cell>
        </row>
        <row r="101">
          <cell r="B101" t="str">
            <v>F</v>
          </cell>
          <cell r="C101" t="str">
            <v>Multa do FGTS sobre o Aviso Prévio Trabalhado</v>
          </cell>
        </row>
        <row r="102">
          <cell r="B102" t="str">
            <v>Total</v>
          </cell>
        </row>
        <row r="103">
          <cell r="B103" t="str">
            <v xml:space="preserve">Nota 1: Em atendimento ao disposto na Lei nº 12.506/2011, em caso de prorrogação do contrato, os percentuais relativos ao “Aviso Prévio Indenizado” (3.A) e ao “Aviso Prévio Trabalhado” (3.D) serão correspondentes a 10% dos percentuais praticados para estes custos no primeiro ano. Vale lembrar que estes ajustes repercutem nos percentuais da “Incidência do FGTS sobre o Aviso Prévio Indenizado” (3.B) e da “Incidência dos encargos do submódulo 2.2 sobre o Aviso Prévio Trabalhado” (3.E), respectivamente. </v>
          </cell>
        </row>
        <row r="105">
          <cell r="B105" t="str">
            <v>Módulo 4 - Custo de Reposição do Profissional Ausente</v>
          </cell>
        </row>
        <row r="106">
          <cell r="B106" t="str">
            <v>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v>
          </cell>
        </row>
        <row r="108">
          <cell r="B108" t="str">
            <v>Submódulo 4.1 - Substituto nas Ausências Legais</v>
          </cell>
        </row>
        <row r="109">
          <cell r="B109" t="str">
            <v>(Redação dada pela Instrução Normativa nº 7, de 2018)</v>
          </cell>
        </row>
        <row r="110">
          <cell r="B110" t="str">
            <v>4.1</v>
          </cell>
          <cell r="C110" t="str">
            <v>Ausências Legais</v>
          </cell>
          <cell r="G110" t="str">
            <v>Percentual (%)</v>
          </cell>
          <cell r="H110" t="str">
            <v>Valor (R$)</v>
          </cell>
        </row>
        <row r="111">
          <cell r="B111" t="str">
            <v>A</v>
          </cell>
          <cell r="C111" t="str">
            <v>Substituto na cobertura de Férias</v>
          </cell>
        </row>
        <row r="112">
          <cell r="B112" t="str">
            <v>B</v>
          </cell>
          <cell r="C112" t="str">
            <v>Substituto na cobertura de Ausências Legais</v>
          </cell>
        </row>
        <row r="113">
          <cell r="B113" t="str">
            <v>C</v>
          </cell>
          <cell r="C113" t="str">
            <v>Substituto na cobertura de Licença-Paternidade</v>
          </cell>
        </row>
        <row r="114">
          <cell r="B114" t="str">
            <v>D</v>
          </cell>
          <cell r="C114" t="str">
            <v>Substituto na cobertura de Ausência por acidente de trabalho</v>
          </cell>
        </row>
        <row r="115">
          <cell r="B115" t="str">
            <v>E</v>
          </cell>
          <cell r="C115" t="str">
            <v>Substituto na cobertura de Afastamento Maternidade</v>
          </cell>
        </row>
        <row r="116">
          <cell r="B116" t="str">
            <v>F</v>
          </cell>
          <cell r="C116" t="str">
            <v>Substituto na cobertura de Outras Ausências (especificar)</v>
          </cell>
        </row>
        <row r="117">
          <cell r="B117" t="str">
            <v>Total</v>
          </cell>
        </row>
        <row r="119">
          <cell r="B119" t="str">
            <v>Submódulo 4.2 - Substituto na Intrajornada</v>
          </cell>
        </row>
        <row r="120">
          <cell r="B120" t="str">
            <v>(Redação dada pela Instrução Normativa nº 7, de 2018)</v>
          </cell>
        </row>
        <row r="121">
          <cell r="B121" t="str">
            <v>4.2</v>
          </cell>
          <cell r="C121" t="str">
            <v>Intrajornada</v>
          </cell>
          <cell r="G121" t="str">
            <v>Percentual (%)</v>
          </cell>
          <cell r="H121" t="str">
            <v>Valor (R$)</v>
          </cell>
        </row>
        <row r="122">
          <cell r="B122" t="str">
            <v>A</v>
          </cell>
          <cell r="C122" t="str">
            <v>Substituto na cobertura de Intervalo para repouso e alimentação</v>
          </cell>
        </row>
        <row r="123">
          <cell r="B123" t="str">
            <v>Total</v>
          </cell>
        </row>
        <row r="124">
          <cell r="B124" t="str">
            <v>Nota: Quando houver a necessidade de reposição de um empregado durante sua ausência nos casos de intervalo para repouso ou alimentação deve-se contemplar o Submódulo 4.2.</v>
          </cell>
        </row>
        <row r="126">
          <cell r="B126" t="str">
            <v>Quadro-Resumo do Módulo 4 - Custo de Reposição do Profissional Ausente</v>
          </cell>
        </row>
        <row r="127">
          <cell r="B127" t="str">
            <v>(Redação dada pela Instrução Normativa nº 7, de 2018)</v>
          </cell>
        </row>
        <row r="128">
          <cell r="B128">
            <v>4</v>
          </cell>
          <cell r="C128" t="str">
            <v>Custo de Reposição do Profissional Ausente</v>
          </cell>
          <cell r="H128" t="str">
            <v>Valor (R$)</v>
          </cell>
        </row>
        <row r="129">
          <cell r="B129" t="str">
            <v>4.1</v>
          </cell>
          <cell r="C129" t="str">
            <v>Ausências Legais</v>
          </cell>
        </row>
        <row r="130">
          <cell r="B130" t="str">
            <v>4.2</v>
          </cell>
          <cell r="C130" t="str">
            <v>Intrajornada</v>
          </cell>
        </row>
        <row r="131">
          <cell r="B131" t="str">
            <v>Total</v>
          </cell>
        </row>
        <row r="135">
          <cell r="B135" t="str">
            <v>Este cenário representa uma estimativa do custo do posto em um mês em que foram recebidos insumos sob demanda. Os custos dos insumos sob demanda deverão ser contabilizados nos itens "Materiais e EPIs/EPCs (sob demanda)" e "Equipamentos (sob demanda)", conforme o tipo de insumo. Para fins de estimativa do custo, será considerado um valor mensal médio destes insumos. O valor mensal real será calculado mensalmente, conforme aquilo que foi efetivamente fornecido pela Contratada e recebido pela Contratante. Vale destacar que o total do Módulo 5 repercutirá no Módulo 6 e, consequentemente, no Valor Total por Empregado.</v>
          </cell>
        </row>
        <row r="137">
          <cell r="A137" t="str">
            <v>C
E
N
Á
R
I
O
1
C
O
M
I
N
S
U
M
O
S
S
O
B
D
E
M
A
N
D
A</v>
          </cell>
          <cell r="B137" t="str">
            <v>Módulo 5 - Insumos Diversos (com insumos sob demanda)</v>
          </cell>
        </row>
        <row r="138">
          <cell r="B138">
            <v>5</v>
          </cell>
          <cell r="C138" t="str">
            <v>Insumos Diversos</v>
          </cell>
          <cell r="H138" t="str">
            <v>Valor (R$)</v>
          </cell>
        </row>
        <row r="139">
          <cell r="B139" t="str">
            <v>A</v>
          </cell>
          <cell r="C139" t="str">
            <v xml:space="preserve">Uniformes </v>
          </cell>
        </row>
        <row r="140">
          <cell r="B140" t="str">
            <v>B</v>
          </cell>
          <cell r="C140" t="str">
            <v>Materiais (sob demanda)</v>
          </cell>
        </row>
        <row r="141">
          <cell r="B141" t="str">
            <v>C</v>
          </cell>
          <cell r="C141" t="str">
            <v>Equipamentos (sob demanda)</v>
          </cell>
        </row>
        <row r="142">
          <cell r="B142" t="str">
            <v>D</v>
          </cell>
          <cell r="C142" t="str">
            <v>EPIs/EPCs (sob demanda)</v>
          </cell>
        </row>
        <row r="143">
          <cell r="B143" t="str">
            <v>Total</v>
          </cell>
        </row>
        <row r="144">
          <cell r="B144" t="str">
            <v>Nota: Valores mensais por empregado.</v>
          </cell>
        </row>
        <row r="146">
          <cell r="B146" t="str">
            <v>Módulo 6 - Custos Indiretos, Tributos e Lucro (com insumos sob demanda)</v>
          </cell>
        </row>
        <row r="147">
          <cell r="B147">
            <v>6</v>
          </cell>
          <cell r="C147" t="str">
            <v>Custos Indiretos, Tributos e Lucro</v>
          </cell>
          <cell r="G147" t="str">
            <v>Percentual (%)</v>
          </cell>
          <cell r="H147" t="str">
            <v>Valor (R$)</v>
          </cell>
        </row>
        <row r="148">
          <cell r="B148" t="str">
            <v>A</v>
          </cell>
          <cell r="C148" t="str">
            <v>Custos Indiretos</v>
          </cell>
        </row>
        <row r="149">
          <cell r="B149" t="str">
            <v>B</v>
          </cell>
          <cell r="C149" t="str">
            <v>Lucro</v>
          </cell>
        </row>
        <row r="150">
          <cell r="B150" t="str">
            <v>Total dos custos indiretos e do lucro</v>
          </cell>
        </row>
        <row r="151">
          <cell r="B151" t="str">
            <v>C</v>
          </cell>
          <cell r="C151" t="str">
            <v>Tributos</v>
          </cell>
        </row>
        <row r="152">
          <cell r="C152" t="str">
            <v>C.1. Tributos Federais (especificar)</v>
          </cell>
          <cell r="F152" t="str">
            <v>COFINS</v>
          </cell>
        </row>
        <row r="153">
          <cell r="F153" t="str">
            <v>PIS</v>
          </cell>
        </row>
        <row r="154">
          <cell r="C154" t="str">
            <v>C.2. Tributos Estaduais (especificar)</v>
          </cell>
          <cell r="F154" t="str">
            <v>-</v>
          </cell>
        </row>
        <row r="155">
          <cell r="C155" t="str">
            <v>C.3. Tributos Municipais (especificar)</v>
          </cell>
          <cell r="F155" t="str">
            <v>ISS</v>
          </cell>
        </row>
        <row r="156">
          <cell r="C156" t="str">
            <v>Total dos tributos</v>
          </cell>
        </row>
        <row r="157">
          <cell r="B157" t="str">
            <v>Total</v>
          </cell>
          <cell r="G157" t="str">
            <v>-</v>
          </cell>
        </row>
        <row r="158">
          <cell r="B158" t="str">
            <v>Nota 1: Custos Indiretos, Tributos e Lucro por empregado.</v>
          </cell>
        </row>
        <row r="159">
          <cell r="B159" t="str">
            <v>Nota 2: O valor referente a tributos é obtido aplicando-se o percentual sobre o valor do faturamento.</v>
          </cell>
        </row>
        <row r="161">
          <cell r="B161" t="str">
            <v>2. QUADRO-RESUMO DO CUSTO POR EMPREGADO</v>
          </cell>
        </row>
        <row r="163">
          <cell r="C163" t="str">
            <v>Mão de obra vinculada à execução contratual (valor por empregado)</v>
          </cell>
        </row>
        <row r="164">
          <cell r="B164" t="str">
            <v>A</v>
          </cell>
          <cell r="C164" t="str">
            <v>Módulo 1 - Composição da Remuneração</v>
          </cell>
        </row>
        <row r="165">
          <cell r="B165" t="str">
            <v>B</v>
          </cell>
          <cell r="C165" t="str">
            <v>Módulo 2 - Encargos e Benefícios Anuais, Mensais e Diários</v>
          </cell>
        </row>
        <row r="166">
          <cell r="B166" t="str">
            <v>C</v>
          </cell>
          <cell r="C166" t="str">
            <v>Módulo 3 - Provisão para Rescisão</v>
          </cell>
        </row>
        <row r="167">
          <cell r="B167" t="str">
            <v>D</v>
          </cell>
          <cell r="C167" t="str">
            <v>Módulo 4 - Custo de Reposição do Profissional Ausente</v>
          </cell>
        </row>
        <row r="168">
          <cell r="B168" t="str">
            <v>E</v>
          </cell>
          <cell r="C168" t="str">
            <v>Módulo 5 - Insumos Diversos (com insumos sob demanda)</v>
          </cell>
        </row>
        <row r="169">
          <cell r="B169" t="str">
            <v>Subtotal (A+B+C+D+E)</v>
          </cell>
        </row>
        <row r="170">
          <cell r="B170" t="str">
            <v>F</v>
          </cell>
          <cell r="C170" t="str">
            <v>Módulo 6 - Custos Indiretos, Tributos e Lucro (com insumos sob demanda)</v>
          </cell>
        </row>
        <row r="171">
          <cell r="B171" t="str">
            <v xml:space="preserve">Valor Total por Empregado </v>
          </cell>
        </row>
      </sheetData>
      <sheetData sheetId="13"/>
      <sheetData sheetId="14"/>
      <sheetData sheetId="15"/>
      <sheetData sheetId="16"/>
      <sheetData sheetId="17">
        <row r="26">
          <cell r="D26">
            <v>8.3299999999999999E-2</v>
          </cell>
        </row>
        <row r="27">
          <cell r="D27">
            <v>0.121</v>
          </cell>
        </row>
        <row r="37">
          <cell r="D37">
            <v>0.2</v>
          </cell>
        </row>
        <row r="38">
          <cell r="D38">
            <v>2.5000000000000001E-2</v>
          </cell>
        </row>
        <row r="39">
          <cell r="D39">
            <v>1.4999999999999999E-2</v>
          </cell>
        </row>
        <row r="40">
          <cell r="D40">
            <v>1.4999999999999999E-2</v>
          </cell>
        </row>
        <row r="41">
          <cell r="D41">
            <v>0.01</v>
          </cell>
        </row>
        <row r="42">
          <cell r="D42">
            <v>6.0000000000000001E-3</v>
          </cell>
        </row>
        <row r="43">
          <cell r="D43">
            <v>2E-3</v>
          </cell>
        </row>
        <row r="44">
          <cell r="D44">
            <v>0.08</v>
          </cell>
        </row>
        <row r="74">
          <cell r="D74">
            <v>4.1999999999999997E-3</v>
          </cell>
        </row>
        <row r="75">
          <cell r="D75">
            <v>3.3599999999999998E-4</v>
          </cell>
        </row>
        <row r="76">
          <cell r="D76">
            <v>3.4700000000000002E-2</v>
          </cell>
        </row>
        <row r="77">
          <cell r="D77">
            <v>1.9400000000000001E-2</v>
          </cell>
        </row>
        <row r="78">
          <cell r="D78">
            <v>6.7999999999999996E-3</v>
          </cell>
        </row>
        <row r="79">
          <cell r="D79">
            <v>5.3E-3</v>
          </cell>
        </row>
        <row r="95">
          <cell r="D95">
            <v>1.6199999999999999E-2</v>
          </cell>
        </row>
        <row r="96">
          <cell r="D96">
            <v>8.2000000000000007E-3</v>
          </cell>
        </row>
        <row r="97">
          <cell r="D97">
            <v>2.0000000000000001E-4</v>
          </cell>
        </row>
        <row r="98">
          <cell r="D98">
            <v>2.9999999999999997E-4</v>
          </cell>
        </row>
        <row r="99">
          <cell r="D99">
            <v>6.9999999999999999E-4</v>
          </cell>
        </row>
        <row r="100">
          <cell r="D100">
            <v>0</v>
          </cell>
        </row>
        <row r="114">
          <cell r="D114">
            <v>0</v>
          </cell>
        </row>
        <row r="131">
          <cell r="D131">
            <v>5.0000000000000001E-3</v>
          </cell>
        </row>
        <row r="132">
          <cell r="D132">
            <v>6.7900000000000002E-2</v>
          </cell>
        </row>
        <row r="133">
          <cell r="D133">
            <v>0.03</v>
          </cell>
        </row>
        <row r="134">
          <cell r="D134">
            <v>6.4999999999999997E-3</v>
          </cell>
        </row>
        <row r="135">
          <cell r="D135">
            <v>0.05</v>
          </cell>
        </row>
      </sheetData>
      <sheetData sheetId="18"/>
      <sheetData sheetId="19"/>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4"/>
  <sheetViews>
    <sheetView view="pageBreakPreview" zoomScale="90" zoomScaleNormal="90" zoomScaleSheetLayoutView="90" workbookViewId="0">
      <selection activeCell="J10" sqref="J10"/>
    </sheetView>
  </sheetViews>
  <sheetFormatPr defaultRowHeight="15" x14ac:dyDescent="0.25"/>
  <cols>
    <col min="3" max="3" width="12.5703125" customWidth="1"/>
    <col min="4" max="4" width="14.5703125" customWidth="1"/>
    <col min="5" max="5" width="12.7109375" customWidth="1"/>
    <col min="6" max="6" width="18.140625" customWidth="1"/>
  </cols>
  <sheetData>
    <row r="1" spans="1:12" x14ac:dyDescent="0.25">
      <c r="A1" s="217" t="s">
        <v>185</v>
      </c>
      <c r="B1" s="217"/>
      <c r="C1" s="217"/>
      <c r="D1" s="217"/>
    </row>
    <row r="2" spans="1:12" x14ac:dyDescent="0.25">
      <c r="A2" s="217"/>
      <c r="B2" s="217"/>
      <c r="C2" s="217"/>
      <c r="D2" s="217"/>
      <c r="E2" s="1"/>
      <c r="F2" s="1"/>
      <c r="G2" s="1"/>
    </row>
    <row r="3" spans="1:12" ht="46.15" customHeight="1" x14ac:dyDescent="0.25">
      <c r="A3" s="5"/>
      <c r="B3" s="5"/>
      <c r="C3" s="6"/>
      <c r="D3" s="224" t="s">
        <v>0</v>
      </c>
      <c r="E3" s="224"/>
      <c r="F3" s="224"/>
      <c r="G3" s="3"/>
    </row>
    <row r="4" spans="1:12" ht="27" customHeight="1" x14ac:dyDescent="0.25">
      <c r="A4" s="5"/>
      <c r="B4" s="5"/>
      <c r="C4" s="6"/>
      <c r="D4" s="221" t="s">
        <v>1</v>
      </c>
      <c r="E4" s="222"/>
      <c r="F4" s="223"/>
      <c r="G4" s="3"/>
    </row>
    <row r="5" spans="1:12" ht="39" customHeight="1" x14ac:dyDescent="0.25">
      <c r="A5" s="5"/>
      <c r="B5" s="5"/>
      <c r="C5" s="6"/>
      <c r="D5" s="21" t="s">
        <v>184</v>
      </c>
      <c r="E5" s="21" t="s">
        <v>2</v>
      </c>
      <c r="F5" s="183" t="s">
        <v>3</v>
      </c>
      <c r="G5" s="3"/>
    </row>
    <row r="6" spans="1:12" ht="19.899999999999999" customHeight="1" x14ac:dyDescent="0.25">
      <c r="A6" s="228" t="str">
        <f>'Serv limpeza '!C137</f>
        <v xml:space="preserve">Uniformes </v>
      </c>
      <c r="B6" s="229"/>
      <c r="C6" s="230"/>
      <c r="D6" s="96">
        <f>F6*0.93</f>
        <v>449.00400000000002</v>
      </c>
      <c r="E6" s="97">
        <f>F6*0.07</f>
        <v>33.796000000000006</v>
      </c>
      <c r="F6" s="184">
        <f>44.75*10+35.3</f>
        <v>482.8</v>
      </c>
      <c r="G6" s="3"/>
      <c r="H6" s="188"/>
      <c r="I6" s="98"/>
      <c r="J6" s="98"/>
      <c r="K6" s="98"/>
      <c r="L6" s="98"/>
    </row>
    <row r="7" spans="1:12" ht="27.75" customHeight="1" x14ac:dyDescent="0.25">
      <c r="A7" s="228" t="str">
        <f>'Serv limpeza '!C138</f>
        <v>Materiais (sob demanda)</v>
      </c>
      <c r="B7" s="229"/>
      <c r="C7" s="230"/>
      <c r="D7" s="96">
        <f>F7</f>
        <v>10331.15</v>
      </c>
      <c r="E7" s="97">
        <v>0</v>
      </c>
      <c r="F7" s="184">
        <f>1023.21*10+99.05</f>
        <v>10331.15</v>
      </c>
      <c r="G7" s="3"/>
      <c r="I7" s="98"/>
      <c r="J7" s="98"/>
      <c r="K7" s="98"/>
      <c r="L7" s="98"/>
    </row>
    <row r="8" spans="1:12" ht="24" customHeight="1" x14ac:dyDescent="0.25">
      <c r="A8" s="218" t="str">
        <f>'Serv limpeza '!C139</f>
        <v>Equipamentos (sob demanda)</v>
      </c>
      <c r="B8" s="219"/>
      <c r="C8" s="220"/>
      <c r="D8" s="96">
        <f>F8</f>
        <v>5072.3</v>
      </c>
      <c r="E8" s="97">
        <v>0</v>
      </c>
      <c r="F8" s="184">
        <f>507.23*10</f>
        <v>5072.3</v>
      </c>
      <c r="G8" s="3"/>
      <c r="I8" s="98"/>
      <c r="J8" s="98"/>
      <c r="K8" s="98"/>
      <c r="L8" s="98"/>
    </row>
    <row r="9" spans="1:12" ht="30" customHeight="1" x14ac:dyDescent="0.25">
      <c r="A9" s="218" t="str">
        <f>'Serv limpeza '!C140</f>
        <v>EPIs/EPCs (sob demanda)</v>
      </c>
      <c r="B9" s="219"/>
      <c r="C9" s="220"/>
      <c r="D9" s="96">
        <f>F9*0.97</f>
        <v>255.05179999999999</v>
      </c>
      <c r="E9" s="97">
        <f>F9*0.03</f>
        <v>7.8881999999999994</v>
      </c>
      <c r="F9" s="184">
        <f>25.62*10+6.74</f>
        <v>262.94</v>
      </c>
      <c r="G9" s="3"/>
      <c r="I9" s="98"/>
      <c r="J9" s="98"/>
      <c r="K9" s="98"/>
      <c r="L9" s="98"/>
    </row>
    <row r="10" spans="1:12" ht="21" customHeight="1" x14ac:dyDescent="0.25">
      <c r="A10" s="225" t="s">
        <v>4</v>
      </c>
      <c r="B10" s="226"/>
      <c r="C10" s="227"/>
      <c r="D10" s="99">
        <f t="shared" ref="D10:F10" si="0">SUM(D6:D9)</f>
        <v>16107.505800000001</v>
      </c>
      <c r="E10" s="100">
        <f t="shared" si="0"/>
        <v>41.684200000000004</v>
      </c>
      <c r="F10" s="185">
        <f t="shared" si="0"/>
        <v>16149.19</v>
      </c>
      <c r="G10" s="4"/>
    </row>
    <row r="11" spans="1:12" ht="19.5" customHeight="1" x14ac:dyDescent="0.25">
      <c r="A11" s="2"/>
      <c r="B11" s="2"/>
      <c r="C11" s="2"/>
      <c r="D11" s="2"/>
      <c r="E11" s="2"/>
      <c r="F11" s="2"/>
      <c r="G11" s="211"/>
    </row>
    <row r="12" spans="1:12" ht="30" customHeight="1" x14ac:dyDescent="0.25">
      <c r="A12" s="215" t="s">
        <v>5</v>
      </c>
      <c r="B12" s="215"/>
      <c r="C12" s="215"/>
      <c r="D12" s="215"/>
      <c r="E12" s="215"/>
      <c r="F12" s="215"/>
      <c r="G12" s="2"/>
    </row>
    <row r="13" spans="1:12" ht="39.75" customHeight="1" x14ac:dyDescent="0.25">
      <c r="A13" s="216" t="s">
        <v>6</v>
      </c>
      <c r="B13" s="216"/>
      <c r="C13" s="216"/>
      <c r="D13" s="216"/>
      <c r="E13" s="216"/>
      <c r="F13" s="216"/>
      <c r="G13" s="2"/>
    </row>
    <row r="14" spans="1:12" ht="63.75" customHeight="1" x14ac:dyDescent="0.25">
      <c r="A14" s="216" t="s">
        <v>7</v>
      </c>
      <c r="B14" s="216"/>
      <c r="C14" s="216"/>
      <c r="D14" s="216"/>
      <c r="E14" s="216"/>
      <c r="F14" s="216"/>
    </row>
  </sheetData>
  <mergeCells count="11">
    <mergeCell ref="A12:F12"/>
    <mergeCell ref="A14:F14"/>
    <mergeCell ref="A1:D2"/>
    <mergeCell ref="A13:F13"/>
    <mergeCell ref="A9:C9"/>
    <mergeCell ref="D4:F4"/>
    <mergeCell ref="D3:F3"/>
    <mergeCell ref="A10:C10"/>
    <mergeCell ref="A6:C6"/>
    <mergeCell ref="A7:C7"/>
    <mergeCell ref="A8:C8"/>
  </mergeCells>
  <pageMargins left="0.25" right="0.25" top="0.75" bottom="0.75" header="0.3" footer="0.3"/>
  <pageSetup paperSize="9" scale="74"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69"/>
  <sheetViews>
    <sheetView view="pageBreakPreview" topLeftCell="A77" zoomScaleNormal="100" zoomScaleSheetLayoutView="100" workbookViewId="0">
      <selection activeCell="I141" sqref="I141"/>
    </sheetView>
  </sheetViews>
  <sheetFormatPr defaultColWidth="9.140625" defaultRowHeight="12.75" x14ac:dyDescent="0.25"/>
  <cols>
    <col min="1" max="1" width="3.7109375" style="105" customWidth="1"/>
    <col min="2" max="2" width="3.7109375" style="104" customWidth="1"/>
    <col min="3" max="3" width="33.140625" style="104" customWidth="1"/>
    <col min="4" max="4" width="6.7109375" style="113" customWidth="1"/>
    <col min="5" max="6" width="9.42578125" style="113" customWidth="1"/>
    <col min="7" max="7" width="15" style="114" customWidth="1"/>
    <col min="8" max="8" width="12.28515625" style="107" bestFit="1" customWidth="1"/>
    <col min="9" max="16384" width="9.140625" style="104"/>
  </cols>
  <sheetData>
    <row r="1" spans="1:8" ht="15.75" x14ac:dyDescent="0.25">
      <c r="A1" s="307" t="s">
        <v>180</v>
      </c>
      <c r="B1" s="307"/>
      <c r="C1" s="307"/>
      <c r="D1" s="307"/>
      <c r="E1" s="308" t="s">
        <v>8</v>
      </c>
      <c r="F1" s="308"/>
      <c r="G1" s="308"/>
      <c r="H1" s="308"/>
    </row>
    <row r="2" spans="1:8" ht="15.75" x14ac:dyDescent="0.25">
      <c r="A2" s="307"/>
      <c r="B2" s="307"/>
      <c r="C2" s="307"/>
      <c r="D2" s="307"/>
      <c r="E2" s="308" t="str">
        <f>B4</f>
        <v>Servente de Limpeza</v>
      </c>
      <c r="F2" s="308"/>
      <c r="G2" s="308"/>
      <c r="H2" s="308"/>
    </row>
    <row r="3" spans="1:8" x14ac:dyDescent="0.25">
      <c r="B3" s="106"/>
      <c r="C3" s="106"/>
      <c r="D3" s="104"/>
      <c r="E3" s="104"/>
      <c r="F3" s="104"/>
      <c r="G3" s="104"/>
    </row>
    <row r="4" spans="1:8" x14ac:dyDescent="0.25">
      <c r="B4" s="309" t="s">
        <v>179</v>
      </c>
      <c r="C4" s="309"/>
      <c r="D4" s="309"/>
      <c r="E4" s="309"/>
      <c r="F4" s="108">
        <v>10</v>
      </c>
      <c r="G4" s="310" t="s">
        <v>9</v>
      </c>
      <c r="H4" s="310"/>
    </row>
    <row r="5" spans="1:8" x14ac:dyDescent="0.25">
      <c r="B5" s="281" t="s">
        <v>10</v>
      </c>
      <c r="C5" s="281"/>
      <c r="D5" s="267" t="s">
        <v>11</v>
      </c>
      <c r="E5" s="268"/>
      <c r="F5" s="268"/>
      <c r="G5" s="269"/>
      <c r="H5" s="304">
        <f>H169</f>
        <v>5384.33</v>
      </c>
    </row>
    <row r="6" spans="1:8" ht="13.15" customHeight="1" x14ac:dyDescent="0.25">
      <c r="B6" s="281"/>
      <c r="C6" s="281"/>
      <c r="D6" s="263"/>
      <c r="E6" s="264"/>
      <c r="F6" s="264"/>
      <c r="G6" s="265"/>
      <c r="H6" s="305"/>
    </row>
    <row r="7" spans="1:8" ht="13.15" customHeight="1" x14ac:dyDescent="0.25">
      <c r="B7" s="110"/>
      <c r="C7" s="110"/>
      <c r="D7" s="111"/>
      <c r="E7" s="111"/>
      <c r="F7" s="111"/>
      <c r="G7" s="111"/>
    </row>
    <row r="8" spans="1:8" x14ac:dyDescent="0.25">
      <c r="B8" s="306" t="str">
        <f>A1</f>
        <v>Campus Canguaretama</v>
      </c>
      <c r="C8" s="306"/>
      <c r="D8" s="306"/>
      <c r="E8" s="306"/>
      <c r="F8" s="306"/>
      <c r="G8" s="306"/>
      <c r="H8" s="306"/>
    </row>
    <row r="9" spans="1:8" x14ac:dyDescent="0.25">
      <c r="B9" s="306" t="str">
        <f>B4</f>
        <v>Servente de Limpeza</v>
      </c>
      <c r="C9" s="306"/>
      <c r="D9" s="306"/>
      <c r="E9" s="306"/>
      <c r="F9" s="306"/>
      <c r="G9" s="306"/>
      <c r="H9" s="306"/>
    </row>
    <row r="10" spans="1:8" x14ac:dyDescent="0.25">
      <c r="B10" s="110"/>
      <c r="C10" s="110"/>
      <c r="D10" s="111"/>
      <c r="E10" s="111"/>
      <c r="F10" s="111"/>
      <c r="G10" s="111"/>
    </row>
    <row r="11" spans="1:8" x14ac:dyDescent="0.25">
      <c r="B11" s="239" t="str">
        <f>'[1]Modelo PCFC'!B14</f>
        <v>PLANILHA DE CUSTOS E FORMAÇÃO DE PREÇOS (Redação dada pela Instrução Normativa nº 7, de 2018 e atualizada após a extinção da contribuição social de 10% sobre a soma dos depósitos do FGTS, no caso de demissão sem justa causa, por meio da Lei nº 13.932/2019)</v>
      </c>
      <c r="C11" s="239"/>
      <c r="D11" s="239"/>
      <c r="E11" s="239"/>
      <c r="F11" s="239"/>
      <c r="G11" s="239"/>
      <c r="H11" s="239"/>
    </row>
    <row r="13" spans="1:8" x14ac:dyDescent="0.25">
      <c r="B13" s="234" t="str">
        <f>'[1]Modelo PCFC'!B16</f>
        <v>DISCRIMINAÇÃO DOS SERVIÇOS (DADOS REFERENTES À CONTRATAÇÃO)</v>
      </c>
      <c r="C13" s="234"/>
      <c r="D13" s="234"/>
      <c r="E13" s="234"/>
      <c r="F13" s="234"/>
      <c r="G13" s="234"/>
      <c r="H13" s="234"/>
    </row>
    <row r="14" spans="1:8" x14ac:dyDescent="0.25">
      <c r="A14" s="116"/>
      <c r="B14" s="117" t="str">
        <f>'[1]Modelo PCFC'!B17</f>
        <v>A</v>
      </c>
      <c r="C14" s="233" t="str">
        <f>'[1]Modelo PCFC'!C17</f>
        <v>Data de apresentação da proposta (dia/mês/ano)</v>
      </c>
      <c r="D14" s="233"/>
      <c r="E14" s="233"/>
      <c r="F14" s="233"/>
      <c r="G14" s="299"/>
      <c r="H14" s="299"/>
    </row>
    <row r="15" spans="1:8" x14ac:dyDescent="0.25">
      <c r="A15" s="116"/>
      <c r="B15" s="117" t="str">
        <f>'[1]Modelo PCFC'!B18</f>
        <v>B</v>
      </c>
      <c r="C15" s="233" t="str">
        <f>'[1]Modelo PCFC'!C18</f>
        <v>Município/UF</v>
      </c>
      <c r="D15" s="233"/>
      <c r="E15" s="233"/>
      <c r="F15" s="233"/>
      <c r="G15" s="299" t="s">
        <v>181</v>
      </c>
      <c r="H15" s="299"/>
    </row>
    <row r="16" spans="1:8" x14ac:dyDescent="0.25">
      <c r="A16" s="116"/>
      <c r="B16" s="117" t="str">
        <f>'[1]Modelo PCFC'!B19</f>
        <v>C</v>
      </c>
      <c r="C16" s="233" t="str">
        <f>'[1]Modelo PCFC'!C19</f>
        <v>Ano do Acordo, Convenção ou Dissídio Coletivo</v>
      </c>
      <c r="D16" s="233"/>
      <c r="E16" s="233"/>
      <c r="F16" s="233"/>
      <c r="G16" s="303" t="s">
        <v>12</v>
      </c>
      <c r="H16" s="303"/>
    </row>
    <row r="17" spans="1:11" x14ac:dyDescent="0.25">
      <c r="A17" s="116"/>
      <c r="B17" s="117" t="str">
        <f>'[1]Modelo PCFC'!B20</f>
        <v>D</v>
      </c>
      <c r="C17" s="233" t="str">
        <f>'[1]Modelo PCFC'!C20</f>
        <v>Número de meses de execução contratual:</v>
      </c>
      <c r="D17" s="233"/>
      <c r="E17" s="233"/>
      <c r="F17" s="233"/>
      <c r="G17" s="299">
        <f>'[1]Modelo PCFC'!G20</f>
        <v>12</v>
      </c>
      <c r="H17" s="299"/>
    </row>
    <row r="18" spans="1:11" x14ac:dyDescent="0.25">
      <c r="C18" s="119"/>
      <c r="G18" s="113"/>
    </row>
    <row r="19" spans="1:11" x14ac:dyDescent="0.25">
      <c r="B19" s="234" t="str">
        <f>'[1]Modelo PCFC'!B22</f>
        <v>IDENTIFICAÇÃO DO SERVIÇO</v>
      </c>
      <c r="C19" s="234"/>
      <c r="D19" s="234"/>
      <c r="E19" s="234"/>
      <c r="F19" s="234"/>
      <c r="G19" s="234"/>
      <c r="H19" s="234"/>
    </row>
    <row r="20" spans="1:11" x14ac:dyDescent="0.25">
      <c r="B20" s="300" t="str">
        <f>'[1]Modelo PCFC'!B23</f>
        <v>Posto</v>
      </c>
      <c r="C20" s="300"/>
      <c r="D20" s="301" t="str">
        <f>'[1]Modelo PCFC'!D23</f>
        <v>Unidade de Medida</v>
      </c>
      <c r="E20" s="302"/>
      <c r="F20" s="300" t="str">
        <f>'[1]Modelo PCFC'!F23</f>
        <v>Quantidade mínima a contratar (Em função da unidade de medida)</v>
      </c>
      <c r="G20" s="300"/>
      <c r="H20" s="300"/>
    </row>
    <row r="21" spans="1:11" ht="45" customHeight="1" x14ac:dyDescent="0.25">
      <c r="B21" s="293" t="s">
        <v>179</v>
      </c>
      <c r="C21" s="293"/>
      <c r="D21" s="295" t="str">
        <f>'[1]Dados detalhados para a PCFC'!I10</f>
        <v>Posto de serviço mensal</v>
      </c>
      <c r="E21" s="296"/>
      <c r="F21" s="231" t="s">
        <v>182</v>
      </c>
      <c r="G21" s="297"/>
      <c r="H21" s="298"/>
      <c r="I21" s="231"/>
      <c r="J21" s="231"/>
      <c r="K21" s="231"/>
    </row>
    <row r="22" spans="1:11" x14ac:dyDescent="0.25">
      <c r="B22" s="239" t="str">
        <f>'[1]Modelo PCFC'!B25</f>
        <v>Nota 1: Esta tabela poderá ser adaptada às características do serviço contratado, inclusive no que concerne às rubricas e suas respectivas provisões e/ou estimativas, desde que haja justificativa.</v>
      </c>
      <c r="C22" s="239"/>
      <c r="D22" s="239"/>
      <c r="E22" s="239"/>
      <c r="F22" s="239"/>
      <c r="G22" s="239"/>
      <c r="H22" s="239"/>
    </row>
    <row r="23" spans="1:11" x14ac:dyDescent="0.25">
      <c r="B23" s="239" t="str">
        <f>'[1]Modelo PCFC'!B26</f>
        <v>Nota 2: As provisões constantes desta planilha poderão ser desnecessárias quando se tratar de determinados serviços que prescindam da dedicação exclusiva dos trabalhadores da contratada para com a Administração.</v>
      </c>
      <c r="C23" s="239"/>
      <c r="D23" s="239"/>
      <c r="E23" s="239"/>
      <c r="F23" s="239"/>
      <c r="G23" s="239"/>
      <c r="H23" s="239"/>
    </row>
    <row r="25" spans="1:11" x14ac:dyDescent="0.25">
      <c r="B25" s="234" t="str">
        <f>'[1]Modelo PCFC'!B28</f>
        <v>Dados para composição dos custos referentes a mão de obra</v>
      </c>
      <c r="C25" s="234"/>
      <c r="D25" s="234"/>
      <c r="E25" s="234"/>
      <c r="F25" s="234"/>
      <c r="G25" s="234"/>
      <c r="H25" s="234"/>
    </row>
    <row r="26" spans="1:11" x14ac:dyDescent="0.25">
      <c r="A26" s="116"/>
      <c r="B26" s="121">
        <f>'[1]Modelo PCFC'!B29</f>
        <v>1</v>
      </c>
      <c r="C26" s="266" t="str">
        <f>'[1]Modelo PCFC'!C29</f>
        <v>Tipo de Serviço (mesmo serviço com características distintas)</v>
      </c>
      <c r="D26" s="266"/>
      <c r="E26" s="266"/>
      <c r="F26" s="266"/>
      <c r="G26" s="292" t="str">
        <f>'[1]Dados detalhados para a PCFC'!D10</f>
        <v>Limpeza e conservação</v>
      </c>
      <c r="H26" s="292"/>
    </row>
    <row r="27" spans="1:11" x14ac:dyDescent="0.25">
      <c r="A27" s="116"/>
      <c r="B27" s="121">
        <f>'[1]Modelo PCFC'!B30</f>
        <v>2</v>
      </c>
      <c r="C27" s="266" t="str">
        <f>'[1]Modelo PCFC'!C30</f>
        <v>Classificação Brasileira de Ocupações (CBO)</v>
      </c>
      <c r="D27" s="266"/>
      <c r="E27" s="266"/>
      <c r="F27" s="266"/>
      <c r="G27" s="293" t="str">
        <f>'[1]Dados detalhados para a PCFC'!C10</f>
        <v>5143-20</v>
      </c>
      <c r="H27" s="293"/>
    </row>
    <row r="28" spans="1:11" x14ac:dyDescent="0.25">
      <c r="A28" s="116"/>
      <c r="B28" s="121">
        <f>'[1]Modelo PCFC'!B31</f>
        <v>3</v>
      </c>
      <c r="C28" s="266" t="str">
        <f>'[1]Modelo PCFC'!C31</f>
        <v>Salário Normativo da Categoria Profissional</v>
      </c>
      <c r="D28" s="266"/>
      <c r="E28" s="266"/>
      <c r="F28" s="266"/>
      <c r="G28" s="294">
        <v>1470.16</v>
      </c>
      <c r="H28" s="291"/>
    </row>
    <row r="29" spans="1:11" x14ac:dyDescent="0.25">
      <c r="A29" s="116"/>
      <c r="B29" s="121">
        <f>'[1]Modelo PCFC'!B32</f>
        <v>4</v>
      </c>
      <c r="C29" s="266" t="str">
        <f>'[1]Modelo PCFC'!C32</f>
        <v>Categoria Profissional (vinculada à execução contratual)</v>
      </c>
      <c r="D29" s="266"/>
      <c r="E29" s="266"/>
      <c r="F29" s="266"/>
      <c r="G29" s="289" t="s">
        <v>179</v>
      </c>
      <c r="H29" s="289"/>
    </row>
    <row r="30" spans="1:11" x14ac:dyDescent="0.25">
      <c r="A30" s="116"/>
      <c r="B30" s="121">
        <f>'[1]Modelo PCFC'!B33</f>
        <v>5</v>
      </c>
      <c r="C30" s="266" t="str">
        <f>'[1]Modelo PCFC'!C33</f>
        <v>Data-Base da Categoria (dia/mês/ano)</v>
      </c>
      <c r="D30" s="266"/>
      <c r="E30" s="266"/>
      <c r="F30" s="266"/>
      <c r="G30" s="290">
        <v>45292</v>
      </c>
      <c r="H30" s="291"/>
    </row>
    <row r="31" spans="1:11" x14ac:dyDescent="0.25">
      <c r="B31" s="238" t="str">
        <f>'[1]Modelo PCFC'!B34</f>
        <v>Nota 1: Deverá ser elaborado um quadro para cada tipo de serviço.</v>
      </c>
      <c r="C31" s="238"/>
      <c r="D31" s="238"/>
      <c r="E31" s="238"/>
      <c r="F31" s="238"/>
      <c r="G31" s="238"/>
      <c r="H31" s="238"/>
    </row>
    <row r="32" spans="1:11" x14ac:dyDescent="0.25">
      <c r="B32" s="238" t="str">
        <f>'[1]Modelo PCFC'!B35</f>
        <v>Nota 2: A planilha será calculada considerando o valor mensal do empregado.</v>
      </c>
      <c r="C32" s="238"/>
      <c r="D32" s="238"/>
      <c r="E32" s="238"/>
      <c r="F32" s="238"/>
      <c r="G32" s="238"/>
      <c r="H32" s="238"/>
    </row>
    <row r="34" spans="1:8" x14ac:dyDescent="0.25">
      <c r="B34" s="267" t="str">
        <f>'[1]Modelo PCFC'!B37</f>
        <v>Módulo 1 - Composição da Remuneração</v>
      </c>
      <c r="C34" s="268"/>
      <c r="D34" s="268"/>
      <c r="E34" s="268"/>
      <c r="F34" s="268"/>
      <c r="G34" s="268"/>
      <c r="H34" s="269"/>
    </row>
    <row r="35" spans="1:8" x14ac:dyDescent="0.25">
      <c r="B35" s="263" t="str">
        <f>'[1]Modelo PCFC'!B38</f>
        <v>(Redação dada pela Instrução Normativa nº 7, de 2018)</v>
      </c>
      <c r="C35" s="264"/>
      <c r="D35" s="264"/>
      <c r="E35" s="264"/>
      <c r="F35" s="264"/>
      <c r="G35" s="264"/>
      <c r="H35" s="265"/>
    </row>
    <row r="36" spans="1:8" x14ac:dyDescent="0.25">
      <c r="A36" s="122"/>
      <c r="B36" s="123">
        <f>'[1]Modelo PCFC'!B39</f>
        <v>1</v>
      </c>
      <c r="C36" s="283" t="str">
        <f>'[1]Modelo PCFC'!C39</f>
        <v>Composição da Remuneração</v>
      </c>
      <c r="D36" s="284"/>
      <c r="E36" s="284"/>
      <c r="F36" s="285"/>
      <c r="G36" s="124" t="str">
        <f>'[1]Modelo PCFC'!G39</f>
        <v>Percentual (%)</v>
      </c>
      <c r="H36" s="125" t="str">
        <f>'[1]Modelo PCFC'!H39</f>
        <v>Valor (R$)</v>
      </c>
    </row>
    <row r="37" spans="1:8" x14ac:dyDescent="0.25">
      <c r="A37" s="126"/>
      <c r="B37" s="127" t="str">
        <f>'[1]Modelo PCFC'!B40</f>
        <v>A</v>
      </c>
      <c r="C37" s="286" t="str">
        <f>'[1]Modelo PCFC'!C40</f>
        <v>Salário-Base</v>
      </c>
      <c r="D37" s="287"/>
      <c r="E37" s="287"/>
      <c r="F37" s="288"/>
      <c r="G37" s="128" t="str">
        <f>'[1]Modelo PCFC'!G40</f>
        <v>-</v>
      </c>
      <c r="H37" s="129">
        <v>1470.16</v>
      </c>
    </row>
    <row r="38" spans="1:8" x14ac:dyDescent="0.25">
      <c r="A38" s="126"/>
      <c r="B38" s="118" t="str">
        <f>'[1]Modelo PCFC'!B41</f>
        <v>B</v>
      </c>
      <c r="C38" s="251" t="str">
        <f>'[1]Modelo PCFC'!C41</f>
        <v>Adicional de Periculosidade</v>
      </c>
      <c r="D38" s="252"/>
      <c r="E38" s="252"/>
      <c r="F38" s="253"/>
      <c r="G38" s="131">
        <f>'[1]Dados detalhados para a PCFC'!D26</f>
        <v>0</v>
      </c>
      <c r="H38" s="101">
        <f>IF(ISERR(H$37*G38),0,ROUND(H$37*G38,2))</f>
        <v>0</v>
      </c>
    </row>
    <row r="39" spans="1:8" x14ac:dyDescent="0.25">
      <c r="A39" s="126"/>
      <c r="B39" s="118" t="str">
        <f>'[1]Modelo PCFC'!B42</f>
        <v>C</v>
      </c>
      <c r="C39" s="251" t="str">
        <f>'[1]Modelo PCFC'!C42</f>
        <v>Adicional de Insalubridade</v>
      </c>
      <c r="D39" s="252"/>
      <c r="E39" s="252"/>
      <c r="F39" s="253"/>
      <c r="G39" s="131">
        <f>'[1]Dados detalhados para a PCFC'!F26</f>
        <v>0</v>
      </c>
      <c r="H39" s="101">
        <f>IF(ISERR('[1]Dados detalhados para a PCFC'!$E$4*G39),0,ROUND('[1]Dados detalhados para a PCFC'!$E$4*G39,2))</f>
        <v>0</v>
      </c>
    </row>
    <row r="40" spans="1:8" x14ac:dyDescent="0.25">
      <c r="A40" s="126"/>
      <c r="B40" s="118" t="str">
        <f>'[1]Modelo PCFC'!B43</f>
        <v>D</v>
      </c>
      <c r="C40" s="245" t="str">
        <f>'[1]Modelo PCFC'!C43</f>
        <v>Adicional Noturno</v>
      </c>
      <c r="D40" s="246"/>
      <c r="E40" s="246"/>
      <c r="F40" s="247"/>
      <c r="G40" s="132">
        <f>'[1]Dados detalhados para a PCFC'!I26</f>
        <v>0</v>
      </c>
      <c r="H40" s="101">
        <f>IF(ISERR(H$37*G40),0,ROUND(H$37*G40,2))</f>
        <v>0</v>
      </c>
    </row>
    <row r="41" spans="1:8" x14ac:dyDescent="0.25">
      <c r="A41" s="126"/>
      <c r="B41" s="130" t="str">
        <f>'[1]Modelo PCFC'!B44</f>
        <v>E</v>
      </c>
      <c r="C41" s="233" t="str">
        <f>'[1]Modelo PCFC'!C44</f>
        <v>Adicional de Hora Noturna Reduzida</v>
      </c>
      <c r="D41" s="233"/>
      <c r="E41" s="233"/>
      <c r="F41" s="233"/>
      <c r="G41" s="133" t="str">
        <f>'[1]Modelo PCFC'!G44</f>
        <v>-</v>
      </c>
      <c r="H41" s="134">
        <f>'[1]Modelo PCFC'!H44</f>
        <v>0</v>
      </c>
    </row>
    <row r="42" spans="1:8" x14ac:dyDescent="0.25">
      <c r="A42" s="126"/>
      <c r="B42" s="130" t="str">
        <f>'[1]Modelo PCFC'!B45</f>
        <v>F</v>
      </c>
      <c r="C42" s="233" t="str">
        <f>'[1]Modelo PCFC'!C45</f>
        <v>Outros (especificar)</v>
      </c>
      <c r="D42" s="233"/>
      <c r="E42" s="233"/>
      <c r="F42" s="233"/>
      <c r="G42" s="133" t="str">
        <f>'[1]Modelo PCFC'!G45</f>
        <v>-</v>
      </c>
      <c r="H42" s="134">
        <f>'[1]Modelo PCFC'!H45</f>
        <v>0</v>
      </c>
    </row>
    <row r="43" spans="1:8" x14ac:dyDescent="0.25">
      <c r="B43" s="234" t="str">
        <f>'[1]Modelo PCFC'!B46</f>
        <v>Total</v>
      </c>
      <c r="C43" s="262"/>
      <c r="D43" s="262"/>
      <c r="E43" s="262"/>
      <c r="F43" s="262"/>
      <c r="G43" s="262"/>
      <c r="H43" s="136">
        <f>SUM(H37:H42)</f>
        <v>1470.16</v>
      </c>
    </row>
    <row r="44" spans="1:8" x14ac:dyDescent="0.25">
      <c r="B44" s="239" t="str">
        <f>'[1]Modelo PCFC'!B47</f>
        <v>Nota 1: O Módulo 1 refere-se ao valor mensal devido ao empregado pela prestação do serviço no período de 12 meses.</v>
      </c>
      <c r="C44" s="239"/>
      <c r="D44" s="239"/>
      <c r="E44" s="239"/>
      <c r="F44" s="239"/>
      <c r="G44" s="239"/>
      <c r="H44" s="239"/>
    </row>
    <row r="46" spans="1:8" x14ac:dyDescent="0.25">
      <c r="B46" s="234" t="str">
        <f>'[1]Modelo PCFC'!B49</f>
        <v>Módulo 2 - Encargos e Benefícios Anuais, Mensais e Diários</v>
      </c>
      <c r="C46" s="234"/>
      <c r="D46" s="234"/>
      <c r="E46" s="234"/>
      <c r="F46" s="234"/>
      <c r="G46" s="234"/>
      <c r="H46" s="234"/>
    </row>
    <row r="47" spans="1:8" x14ac:dyDescent="0.25">
      <c r="A47" s="137"/>
      <c r="B47" s="138"/>
      <c r="C47" s="138"/>
      <c r="G47" s="139"/>
    </row>
    <row r="48" spans="1:8" x14ac:dyDescent="0.25">
      <c r="B48" s="281" t="str">
        <f>'[1]Modelo PCFC'!B51</f>
        <v>Submódulo 2.1 - 13º (décimo terceiro) Salário, Férias e Adicional de Férias</v>
      </c>
      <c r="C48" s="281"/>
      <c r="D48" s="281"/>
      <c r="E48" s="281"/>
      <c r="F48" s="281"/>
      <c r="G48" s="281"/>
      <c r="H48" s="281"/>
    </row>
    <row r="49" spans="1:8" x14ac:dyDescent="0.25">
      <c r="A49" s="122"/>
      <c r="B49" s="109" t="str">
        <f>'[1]Modelo PCFC'!B52</f>
        <v>2.1</v>
      </c>
      <c r="C49" s="281" t="str">
        <f>'[1]Modelo PCFC'!C52</f>
        <v>13º (décimo terceiro) Salário, Férias e Adicional de Férias</v>
      </c>
      <c r="D49" s="281"/>
      <c r="E49" s="281"/>
      <c r="F49" s="281"/>
      <c r="G49" s="140" t="str">
        <f>'[1]Modelo PCFC'!G52</f>
        <v>Percentual (%)</v>
      </c>
      <c r="H49" s="141" t="str">
        <f>'[1]Modelo PCFC'!H52</f>
        <v>Valor (R$)</v>
      </c>
    </row>
    <row r="50" spans="1:8" x14ac:dyDescent="0.25">
      <c r="A50" s="116"/>
      <c r="B50" s="117" t="str">
        <f>'[1]Modelo PCFC'!B53</f>
        <v>A</v>
      </c>
      <c r="C50" s="233" t="str">
        <f>'[1]Modelo PCFC'!C53</f>
        <v>13º (décimo terceiro) Salário</v>
      </c>
      <c r="D50" s="233"/>
      <c r="E50" s="233"/>
      <c r="F50" s="233"/>
      <c r="G50" s="142">
        <f>'[1]Memória de cálculo'!D26</f>
        <v>8.3299999999999999E-2</v>
      </c>
      <c r="H50" s="101">
        <f>ROUND(H$43*G50,2)</f>
        <v>122.46</v>
      </c>
    </row>
    <row r="51" spans="1:8" x14ac:dyDescent="0.25">
      <c r="A51" s="116"/>
      <c r="B51" s="143" t="str">
        <f>'[1]Modelo PCFC'!B54</f>
        <v>B</v>
      </c>
      <c r="C51" s="240" t="str">
        <f>'[1]Modelo PCFC'!C54</f>
        <v>Férias e Adicional de Férias</v>
      </c>
      <c r="D51" s="240"/>
      <c r="E51" s="240"/>
      <c r="F51" s="240"/>
      <c r="G51" s="142">
        <f>'[1]Memória de cálculo'!D27</f>
        <v>0.121</v>
      </c>
      <c r="H51" s="101">
        <f>ROUND(H$43*G51,2)</f>
        <v>177.89</v>
      </c>
    </row>
    <row r="52" spans="1:8" x14ac:dyDescent="0.25">
      <c r="B52" s="234" t="str">
        <f>'[1]Modelo PCFC'!B55</f>
        <v>Total</v>
      </c>
      <c r="C52" s="234"/>
      <c r="D52" s="234"/>
      <c r="E52" s="234"/>
      <c r="F52" s="234"/>
      <c r="G52" s="144">
        <f>SUM(G50:G51)</f>
        <v>0.20429999999999998</v>
      </c>
      <c r="H52" s="102">
        <f>SUM(H50:H51)</f>
        <v>300.34999999999997</v>
      </c>
    </row>
    <row r="53" spans="1:8" x14ac:dyDescent="0.25">
      <c r="B53" s="239" t="str">
        <f>'[1]Modelo PCFC'!B56</f>
        <v>Nota 1: Como a planilha de custos e formação de preços é calculada mensalmente, provisiona-se proporcionalmente 1/12 (um doze avos) dos valores referentes a gratificação natalina, férias e adicional de férias. (Redação dada pela Instrução Normativa nº 7, de 2018)</v>
      </c>
      <c r="C53" s="239"/>
      <c r="D53" s="239"/>
      <c r="E53" s="239"/>
      <c r="F53" s="239"/>
      <c r="G53" s="239"/>
      <c r="H53" s="239"/>
    </row>
    <row r="54" spans="1:8" x14ac:dyDescent="0.25">
      <c r="B54" s="239" t="str">
        <f>'[1]Modelo PCFC'!B57</f>
        <v>Nota 2: O adicional de férias contido no Submódulo 2.1 corresponde a 1/3 (um terço) da remuneração que por sua vez é divido por 12 (doze) conforme Nota 1 acima.</v>
      </c>
      <c r="C54" s="239"/>
      <c r="D54" s="239"/>
      <c r="E54" s="239"/>
      <c r="F54" s="239"/>
      <c r="G54" s="239"/>
      <c r="H54" s="239"/>
    </row>
    <row r="55" spans="1:8" x14ac:dyDescent="0.25">
      <c r="B55" s="239" t="str">
        <f>'[1]Modelo PCFC'!B58</f>
        <v>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v>
      </c>
      <c r="C55" s="239"/>
      <c r="D55" s="239"/>
      <c r="E55" s="239"/>
      <c r="F55" s="239"/>
      <c r="G55" s="239"/>
      <c r="H55" s="239"/>
    </row>
    <row r="57" spans="1:8" x14ac:dyDescent="0.25">
      <c r="B57" s="282" t="str">
        <f>'[1]Modelo PCFC'!B60</f>
        <v>Submódulo 2.2 - Encargos Previdenciários (GPS), Fundo de Garantia por Tempo de Serviço (FGTS) e outras contribuições.</v>
      </c>
      <c r="C57" s="282"/>
      <c r="D57" s="282"/>
      <c r="E57" s="282"/>
      <c r="F57" s="282"/>
      <c r="G57" s="282"/>
      <c r="H57" s="282"/>
    </row>
    <row r="58" spans="1:8" x14ac:dyDescent="0.25">
      <c r="A58" s="122"/>
      <c r="B58" s="109" t="str">
        <f>'[1]Modelo PCFC'!B61</f>
        <v>2.2</v>
      </c>
      <c r="C58" s="281" t="str">
        <f>'[1]Modelo PCFC'!C61</f>
        <v>GPS, FGTS e outras contribuições</v>
      </c>
      <c r="D58" s="281"/>
      <c r="E58" s="281"/>
      <c r="F58" s="281"/>
      <c r="G58" s="145" t="str">
        <f>'[1]Modelo PCFC'!G61</f>
        <v>Percentual (%)</v>
      </c>
      <c r="H58" s="141" t="str">
        <f>'[1]Modelo PCFC'!H61</f>
        <v>Valor (R$)</v>
      </c>
    </row>
    <row r="59" spans="1:8" x14ac:dyDescent="0.25">
      <c r="A59" s="116"/>
      <c r="B59" s="117" t="str">
        <f>'[1]Modelo PCFC'!B62</f>
        <v>A</v>
      </c>
      <c r="C59" s="233" t="str">
        <f>'[1]Modelo PCFC'!C62</f>
        <v>INSS</v>
      </c>
      <c r="D59" s="233"/>
      <c r="E59" s="233"/>
      <c r="F59" s="233"/>
      <c r="G59" s="142">
        <f>'[1]Memória de cálculo'!D37</f>
        <v>0.2</v>
      </c>
      <c r="H59" s="101">
        <f t="shared" ref="H59:H66" si="0">ROUND((H$43+H$52)*G59,2)</f>
        <v>354.1</v>
      </c>
    </row>
    <row r="60" spans="1:8" x14ac:dyDescent="0.25">
      <c r="A60" s="116"/>
      <c r="B60" s="117" t="str">
        <f>'[1]Modelo PCFC'!B63</f>
        <v>B</v>
      </c>
      <c r="C60" s="233" t="str">
        <f>'[1]Modelo PCFC'!C63</f>
        <v>Salário Educação</v>
      </c>
      <c r="D60" s="233"/>
      <c r="E60" s="233"/>
      <c r="F60" s="233"/>
      <c r="G60" s="142">
        <f>'[1]Memória de cálculo'!D38</f>
        <v>2.5000000000000001E-2</v>
      </c>
      <c r="H60" s="101">
        <f t="shared" si="0"/>
        <v>44.26</v>
      </c>
    </row>
    <row r="61" spans="1:8" x14ac:dyDescent="0.25">
      <c r="A61" s="116"/>
      <c r="B61" s="117" t="str">
        <f>'[1]Modelo PCFC'!B64</f>
        <v>C</v>
      </c>
      <c r="C61" s="233" t="str">
        <f>'[1]Modelo PCFC'!C64</f>
        <v>SAT</v>
      </c>
      <c r="D61" s="233"/>
      <c r="E61" s="233"/>
      <c r="F61" s="233"/>
      <c r="G61" s="142">
        <f>'[1]Memória de cálculo'!D39</f>
        <v>1.4999999999999999E-2</v>
      </c>
      <c r="H61" s="101">
        <f t="shared" si="0"/>
        <v>26.56</v>
      </c>
    </row>
    <row r="62" spans="1:8" x14ac:dyDescent="0.25">
      <c r="A62" s="116"/>
      <c r="B62" s="117" t="str">
        <f>'[1]Modelo PCFC'!B65</f>
        <v>D</v>
      </c>
      <c r="C62" s="233" t="str">
        <f>'[1]Modelo PCFC'!C65</f>
        <v>SESC ou SESI</v>
      </c>
      <c r="D62" s="233"/>
      <c r="E62" s="233"/>
      <c r="F62" s="233"/>
      <c r="G62" s="142">
        <f>'[1]Memória de cálculo'!D40</f>
        <v>1.4999999999999999E-2</v>
      </c>
      <c r="H62" s="101">
        <f t="shared" si="0"/>
        <v>26.56</v>
      </c>
    </row>
    <row r="63" spans="1:8" x14ac:dyDescent="0.25">
      <c r="A63" s="116"/>
      <c r="B63" s="117" t="str">
        <f>'[1]Modelo PCFC'!B66</f>
        <v>E</v>
      </c>
      <c r="C63" s="233" t="str">
        <f>'[1]Modelo PCFC'!C66</f>
        <v>SENAI - SENAC</v>
      </c>
      <c r="D63" s="233"/>
      <c r="E63" s="233"/>
      <c r="F63" s="233"/>
      <c r="G63" s="142">
        <f>'[1]Memória de cálculo'!D41</f>
        <v>0.01</v>
      </c>
      <c r="H63" s="101">
        <f t="shared" si="0"/>
        <v>17.71</v>
      </c>
    </row>
    <row r="64" spans="1:8" x14ac:dyDescent="0.25">
      <c r="A64" s="116"/>
      <c r="B64" s="117" t="str">
        <f>'[1]Modelo PCFC'!B67</f>
        <v>F</v>
      </c>
      <c r="C64" s="233" t="str">
        <f>'[1]Modelo PCFC'!C67</f>
        <v>SEBRAE</v>
      </c>
      <c r="D64" s="233"/>
      <c r="E64" s="233"/>
      <c r="F64" s="233"/>
      <c r="G64" s="142">
        <f>'[1]Memória de cálculo'!D42</f>
        <v>6.0000000000000001E-3</v>
      </c>
      <c r="H64" s="101">
        <f t="shared" si="0"/>
        <v>10.62</v>
      </c>
    </row>
    <row r="65" spans="1:12" x14ac:dyDescent="0.25">
      <c r="A65" s="116"/>
      <c r="B65" s="117" t="str">
        <f>'[1]Modelo PCFC'!B68</f>
        <v>G</v>
      </c>
      <c r="C65" s="233" t="str">
        <f>'[1]Modelo PCFC'!C68</f>
        <v>INCRA</v>
      </c>
      <c r="D65" s="233"/>
      <c r="E65" s="233"/>
      <c r="F65" s="233"/>
      <c r="G65" s="142">
        <f>'[1]Memória de cálculo'!D43</f>
        <v>2E-3</v>
      </c>
      <c r="H65" s="101">
        <f t="shared" si="0"/>
        <v>3.54</v>
      </c>
    </row>
    <row r="66" spans="1:12" x14ac:dyDescent="0.25">
      <c r="A66" s="116"/>
      <c r="B66" s="117" t="str">
        <f>'[1]Modelo PCFC'!B69</f>
        <v>H</v>
      </c>
      <c r="C66" s="233" t="str">
        <f>'[1]Modelo PCFC'!C69</f>
        <v>FGTS</v>
      </c>
      <c r="D66" s="233"/>
      <c r="E66" s="233"/>
      <c r="F66" s="233"/>
      <c r="G66" s="142">
        <f>'[1]Memória de cálculo'!D44</f>
        <v>0.08</v>
      </c>
      <c r="H66" s="101">
        <f t="shared" si="0"/>
        <v>141.63999999999999</v>
      </c>
    </row>
    <row r="67" spans="1:12" x14ac:dyDescent="0.25">
      <c r="B67" s="234" t="str">
        <f>'[1]Modelo PCFC'!B70</f>
        <v>Total</v>
      </c>
      <c r="C67" s="234"/>
      <c r="D67" s="234"/>
      <c r="E67" s="234"/>
      <c r="F67" s="234"/>
      <c r="G67" s="146">
        <f>SUM(G59:G66)</f>
        <v>0.35300000000000004</v>
      </c>
      <c r="H67" s="102">
        <f>SUM(H59:H66)</f>
        <v>624.99</v>
      </c>
    </row>
    <row r="68" spans="1:12" s="112" customFormat="1" x14ac:dyDescent="0.25">
      <c r="A68" s="147"/>
      <c r="B68" s="239" t="str">
        <f>'[1]Modelo PCFC'!B71</f>
        <v>Nota 1: Os percentuais dos encargos previdenciários, do FGTS e demais contribuições são aqueles estabelecidos pela legislação vigente.</v>
      </c>
      <c r="C68" s="239"/>
      <c r="D68" s="239"/>
      <c r="E68" s="239"/>
      <c r="F68" s="239"/>
      <c r="G68" s="239"/>
      <c r="H68" s="239"/>
    </row>
    <row r="69" spans="1:12" s="112" customFormat="1" x14ac:dyDescent="0.25">
      <c r="A69" s="147"/>
      <c r="B69" s="239" t="str">
        <f>'[1]Modelo PCFC'!B72</f>
        <v>Nota 2: O SAT a depender do grau de risco do serviço irá variar entre 1%, para risco leve, de 2%, para risco médio, e de 3% de risco grave.</v>
      </c>
      <c r="C69" s="239"/>
      <c r="D69" s="239"/>
      <c r="E69" s="239"/>
      <c r="F69" s="239"/>
      <c r="G69" s="239"/>
      <c r="H69" s="239"/>
    </row>
    <row r="70" spans="1:12" s="112" customFormat="1" x14ac:dyDescent="0.25">
      <c r="A70" s="147"/>
      <c r="B70" s="239" t="str">
        <f>'[1]Modelo PCFC'!B73</f>
        <v>Nota 3: Esses percentuais incidem sobre o Módulo 1, o Submódulo 2.1. (Redação dada pela Instrução Normativa nº 7, de 2018)</v>
      </c>
      <c r="C70" s="239"/>
      <c r="D70" s="239"/>
      <c r="E70" s="239"/>
      <c r="F70" s="239"/>
      <c r="G70" s="239"/>
      <c r="H70" s="239"/>
    </row>
    <row r="72" spans="1:12" x14ac:dyDescent="0.25">
      <c r="B72" s="279" t="str">
        <f>'[1]Modelo PCFC'!B75</f>
        <v>Submódulo 2.3 - Benefícios Mensais e Diários.</v>
      </c>
      <c r="C72" s="268"/>
      <c r="D72" s="268"/>
      <c r="E72" s="268"/>
      <c r="F72" s="268"/>
      <c r="G72" s="268"/>
      <c r="H72" s="280"/>
    </row>
    <row r="73" spans="1:12" ht="38.25" x14ac:dyDescent="0.25">
      <c r="A73" s="148"/>
      <c r="B73" s="120" t="str">
        <f>'[1]Modelo PCFC'!B76</f>
        <v>2.3</v>
      </c>
      <c r="C73" s="149" t="str">
        <f>'[1]Modelo PCFC'!C76</f>
        <v>Benefícios Mensais e Diários</v>
      </c>
      <c r="D73" s="150" t="str">
        <f>'[1]Modelo PCFC'!D76</f>
        <v>Qtde.</v>
      </c>
      <c r="E73" s="150" t="str">
        <f>'[1]Modelo PCFC'!E76</f>
        <v>Valor unit. (R$)</v>
      </c>
      <c r="F73" s="150" t="str">
        <f>'[1]Modelo PCFC'!F76</f>
        <v>Valor total (R$)</v>
      </c>
      <c r="G73" s="150" t="str">
        <f>'[1]Modelo PCFC'!G76</f>
        <v>Contrapartida do empregado (%)</v>
      </c>
      <c r="H73" s="151" t="str">
        <f>'[1]Modelo PCFC'!H76</f>
        <v>Valor (R$)</v>
      </c>
    </row>
    <row r="74" spans="1:12" x14ac:dyDescent="0.25">
      <c r="A74" s="116"/>
      <c r="B74" s="152" t="str">
        <f>'[1]Modelo PCFC'!B77</f>
        <v>A</v>
      </c>
      <c r="C74" s="117" t="str">
        <f>'[1]Modelo PCFC'!C77</f>
        <v>Transporte</v>
      </c>
      <c r="D74" s="153">
        <f>'[1]Dados detalhados para a PCFC'!D34</f>
        <v>52</v>
      </c>
      <c r="E74" s="134">
        <v>5</v>
      </c>
      <c r="F74" s="134">
        <v>260</v>
      </c>
      <c r="G74" s="154">
        <f>'[1]Dados detalhados para a PCFC'!F34</f>
        <v>0.06</v>
      </c>
      <c r="H74" s="186">
        <v>109.79</v>
      </c>
      <c r="L74" s="155"/>
    </row>
    <row r="75" spans="1:12" x14ac:dyDescent="0.25">
      <c r="A75" s="116"/>
      <c r="B75" s="152" t="str">
        <f>'[1]Modelo PCFC'!B78</f>
        <v>B</v>
      </c>
      <c r="C75" s="117" t="str">
        <f>'[1]Modelo PCFC'!C78</f>
        <v>Auxílio-Refeição/Alimentação</v>
      </c>
      <c r="D75" s="153" t="str">
        <f>'[1]Modelo PCFC'!D78</f>
        <v>-</v>
      </c>
      <c r="E75" s="134" t="str">
        <f>'[1]Modelo PCFC'!E78</f>
        <v>-</v>
      </c>
      <c r="F75" s="134">
        <v>227.05</v>
      </c>
      <c r="G75" s="154">
        <f>'[1]Dados detalhados para a PCFC'!J34</f>
        <v>0.2</v>
      </c>
      <c r="H75" s="186">
        <v>181.64</v>
      </c>
    </row>
    <row r="76" spans="1:12" x14ac:dyDescent="0.25">
      <c r="A76" s="116"/>
      <c r="B76" s="152" t="str">
        <f>'[1]Modelo PCFC'!B79</f>
        <v>C</v>
      </c>
      <c r="C76" s="117" t="str">
        <f>'[1]Modelo PCFC'!C79</f>
        <v>Benefício Social Familiar</v>
      </c>
      <c r="D76" s="133" t="str">
        <f>'[1]Modelo PCFC'!D79</f>
        <v>-</v>
      </c>
      <c r="E76" s="133" t="str">
        <f>'[1]Modelo PCFC'!E79</f>
        <v>-</v>
      </c>
      <c r="F76" s="134">
        <v>15</v>
      </c>
      <c r="G76" s="154">
        <f>'[1]Dados detalhados para a PCFC'!D42</f>
        <v>0</v>
      </c>
      <c r="H76" s="186">
        <v>15</v>
      </c>
    </row>
    <row r="77" spans="1:12" x14ac:dyDescent="0.25">
      <c r="A77" s="116"/>
      <c r="B77" s="156" t="str">
        <f>'[1]Modelo PCFC'!B80</f>
        <v>D</v>
      </c>
      <c r="C77" s="117" t="str">
        <f>'[1]Modelo PCFC'!C80</f>
        <v>Auxílio Saúde</v>
      </c>
      <c r="D77" s="133" t="str">
        <f>'[1]Modelo PCFC'!D80</f>
        <v>-</v>
      </c>
      <c r="E77" s="133" t="str">
        <f>'[1]Modelo PCFC'!E80</f>
        <v>-</v>
      </c>
      <c r="F77" s="157">
        <v>128.35</v>
      </c>
      <c r="G77" s="154">
        <f>'[1]Dados detalhados para a PCFC'!H42</f>
        <v>0</v>
      </c>
      <c r="H77" s="187">
        <v>128.35</v>
      </c>
    </row>
    <row r="78" spans="1:12" x14ac:dyDescent="0.25">
      <c r="A78" s="116"/>
      <c r="B78" s="156" t="str">
        <f>'[1]Modelo PCFC'!B81</f>
        <v>E</v>
      </c>
      <c r="C78" s="117" t="str">
        <f>'[1]Modelo PCFC'!C81</f>
        <v>Seguro de vida</v>
      </c>
      <c r="D78" s="133" t="str">
        <f>'[1]Modelo PCFC'!D81</f>
        <v>-</v>
      </c>
      <c r="E78" s="133" t="str">
        <f>'[1]Modelo PCFC'!E81</f>
        <v>-</v>
      </c>
      <c r="F78" s="158">
        <v>0.28000000000000003</v>
      </c>
      <c r="G78" s="154">
        <f>'[1]Dados detalhados para a PCFC'!L42</f>
        <v>0</v>
      </c>
      <c r="H78" s="187">
        <v>0.28000000000000003</v>
      </c>
    </row>
    <row r="79" spans="1:12" x14ac:dyDescent="0.25">
      <c r="B79" s="234" t="str">
        <f>'[1]Modelo PCFC'!B82</f>
        <v>Total</v>
      </c>
      <c r="C79" s="262"/>
      <c r="D79" s="262"/>
      <c r="E79" s="262"/>
      <c r="F79" s="262"/>
      <c r="G79" s="262"/>
      <c r="H79" s="102">
        <f>SUM(H74:H78)</f>
        <v>435.05999999999995</v>
      </c>
    </row>
    <row r="80" spans="1:12" x14ac:dyDescent="0.25">
      <c r="B80" s="239" t="str">
        <f>'[1]Modelo PCFC'!B83</f>
        <v>Nota 1: O valor informado deverá ser o custo real do benefício (descontado o valor eventualmente pago pelo empregado).</v>
      </c>
      <c r="C80" s="239"/>
      <c r="D80" s="239"/>
      <c r="E80" s="239"/>
      <c r="F80" s="239"/>
      <c r="G80" s="239"/>
      <c r="H80" s="239"/>
    </row>
    <row r="81" spans="1:8" x14ac:dyDescent="0.25">
      <c r="B81" s="239" t="str">
        <f>'[1]Modelo PCFC'!B84</f>
        <v>Nota 2: Observar a previsão dos benefícios contidos em Acordos, Convenções e Dissídios Coletivos de Trabalho e atentar-se ao disposto no art. 6º desta Instrução Normativa.</v>
      </c>
      <c r="C81" s="239"/>
      <c r="D81" s="239"/>
      <c r="E81" s="239"/>
      <c r="F81" s="239"/>
      <c r="G81" s="239"/>
      <c r="H81" s="239"/>
    </row>
    <row r="83" spans="1:8" x14ac:dyDescent="0.25">
      <c r="B83" s="234" t="str">
        <f>'[1]Modelo PCFC'!B86</f>
        <v>Quadro-Resumo do Módulo 2 - Encargos e Benefícios Anuais, Mensais e Diários</v>
      </c>
      <c r="C83" s="234"/>
      <c r="D83" s="234"/>
      <c r="E83" s="234"/>
      <c r="F83" s="234"/>
      <c r="G83" s="234"/>
      <c r="H83" s="234"/>
    </row>
    <row r="84" spans="1:8" x14ac:dyDescent="0.25">
      <c r="A84" s="159"/>
      <c r="B84" s="115">
        <f>'[1]Modelo PCFC'!B87</f>
        <v>2</v>
      </c>
      <c r="C84" s="234" t="str">
        <f>'[1]Modelo PCFC'!C87</f>
        <v>Encargos e Benefícios Anuais, Mensais e Diários</v>
      </c>
      <c r="D84" s="234"/>
      <c r="E84" s="234"/>
      <c r="F84" s="234"/>
      <c r="G84" s="234"/>
      <c r="H84" s="160" t="str">
        <f>'[1]Modelo PCFC'!H87</f>
        <v>Valor (R$)</v>
      </c>
    </row>
    <row r="85" spans="1:8" x14ac:dyDescent="0.25">
      <c r="A85" s="116"/>
      <c r="B85" s="117" t="str">
        <f>'[1]Modelo PCFC'!B88</f>
        <v>2.1</v>
      </c>
      <c r="C85" s="233" t="str">
        <f>'[1]Modelo PCFC'!C88</f>
        <v>13º (décimo terceiro) Salário, Férias e Adicional de Férias</v>
      </c>
      <c r="D85" s="233"/>
      <c r="E85" s="233"/>
      <c r="F85" s="233"/>
      <c r="G85" s="233"/>
      <c r="H85" s="101">
        <f>H52</f>
        <v>300.34999999999997</v>
      </c>
    </row>
    <row r="86" spans="1:8" x14ac:dyDescent="0.25">
      <c r="A86" s="116"/>
      <c r="B86" s="117" t="str">
        <f>'[1]Modelo PCFC'!B89</f>
        <v>2.2</v>
      </c>
      <c r="C86" s="233" t="str">
        <f>'[1]Modelo PCFC'!C89</f>
        <v>GPS, FGTS e outras contribuições</v>
      </c>
      <c r="D86" s="233"/>
      <c r="E86" s="233"/>
      <c r="F86" s="233"/>
      <c r="G86" s="233"/>
      <c r="H86" s="101">
        <f>H67</f>
        <v>624.99</v>
      </c>
    </row>
    <row r="87" spans="1:8" x14ac:dyDescent="0.25">
      <c r="A87" s="116"/>
      <c r="B87" s="117" t="str">
        <f>'[1]Modelo PCFC'!B90</f>
        <v>2.3</v>
      </c>
      <c r="C87" s="233" t="str">
        <f>'[1]Modelo PCFC'!C90</f>
        <v>Benefícios Mensais e Diários</v>
      </c>
      <c r="D87" s="233"/>
      <c r="E87" s="233"/>
      <c r="F87" s="233"/>
      <c r="G87" s="233"/>
      <c r="H87" s="101">
        <f>H79</f>
        <v>435.05999999999995</v>
      </c>
    </row>
    <row r="88" spans="1:8" x14ac:dyDescent="0.25">
      <c r="B88" s="234" t="str">
        <f>'[1]Modelo PCFC'!B91</f>
        <v>Total</v>
      </c>
      <c r="C88" s="234"/>
      <c r="D88" s="234"/>
      <c r="E88" s="234"/>
      <c r="F88" s="234"/>
      <c r="G88" s="234"/>
      <c r="H88" s="102">
        <f>SUM(H85:H87)</f>
        <v>1360.3999999999999</v>
      </c>
    </row>
    <row r="89" spans="1:8" x14ac:dyDescent="0.25">
      <c r="B89" s="161"/>
      <c r="C89" s="161"/>
      <c r="D89" s="161"/>
      <c r="E89" s="161"/>
      <c r="F89" s="161"/>
      <c r="G89" s="161"/>
      <c r="H89" s="162"/>
    </row>
    <row r="91" spans="1:8" x14ac:dyDescent="0.25">
      <c r="B91" s="256" t="str">
        <f>'[1]Modelo PCFC'!B93</f>
        <v>Módulo 3 - Provisão para Rescisão</v>
      </c>
      <c r="C91" s="257"/>
      <c r="D91" s="257"/>
      <c r="E91" s="257"/>
      <c r="F91" s="257"/>
      <c r="G91" s="257"/>
      <c r="H91" s="258"/>
    </row>
    <row r="92" spans="1:8" x14ac:dyDescent="0.25">
      <c r="B92" s="259" t="str">
        <f>'[1]Modelo PCFC'!B94</f>
        <v>(Redação dada pela Instrução Normativa nº 7, de 2018 e atualizada após a extinção da contribuição social de 10% sobre a soma dos depósitos do FGTS, no caso de demissão sem justa causa, por meio da Lei nº 13.932/2019).</v>
      </c>
      <c r="C92" s="260"/>
      <c r="D92" s="260"/>
      <c r="E92" s="260"/>
      <c r="F92" s="260"/>
      <c r="G92" s="260"/>
      <c r="H92" s="261"/>
    </row>
    <row r="93" spans="1:8" x14ac:dyDescent="0.25">
      <c r="A93" s="159"/>
      <c r="B93" s="135">
        <f>'[1]Modelo PCFC'!B95</f>
        <v>3</v>
      </c>
      <c r="C93" s="262" t="str">
        <f>'[1]Modelo PCFC'!C95</f>
        <v>Provisão para Rescisão</v>
      </c>
      <c r="D93" s="262"/>
      <c r="E93" s="262"/>
      <c r="F93" s="262"/>
      <c r="G93" s="124" t="str">
        <f>'[1]Modelo PCFC'!G95</f>
        <v>Percentual (%)</v>
      </c>
      <c r="H93" s="163" t="str">
        <f>'[1]Modelo PCFC'!H95</f>
        <v>Valor (R$)</v>
      </c>
    </row>
    <row r="94" spans="1:8" x14ac:dyDescent="0.25">
      <c r="A94" s="116"/>
      <c r="B94" s="117" t="str">
        <f>'[1]Modelo PCFC'!B96</f>
        <v>A</v>
      </c>
      <c r="C94" s="233" t="str">
        <f>'[1]Modelo PCFC'!C96</f>
        <v>Aviso Prévio Indenizado</v>
      </c>
      <c r="D94" s="233"/>
      <c r="E94" s="233"/>
      <c r="F94" s="233"/>
      <c r="G94" s="142">
        <f>'[1]Memória de cálculo'!D74</f>
        <v>4.1999999999999997E-3</v>
      </c>
      <c r="H94" s="101">
        <f t="shared" ref="H94:H99" si="1">ROUND(H$43*G94,2)</f>
        <v>6.17</v>
      </c>
    </row>
    <row r="95" spans="1:8" x14ac:dyDescent="0.25">
      <c r="A95" s="116"/>
      <c r="B95" s="117" t="str">
        <f>'[1]Modelo PCFC'!B97</f>
        <v>B</v>
      </c>
      <c r="C95" s="233" t="str">
        <f>'[1]Modelo PCFC'!C97</f>
        <v>Incidência do FGTS sobre o Aviso Prévio Indenizado</v>
      </c>
      <c r="D95" s="233"/>
      <c r="E95" s="233"/>
      <c r="F95" s="233"/>
      <c r="G95" s="142">
        <f>'[1]Memória de cálculo'!D75</f>
        <v>3.3599999999999998E-4</v>
      </c>
      <c r="H95" s="101">
        <f t="shared" si="1"/>
        <v>0.49</v>
      </c>
    </row>
    <row r="96" spans="1:8" x14ac:dyDescent="0.25">
      <c r="A96" s="116"/>
      <c r="B96" s="117" t="str">
        <f>'[1]Modelo PCFC'!B98</f>
        <v>C</v>
      </c>
      <c r="C96" s="233" t="str">
        <f>'[1]Modelo PCFC'!C98</f>
        <v>Multa do FGTS sobre o Aviso Prévio Indenizado</v>
      </c>
      <c r="D96" s="233"/>
      <c r="E96" s="233"/>
      <c r="F96" s="233"/>
      <c r="G96" s="142">
        <f>'[1]Memória de cálculo'!D76</f>
        <v>3.4700000000000002E-2</v>
      </c>
      <c r="H96" s="101">
        <f t="shared" si="1"/>
        <v>51.01</v>
      </c>
    </row>
    <row r="97" spans="1:8" x14ac:dyDescent="0.25">
      <c r="A97" s="116"/>
      <c r="B97" s="117" t="str">
        <f>'[1]Modelo PCFC'!B99</f>
        <v>D</v>
      </c>
      <c r="C97" s="233" t="str">
        <f>'[1]Modelo PCFC'!C99</f>
        <v>Aviso Prévio Trabalhado</v>
      </c>
      <c r="D97" s="233"/>
      <c r="E97" s="233"/>
      <c r="F97" s="233"/>
      <c r="G97" s="142">
        <f>'[1]Memória de cálculo'!D77</f>
        <v>1.9400000000000001E-2</v>
      </c>
      <c r="H97" s="101">
        <f t="shared" si="1"/>
        <v>28.52</v>
      </c>
    </row>
    <row r="98" spans="1:8" x14ac:dyDescent="0.25">
      <c r="A98" s="116"/>
      <c r="B98" s="117" t="str">
        <f>'[1]Modelo PCFC'!B100</f>
        <v>E</v>
      </c>
      <c r="C98" s="278" t="str">
        <f>'[1]Modelo PCFC'!C100</f>
        <v>Incidência dos encargos do submódulo 2.2 sobre o Aviso Prévio Trabalhado</v>
      </c>
      <c r="D98" s="278"/>
      <c r="E98" s="278"/>
      <c r="F98" s="278"/>
      <c r="G98" s="142">
        <f>'[1]Memória de cálculo'!D78</f>
        <v>6.7999999999999996E-3</v>
      </c>
      <c r="H98" s="101">
        <f t="shared" si="1"/>
        <v>10</v>
      </c>
    </row>
    <row r="99" spans="1:8" x14ac:dyDescent="0.25">
      <c r="A99" s="116"/>
      <c r="B99" s="143" t="str">
        <f>'[1]Modelo PCFC'!B101</f>
        <v>F</v>
      </c>
      <c r="C99" s="240" t="str">
        <f>'[1]Modelo PCFC'!C101</f>
        <v>Multa do FGTS sobre o Aviso Prévio Trabalhado</v>
      </c>
      <c r="D99" s="240"/>
      <c r="E99" s="240"/>
      <c r="F99" s="240"/>
      <c r="G99" s="142">
        <f>'[1]Memória de cálculo'!D79</f>
        <v>5.3E-3</v>
      </c>
      <c r="H99" s="101">
        <f t="shared" si="1"/>
        <v>7.79</v>
      </c>
    </row>
    <row r="100" spans="1:8" x14ac:dyDescent="0.25">
      <c r="B100" s="234" t="str">
        <f>'[1]Modelo PCFC'!B102</f>
        <v>Total</v>
      </c>
      <c r="C100" s="234"/>
      <c r="D100" s="234"/>
      <c r="E100" s="234"/>
      <c r="F100" s="234"/>
      <c r="G100" s="144">
        <f>SUM(G94:G99)</f>
        <v>7.0735999999999993E-2</v>
      </c>
      <c r="H100" s="102">
        <f>SUM(H94:H99)</f>
        <v>103.98</v>
      </c>
    </row>
    <row r="101" spans="1:8" x14ac:dyDescent="0.25">
      <c r="B101" s="277" t="str">
        <f>'[1]Modelo PCFC'!B103</f>
        <v xml:space="preserve">Nota 1: Em atendimento ao disposto na Lei nº 12.506/2011, em caso de prorrogação do contrato, os percentuais relativos ao “Aviso Prévio Indenizado” (3.A) e ao “Aviso Prévio Trabalhado” (3.D) serão correspondentes a 10% dos percentuais praticados para estes custos no primeiro ano. Vale lembrar que estes ajustes repercutem nos percentuais da “Incidência do FGTS sobre o Aviso Prévio Indenizado” (3.B) e da “Incidência dos encargos do submódulo 2.2 sobre o Aviso Prévio Trabalhado” (3.E), respectivamente. </v>
      </c>
      <c r="C101" s="277"/>
      <c r="D101" s="277"/>
      <c r="E101" s="277"/>
      <c r="F101" s="277"/>
      <c r="G101" s="277"/>
      <c r="H101" s="277"/>
    </row>
    <row r="103" spans="1:8" x14ac:dyDescent="0.25">
      <c r="B103" s="234" t="str">
        <f>'[1]Modelo PCFC'!B105</f>
        <v>Módulo 4 - Custo de Reposição do Profissional Ausente</v>
      </c>
      <c r="C103" s="234"/>
      <c r="D103" s="234"/>
      <c r="E103" s="234"/>
      <c r="F103" s="234"/>
      <c r="G103" s="234"/>
      <c r="H103" s="234"/>
    </row>
    <row r="104" spans="1:8" x14ac:dyDescent="0.25">
      <c r="B104" s="239" t="str">
        <f>'[1]Modelo PCFC'!B106</f>
        <v>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v>
      </c>
      <c r="C104" s="239"/>
      <c r="D104" s="239"/>
      <c r="E104" s="239"/>
      <c r="F104" s="239"/>
      <c r="G104" s="239"/>
      <c r="H104" s="239"/>
    </row>
    <row r="106" spans="1:8" x14ac:dyDescent="0.25">
      <c r="B106" s="270" t="str">
        <f>'[1]Modelo PCFC'!B108</f>
        <v>Submódulo 4.1 - Substituto nas Ausências Legais</v>
      </c>
      <c r="C106" s="271"/>
      <c r="D106" s="271"/>
      <c r="E106" s="271"/>
      <c r="F106" s="271"/>
      <c r="G106" s="271"/>
      <c r="H106" s="272"/>
    </row>
    <row r="107" spans="1:8" x14ac:dyDescent="0.25">
      <c r="B107" s="273" t="str">
        <f>'[1]Modelo PCFC'!B109</f>
        <v>(Redação dada pela Instrução Normativa nº 7, de 2018)</v>
      </c>
      <c r="C107" s="274"/>
      <c r="D107" s="274"/>
      <c r="E107" s="274"/>
      <c r="F107" s="274"/>
      <c r="G107" s="274"/>
      <c r="H107" s="275"/>
    </row>
    <row r="108" spans="1:8" x14ac:dyDescent="0.25">
      <c r="A108" s="122"/>
      <c r="B108" s="123" t="str">
        <f>'[1]Modelo PCFC'!B110</f>
        <v>4.1</v>
      </c>
      <c r="C108" s="276" t="str">
        <f>'[1]Modelo PCFC'!C110</f>
        <v>Ausências Legais</v>
      </c>
      <c r="D108" s="276"/>
      <c r="E108" s="276"/>
      <c r="F108" s="276"/>
      <c r="G108" s="124" t="str">
        <f>'[1]Modelo PCFC'!G110</f>
        <v>Percentual (%)</v>
      </c>
      <c r="H108" s="125" t="str">
        <f>'[1]Modelo PCFC'!H110</f>
        <v>Valor (R$)</v>
      </c>
    </row>
    <row r="109" spans="1:8" x14ac:dyDescent="0.25">
      <c r="A109" s="116"/>
      <c r="B109" s="121" t="str">
        <f>'[1]Modelo PCFC'!B111</f>
        <v>A</v>
      </c>
      <c r="C109" s="266" t="str">
        <f>'[1]Modelo PCFC'!C111</f>
        <v>Substituto na cobertura de Férias</v>
      </c>
      <c r="D109" s="266"/>
      <c r="E109" s="266"/>
      <c r="F109" s="266"/>
      <c r="G109" s="164">
        <f>'[1]Memória de cálculo'!D95</f>
        <v>1.6199999999999999E-2</v>
      </c>
      <c r="H109" s="165">
        <f t="shared" ref="H109:H114" si="2">ROUND(H$43*G109,2)</f>
        <v>23.82</v>
      </c>
    </row>
    <row r="110" spans="1:8" x14ac:dyDescent="0.25">
      <c r="A110" s="116"/>
      <c r="B110" s="117" t="str">
        <f>'[1]Modelo PCFC'!B112</f>
        <v>B</v>
      </c>
      <c r="C110" s="233" t="str">
        <f>'[1]Modelo PCFC'!C112</f>
        <v>Substituto na cobertura de Ausências Legais</v>
      </c>
      <c r="D110" s="233"/>
      <c r="E110" s="233"/>
      <c r="F110" s="233"/>
      <c r="G110" s="164">
        <f>'[1]Memória de cálculo'!D96</f>
        <v>8.2000000000000007E-3</v>
      </c>
      <c r="H110" s="165">
        <f t="shared" si="2"/>
        <v>12.06</v>
      </c>
    </row>
    <row r="111" spans="1:8" x14ac:dyDescent="0.25">
      <c r="A111" s="116"/>
      <c r="B111" s="117" t="str">
        <f>'[1]Modelo PCFC'!B113</f>
        <v>C</v>
      </c>
      <c r="C111" s="233" t="str">
        <f>'[1]Modelo PCFC'!C113</f>
        <v>Substituto na cobertura de Licença-Paternidade</v>
      </c>
      <c r="D111" s="233"/>
      <c r="E111" s="233"/>
      <c r="F111" s="233"/>
      <c r="G111" s="164">
        <f>'[1]Memória de cálculo'!D97</f>
        <v>2.0000000000000001E-4</v>
      </c>
      <c r="H111" s="165">
        <f t="shared" si="2"/>
        <v>0.28999999999999998</v>
      </c>
    </row>
    <row r="112" spans="1:8" x14ac:dyDescent="0.25">
      <c r="A112" s="116"/>
      <c r="B112" s="117" t="str">
        <f>'[1]Modelo PCFC'!B114</f>
        <v>D</v>
      </c>
      <c r="C112" s="233" t="str">
        <f>'[1]Modelo PCFC'!C114</f>
        <v>Substituto na cobertura de Ausência por acidente de trabalho</v>
      </c>
      <c r="D112" s="233"/>
      <c r="E112" s="233"/>
      <c r="F112" s="233"/>
      <c r="G112" s="164">
        <f>'[1]Memória de cálculo'!D98</f>
        <v>2.9999999999999997E-4</v>
      </c>
      <c r="H112" s="165">
        <f t="shared" si="2"/>
        <v>0.44</v>
      </c>
    </row>
    <row r="113" spans="1:8" x14ac:dyDescent="0.25">
      <c r="A113" s="116"/>
      <c r="B113" s="117" t="str">
        <f>'[1]Modelo PCFC'!B115</f>
        <v>E</v>
      </c>
      <c r="C113" s="233" t="str">
        <f>'[1]Modelo PCFC'!C115</f>
        <v>Substituto na cobertura de Afastamento Maternidade</v>
      </c>
      <c r="D113" s="233"/>
      <c r="E113" s="233"/>
      <c r="F113" s="233"/>
      <c r="G113" s="164">
        <f>'[1]Memória de cálculo'!D99</f>
        <v>6.9999999999999999E-4</v>
      </c>
      <c r="H113" s="165">
        <f t="shared" si="2"/>
        <v>1.03</v>
      </c>
    </row>
    <row r="114" spans="1:8" x14ac:dyDescent="0.25">
      <c r="A114" s="116"/>
      <c r="B114" s="117" t="str">
        <f>'[1]Modelo PCFC'!B116</f>
        <v>F</v>
      </c>
      <c r="C114" s="233" t="str">
        <f>'[1]Modelo PCFC'!C116</f>
        <v>Substituto na cobertura de Outras Ausências (especificar)</v>
      </c>
      <c r="D114" s="233"/>
      <c r="E114" s="233"/>
      <c r="F114" s="233"/>
      <c r="G114" s="164">
        <f>'[1]Memória de cálculo'!D100</f>
        <v>0</v>
      </c>
      <c r="H114" s="165">
        <f t="shared" si="2"/>
        <v>0</v>
      </c>
    </row>
    <row r="115" spans="1:8" x14ac:dyDescent="0.25">
      <c r="B115" s="234" t="str">
        <f>'[1]Modelo PCFC'!B117</f>
        <v>Total</v>
      </c>
      <c r="C115" s="234"/>
      <c r="D115" s="234"/>
      <c r="E115" s="234"/>
      <c r="F115" s="234"/>
      <c r="G115" s="146">
        <f>SUM(G109:G114)</f>
        <v>2.5599999999999998E-2</v>
      </c>
      <c r="H115" s="102">
        <f>SUM(H109:H114)</f>
        <v>37.64</v>
      </c>
    </row>
    <row r="117" spans="1:8" x14ac:dyDescent="0.25">
      <c r="B117" s="267" t="str">
        <f>'[1]Modelo PCFC'!B119</f>
        <v>Submódulo 4.2 - Substituto na Intrajornada</v>
      </c>
      <c r="C117" s="268"/>
      <c r="D117" s="268"/>
      <c r="E117" s="268"/>
      <c r="F117" s="268"/>
      <c r="G117" s="268"/>
      <c r="H117" s="269"/>
    </row>
    <row r="118" spans="1:8" x14ac:dyDescent="0.25">
      <c r="B118" s="263" t="str">
        <f>'[1]Modelo PCFC'!B120</f>
        <v>(Redação dada pela Instrução Normativa nº 7, de 2018)</v>
      </c>
      <c r="C118" s="264"/>
      <c r="D118" s="264"/>
      <c r="E118" s="264"/>
      <c r="F118" s="264"/>
      <c r="G118" s="264"/>
      <c r="H118" s="265"/>
    </row>
    <row r="119" spans="1:8" x14ac:dyDescent="0.25">
      <c r="A119" s="159"/>
      <c r="B119" s="135" t="str">
        <f>'[1]Modelo PCFC'!B121</f>
        <v>4.2</v>
      </c>
      <c r="C119" s="262" t="str">
        <f>'[1]Modelo PCFC'!C121</f>
        <v>Intrajornada</v>
      </c>
      <c r="D119" s="262"/>
      <c r="E119" s="262"/>
      <c r="F119" s="262"/>
      <c r="G119" s="124" t="str">
        <f>'[1]Modelo PCFC'!G121</f>
        <v>Percentual (%)</v>
      </c>
      <c r="H119" s="163" t="str">
        <f>'[1]Modelo PCFC'!H121</f>
        <v>Valor (R$)</v>
      </c>
    </row>
    <row r="120" spans="1:8" x14ac:dyDescent="0.25">
      <c r="A120" s="116"/>
      <c r="B120" s="121" t="str">
        <f>'[1]Modelo PCFC'!B122</f>
        <v>A</v>
      </c>
      <c r="C120" s="266" t="str">
        <f>'[1]Modelo PCFC'!C122</f>
        <v>Substituto na cobertura de Intervalo para repouso e alimentação</v>
      </c>
      <c r="D120" s="266"/>
      <c r="E120" s="266"/>
      <c r="F120" s="266"/>
      <c r="G120" s="164">
        <f>'[1]Memória de cálculo'!D114</f>
        <v>0</v>
      </c>
      <c r="H120" s="101">
        <f>ROUND(H$43*G120,2)</f>
        <v>0</v>
      </c>
    </row>
    <row r="121" spans="1:8" x14ac:dyDescent="0.25">
      <c r="B121" s="234" t="str">
        <f>'[1]Modelo PCFC'!B123</f>
        <v>Total</v>
      </c>
      <c r="C121" s="234"/>
      <c r="D121" s="234"/>
      <c r="E121" s="234"/>
      <c r="F121" s="234"/>
      <c r="G121" s="146">
        <f>SUM(G120)</f>
        <v>0</v>
      </c>
      <c r="H121" s="102">
        <f>SUM(H120)</f>
        <v>0</v>
      </c>
    </row>
    <row r="122" spans="1:8" x14ac:dyDescent="0.25">
      <c r="B122" s="239" t="str">
        <f>'[1]Modelo PCFC'!B124</f>
        <v>Nota: Quando houver a necessidade de reposição de um empregado durante sua ausência nos casos de intervalo para repouso ou alimentação deve-se contemplar o Submódulo 4.2.</v>
      </c>
      <c r="C122" s="239"/>
      <c r="D122" s="239"/>
      <c r="E122" s="239"/>
      <c r="F122" s="239"/>
      <c r="G122" s="239"/>
      <c r="H122" s="239"/>
    </row>
    <row r="124" spans="1:8" x14ac:dyDescent="0.25">
      <c r="B124" s="256" t="str">
        <f>'[1]Modelo PCFC'!B126</f>
        <v>Quadro-Resumo do Módulo 4 - Custo de Reposição do Profissional Ausente</v>
      </c>
      <c r="C124" s="257"/>
      <c r="D124" s="257"/>
      <c r="E124" s="257"/>
      <c r="F124" s="257"/>
      <c r="G124" s="257"/>
      <c r="H124" s="258"/>
    </row>
    <row r="125" spans="1:8" x14ac:dyDescent="0.25">
      <c r="B125" s="259" t="str">
        <f>'[1]Modelo PCFC'!B127</f>
        <v>(Redação dada pela Instrução Normativa nº 7, de 2018)</v>
      </c>
      <c r="C125" s="260"/>
      <c r="D125" s="260"/>
      <c r="E125" s="260"/>
      <c r="F125" s="260"/>
      <c r="G125" s="260"/>
      <c r="H125" s="261"/>
    </row>
    <row r="126" spans="1:8" x14ac:dyDescent="0.25">
      <c r="A126" s="159"/>
      <c r="B126" s="135">
        <f>'[1]Modelo PCFC'!B128</f>
        <v>4</v>
      </c>
      <c r="C126" s="262" t="str">
        <f>'[1]Modelo PCFC'!C128</f>
        <v>Custo de Reposição do Profissional Ausente</v>
      </c>
      <c r="D126" s="262"/>
      <c r="E126" s="262"/>
      <c r="F126" s="262"/>
      <c r="G126" s="262"/>
      <c r="H126" s="163" t="str">
        <f>'[1]Modelo PCFC'!H128</f>
        <v>Valor (R$)</v>
      </c>
    </row>
    <row r="127" spans="1:8" x14ac:dyDescent="0.25">
      <c r="A127" s="116"/>
      <c r="B127" s="117" t="str">
        <f>'[1]Modelo PCFC'!B129</f>
        <v>4.1</v>
      </c>
      <c r="C127" s="233" t="str">
        <f>'[1]Modelo PCFC'!C129</f>
        <v>Ausências Legais</v>
      </c>
      <c r="D127" s="233"/>
      <c r="E127" s="233"/>
      <c r="F127" s="233"/>
      <c r="G127" s="233"/>
      <c r="H127" s="101">
        <f>H115</f>
        <v>37.64</v>
      </c>
    </row>
    <row r="128" spans="1:8" x14ac:dyDescent="0.25">
      <c r="A128" s="116"/>
      <c r="B128" s="117" t="str">
        <f>'[1]Modelo PCFC'!B130</f>
        <v>4.2</v>
      </c>
      <c r="C128" s="233" t="str">
        <f>'[1]Modelo PCFC'!C130</f>
        <v>Intrajornada</v>
      </c>
      <c r="D128" s="233"/>
      <c r="E128" s="233"/>
      <c r="F128" s="233"/>
      <c r="G128" s="233"/>
      <c r="H128" s="101">
        <f>H121</f>
        <v>0</v>
      </c>
    </row>
    <row r="129" spans="1:8" x14ac:dyDescent="0.25">
      <c r="B129" s="234" t="str">
        <f>'[1]Modelo PCFC'!B131</f>
        <v>Total</v>
      </c>
      <c r="C129" s="234"/>
      <c r="D129" s="234"/>
      <c r="E129" s="234"/>
      <c r="F129" s="234"/>
      <c r="G129" s="234"/>
      <c r="H129" s="102">
        <f>SUM(H127:H128)</f>
        <v>37.64</v>
      </c>
    </row>
    <row r="130" spans="1:8" x14ac:dyDescent="0.25">
      <c r="A130" s="166"/>
      <c r="B130" s="167"/>
      <c r="C130" s="167"/>
      <c r="D130" s="167"/>
      <c r="E130" s="167"/>
      <c r="F130" s="167"/>
      <c r="G130" s="167"/>
      <c r="H130" s="162"/>
    </row>
    <row r="131" spans="1:8" x14ac:dyDescent="0.25">
      <c r="A131" s="166"/>
      <c r="B131" s="167"/>
      <c r="C131" s="167"/>
      <c r="D131" s="167"/>
      <c r="E131" s="167"/>
      <c r="F131" s="167"/>
      <c r="G131" s="167"/>
      <c r="H131" s="162"/>
    </row>
    <row r="132" spans="1:8" x14ac:dyDescent="0.25">
      <c r="B132" s="255" t="s">
        <v>13</v>
      </c>
      <c r="C132" s="255"/>
      <c r="D132" s="255"/>
      <c r="E132" s="255"/>
      <c r="F132" s="255"/>
      <c r="G132" s="255"/>
      <c r="H132" s="255"/>
    </row>
    <row r="133" spans="1:8" x14ac:dyDescent="0.25">
      <c r="B133" s="239" t="str">
        <f>'[1]Modelo PCFC'!B135</f>
        <v>Este cenário representa uma estimativa do custo do posto em um mês em que foram recebidos insumos sob demanda. Os custos dos insumos sob demanda deverão ser contabilizados nos itens "Materiais e EPIs/EPCs (sob demanda)" e "Equipamentos (sob demanda)", conforme o tipo de insumo. Para fins de estimativa do custo, será considerado um valor mensal médio destes insumos. O valor mensal real será calculado mensalmente, conforme aquilo que foi efetivamente fornecido pela Contratada e recebido pela Contratante. Vale destacar que o total do Módulo 5 repercutirá no Módulo 6 e, consequentemente, no Valor Total por Empregado.</v>
      </c>
      <c r="C133" s="239"/>
      <c r="D133" s="239"/>
      <c r="E133" s="239"/>
      <c r="F133" s="239"/>
      <c r="G133" s="239"/>
      <c r="H133" s="239"/>
    </row>
    <row r="135" spans="1:8" x14ac:dyDescent="0.25">
      <c r="A135" s="232" t="str">
        <f>'[1]Modelo PCFC'!A137</f>
        <v>C
E
N
Á
R
I
O
1
C
O
M
I
N
S
U
M
O
S
S
O
B
D
E
M
A
N
D
A</v>
      </c>
      <c r="B135" s="234" t="str">
        <f>'[1]Modelo PCFC'!B137</f>
        <v>Módulo 5 - Insumos Diversos (com insumos sob demanda)</v>
      </c>
      <c r="C135" s="234"/>
      <c r="D135" s="234"/>
      <c r="E135" s="234"/>
      <c r="F135" s="234"/>
      <c r="G135" s="234"/>
      <c r="H135" s="234"/>
    </row>
    <row r="136" spans="1:8" x14ac:dyDescent="0.25">
      <c r="A136" s="232"/>
      <c r="B136" s="115">
        <f>'[1]Modelo PCFC'!B138</f>
        <v>5</v>
      </c>
      <c r="C136" s="234" t="str">
        <f>'[1]Modelo PCFC'!C138</f>
        <v>Insumos Diversos</v>
      </c>
      <c r="D136" s="234"/>
      <c r="E136" s="234"/>
      <c r="F136" s="234"/>
      <c r="G136" s="234"/>
      <c r="H136" s="160" t="str">
        <f>'[1]Modelo PCFC'!H138</f>
        <v>Valor (R$)</v>
      </c>
    </row>
    <row r="137" spans="1:8" x14ac:dyDescent="0.25">
      <c r="A137" s="232"/>
      <c r="B137" s="168" t="str">
        <f>'[1]Modelo PCFC'!B139</f>
        <v>A</v>
      </c>
      <c r="C137" s="254" t="str">
        <f>'[1]Modelo PCFC'!C139</f>
        <v xml:space="preserve">Uniformes </v>
      </c>
      <c r="D137" s="254"/>
      <c r="E137" s="254"/>
      <c r="F137" s="254"/>
      <c r="G137" s="254"/>
      <c r="H137" s="169">
        <f>'A preencher mensalmente '!D6/10</f>
        <v>44.900400000000005</v>
      </c>
    </row>
    <row r="138" spans="1:8" x14ac:dyDescent="0.25">
      <c r="A138" s="232"/>
      <c r="B138" s="168" t="str">
        <f>'[1]Modelo PCFC'!B140</f>
        <v>B</v>
      </c>
      <c r="C138" s="254" t="str">
        <f>'[1]Modelo PCFC'!C140</f>
        <v>Materiais (sob demanda)</v>
      </c>
      <c r="D138" s="254"/>
      <c r="E138" s="254"/>
      <c r="F138" s="254"/>
      <c r="G138" s="254"/>
      <c r="H138" s="169">
        <f>'A preencher mensalmente '!D7/10</f>
        <v>1033.115</v>
      </c>
    </row>
    <row r="139" spans="1:8" x14ac:dyDescent="0.25">
      <c r="A139" s="232"/>
      <c r="B139" s="168" t="str">
        <f>'[1]Modelo PCFC'!B141</f>
        <v>C</v>
      </c>
      <c r="C139" s="254" t="str">
        <f>'[1]Modelo PCFC'!C141</f>
        <v>Equipamentos (sob demanda)</v>
      </c>
      <c r="D139" s="254"/>
      <c r="E139" s="254"/>
      <c r="F139" s="254"/>
      <c r="G139" s="254"/>
      <c r="H139" s="169">
        <f>'A preencher mensalmente '!D8/10</f>
        <v>507.23</v>
      </c>
    </row>
    <row r="140" spans="1:8" x14ac:dyDescent="0.25">
      <c r="A140" s="232"/>
      <c r="B140" s="168" t="str">
        <f>'[1]Modelo PCFC'!B142</f>
        <v>D</v>
      </c>
      <c r="C140" s="254" t="str">
        <f>'[1]Modelo PCFC'!C142</f>
        <v>EPIs/EPCs (sob demanda)</v>
      </c>
      <c r="D140" s="254"/>
      <c r="E140" s="254"/>
      <c r="F140" s="254"/>
      <c r="G140" s="254"/>
      <c r="H140" s="169">
        <f>'A preencher mensalmente '!D9/10</f>
        <v>25.505179999999999</v>
      </c>
    </row>
    <row r="141" spans="1:8" x14ac:dyDescent="0.25">
      <c r="A141" s="232"/>
      <c r="B141" s="234" t="str">
        <f>'[1]Modelo PCFC'!B143</f>
        <v>Total</v>
      </c>
      <c r="C141" s="234"/>
      <c r="D141" s="234"/>
      <c r="E141" s="234"/>
      <c r="F141" s="234"/>
      <c r="G141" s="234"/>
      <c r="H141" s="102">
        <f>SUM(H137:H140)</f>
        <v>1610.7505800000001</v>
      </c>
    </row>
    <row r="142" spans="1:8" x14ac:dyDescent="0.25">
      <c r="A142" s="232"/>
      <c r="B142" s="238" t="str">
        <f>'[1]Modelo PCFC'!B144</f>
        <v>Nota: Valores mensais por empregado.</v>
      </c>
      <c r="C142" s="238"/>
      <c r="D142" s="238"/>
      <c r="E142" s="238"/>
      <c r="F142" s="238"/>
      <c r="G142" s="238"/>
      <c r="H142" s="238"/>
    </row>
    <row r="143" spans="1:8" x14ac:dyDescent="0.25">
      <c r="A143" s="232"/>
    </row>
    <row r="144" spans="1:8" x14ac:dyDescent="0.25">
      <c r="A144" s="232"/>
      <c r="B144" s="234" t="str">
        <f>'[1]Modelo PCFC'!B146</f>
        <v>Módulo 6 - Custos Indiretos, Tributos e Lucro (com insumos sob demanda)</v>
      </c>
      <c r="C144" s="234"/>
      <c r="D144" s="234"/>
      <c r="E144" s="234"/>
      <c r="F144" s="234"/>
      <c r="G144" s="234"/>
      <c r="H144" s="234"/>
    </row>
    <row r="145" spans="1:8" x14ac:dyDescent="0.25">
      <c r="A145" s="232"/>
      <c r="B145" s="115">
        <f>'[1]Modelo PCFC'!B147</f>
        <v>6</v>
      </c>
      <c r="C145" s="234" t="str">
        <f>'[1]Modelo PCFC'!C147</f>
        <v>Custos Indiretos, Tributos e Lucro</v>
      </c>
      <c r="D145" s="234"/>
      <c r="E145" s="234"/>
      <c r="F145" s="234"/>
      <c r="G145" s="170" t="str">
        <f>'[1]Modelo PCFC'!G147</f>
        <v>Percentual (%)</v>
      </c>
      <c r="H145" s="160" t="str">
        <f>'[1]Modelo PCFC'!H147</f>
        <v>Valor (R$)</v>
      </c>
    </row>
    <row r="146" spans="1:8" x14ac:dyDescent="0.25">
      <c r="A146" s="232"/>
      <c r="B146" s="117" t="str">
        <f>'[1]Modelo PCFC'!B148</f>
        <v>A</v>
      </c>
      <c r="C146" s="233" t="str">
        <f>'[1]Modelo PCFC'!C148</f>
        <v>Custos Indiretos</v>
      </c>
      <c r="D146" s="233"/>
      <c r="E146" s="233"/>
      <c r="F146" s="233"/>
      <c r="G146" s="142">
        <f>'[1]Memória de cálculo'!D131</f>
        <v>5.0000000000000001E-3</v>
      </c>
      <c r="H146" s="101">
        <f>ROUND(H167*G146,2)</f>
        <v>22.91</v>
      </c>
    </row>
    <row r="147" spans="1:8" x14ac:dyDescent="0.25">
      <c r="A147" s="232"/>
      <c r="B147" s="117" t="str">
        <f>'[1]Modelo PCFC'!B149</f>
        <v>B</v>
      </c>
      <c r="C147" s="233" t="str">
        <f>'[1]Modelo PCFC'!C149</f>
        <v>Lucro</v>
      </c>
      <c r="D147" s="233"/>
      <c r="E147" s="233"/>
      <c r="F147" s="233"/>
      <c r="G147" s="171">
        <f>'[1]Memória de cálculo'!D132</f>
        <v>6.7900000000000002E-2</v>
      </c>
      <c r="H147" s="101">
        <f>ROUND((H167+H146)*G147,2)</f>
        <v>312.74</v>
      </c>
    </row>
    <row r="148" spans="1:8" x14ac:dyDescent="0.25">
      <c r="A148" s="232"/>
      <c r="B148" s="235" t="str">
        <f>'[1]Modelo PCFC'!B150</f>
        <v>Total dos custos indiretos e do lucro</v>
      </c>
      <c r="C148" s="236"/>
      <c r="D148" s="236"/>
      <c r="E148" s="236"/>
      <c r="F148" s="237"/>
      <c r="G148" s="146" t="s">
        <v>14</v>
      </c>
      <c r="H148" s="102">
        <f>SUM(H146:H147)</f>
        <v>335.65000000000003</v>
      </c>
    </row>
    <row r="149" spans="1:8" x14ac:dyDescent="0.25">
      <c r="A149" s="232"/>
      <c r="B149" s="240" t="str">
        <f>'[1]Modelo PCFC'!B151</f>
        <v>C</v>
      </c>
      <c r="C149" s="242" t="str">
        <f>'[1]Modelo PCFC'!C151</f>
        <v>Tributos</v>
      </c>
      <c r="D149" s="243"/>
      <c r="E149" s="243"/>
      <c r="F149" s="243"/>
      <c r="G149" s="243"/>
      <c r="H149" s="244"/>
    </row>
    <row r="150" spans="1:8" x14ac:dyDescent="0.25">
      <c r="A150" s="232"/>
      <c r="B150" s="241"/>
      <c r="C150" s="245" t="str">
        <f>'[1]Modelo PCFC'!C152</f>
        <v>C.1. Tributos Federais (especificar)</v>
      </c>
      <c r="D150" s="246"/>
      <c r="E150" s="247"/>
      <c r="F150" s="133" t="str">
        <f>'[1]Modelo PCFC'!F152</f>
        <v>COFINS</v>
      </c>
      <c r="G150" s="142">
        <f>'[1]Memória de cálculo'!D133</f>
        <v>0.03</v>
      </c>
      <c r="H150" s="101">
        <f>ROUND(((H$167+H$148)/(1-G$154))*G150,2)</f>
        <v>161.53</v>
      </c>
    </row>
    <row r="151" spans="1:8" x14ac:dyDescent="0.25">
      <c r="A151" s="232"/>
      <c r="B151" s="241"/>
      <c r="C151" s="248"/>
      <c r="D151" s="249"/>
      <c r="E151" s="250"/>
      <c r="F151" s="133" t="str">
        <f>'[1]Modelo PCFC'!F153</f>
        <v>PIS</v>
      </c>
      <c r="G151" s="142">
        <f>'[1]Memória de cálculo'!D134</f>
        <v>6.4999999999999997E-3</v>
      </c>
      <c r="H151" s="101">
        <f>ROUND(((H$167+H$148)/(1-G$154))*G151,2)</f>
        <v>35</v>
      </c>
    </row>
    <row r="152" spans="1:8" x14ac:dyDescent="0.25">
      <c r="A152" s="232"/>
      <c r="B152" s="241"/>
      <c r="C152" s="251" t="str">
        <f>'[1]Modelo PCFC'!C154</f>
        <v>C.2. Tributos Estaduais (especificar)</v>
      </c>
      <c r="D152" s="252"/>
      <c r="E152" s="253"/>
      <c r="F152" s="133" t="str">
        <f>'[1]Modelo PCFC'!F154</f>
        <v>-</v>
      </c>
      <c r="G152" s="172" t="s">
        <v>14</v>
      </c>
      <c r="H152" s="101" t="s">
        <v>14</v>
      </c>
    </row>
    <row r="153" spans="1:8" x14ac:dyDescent="0.25">
      <c r="A153" s="232"/>
      <c r="B153" s="241"/>
      <c r="C153" s="251" t="str">
        <f>'[1]Modelo PCFC'!C155</f>
        <v>C.3. Tributos Municipais (especificar)</v>
      </c>
      <c r="D153" s="252"/>
      <c r="E153" s="253"/>
      <c r="F153" s="173" t="str">
        <f>'[1]Modelo PCFC'!F155</f>
        <v>ISS</v>
      </c>
      <c r="G153" s="174">
        <f>'[1]Memória de cálculo'!D135</f>
        <v>0.05</v>
      </c>
      <c r="H153" s="101">
        <f>ROUND(((H$167+H$148)/(1-G$154))*G153,2)</f>
        <v>269.22000000000003</v>
      </c>
    </row>
    <row r="154" spans="1:8" x14ac:dyDescent="0.25">
      <c r="A154" s="232"/>
      <c r="B154" s="121"/>
      <c r="C154" s="235" t="str">
        <f>'[1]Modelo PCFC'!C156</f>
        <v>Total dos tributos</v>
      </c>
      <c r="D154" s="236"/>
      <c r="E154" s="236"/>
      <c r="F154" s="237"/>
      <c r="G154" s="175">
        <f>SUM(G150:G153)</f>
        <v>8.6499999999999994E-2</v>
      </c>
      <c r="H154" s="176">
        <f>SUM(H150:H153)</f>
        <v>465.75</v>
      </c>
    </row>
    <row r="155" spans="1:8" x14ac:dyDescent="0.25">
      <c r="A155" s="232"/>
      <c r="B155" s="234" t="str">
        <f>'[1]Modelo PCFC'!B157</f>
        <v>Total</v>
      </c>
      <c r="C155" s="234"/>
      <c r="D155" s="234"/>
      <c r="E155" s="234"/>
      <c r="F155" s="234"/>
      <c r="G155" s="177" t="str">
        <f>'[1]Modelo PCFC'!G157</f>
        <v>-</v>
      </c>
      <c r="H155" s="102">
        <f>SUM(H148,H154)</f>
        <v>801.40000000000009</v>
      </c>
    </row>
    <row r="156" spans="1:8" x14ac:dyDescent="0.25">
      <c r="A156" s="232"/>
      <c r="B156" s="238" t="str">
        <f>'[1]Modelo PCFC'!B158</f>
        <v>Nota 1: Custos Indiretos, Tributos e Lucro por empregado.</v>
      </c>
      <c r="C156" s="238"/>
      <c r="D156" s="238"/>
      <c r="E156" s="238"/>
      <c r="F156" s="238"/>
      <c r="G156" s="238"/>
      <c r="H156" s="238"/>
    </row>
    <row r="157" spans="1:8" x14ac:dyDescent="0.25">
      <c r="A157" s="232"/>
      <c r="B157" s="239" t="str">
        <f>'[1]Modelo PCFC'!B159</f>
        <v>Nota 2: O valor referente a tributos é obtido aplicando-se o percentual sobre o valor do faturamento.</v>
      </c>
      <c r="C157" s="239"/>
      <c r="D157" s="239"/>
      <c r="E157" s="239"/>
      <c r="F157" s="239"/>
      <c r="G157" s="239"/>
      <c r="H157" s="239"/>
    </row>
    <row r="158" spans="1:8" x14ac:dyDescent="0.25">
      <c r="A158" s="232"/>
    </row>
    <row r="159" spans="1:8" x14ac:dyDescent="0.25">
      <c r="A159" s="232"/>
      <c r="B159" s="234" t="str">
        <f>'[1]Modelo PCFC'!B161</f>
        <v>2. QUADRO-RESUMO DO CUSTO POR EMPREGADO</v>
      </c>
      <c r="C159" s="234"/>
      <c r="D159" s="234"/>
      <c r="E159" s="234"/>
      <c r="F159" s="234"/>
      <c r="G159" s="234"/>
      <c r="H159" s="234"/>
    </row>
    <row r="160" spans="1:8" x14ac:dyDescent="0.25">
      <c r="A160" s="232"/>
    </row>
    <row r="161" spans="1:8" x14ac:dyDescent="0.25">
      <c r="A161" s="232"/>
      <c r="B161" s="115"/>
      <c r="C161" s="234" t="str">
        <f>'[1]Modelo PCFC'!C163</f>
        <v>Mão de obra vinculada à execução contratual (valor por empregado)</v>
      </c>
      <c r="D161" s="234"/>
      <c r="E161" s="234"/>
      <c r="F161" s="234"/>
      <c r="G161" s="234"/>
      <c r="H161" s="160" t="s">
        <v>15</v>
      </c>
    </row>
    <row r="162" spans="1:8" x14ac:dyDescent="0.25">
      <c r="A162" s="232"/>
      <c r="B162" s="117" t="str">
        <f>'[1]Modelo PCFC'!B164</f>
        <v>A</v>
      </c>
      <c r="C162" s="233" t="str">
        <f>'[1]Modelo PCFC'!C164</f>
        <v>Módulo 1 - Composição da Remuneração</v>
      </c>
      <c r="D162" s="233"/>
      <c r="E162" s="233"/>
      <c r="F162" s="233"/>
      <c r="G162" s="233"/>
      <c r="H162" s="101">
        <f>H43</f>
        <v>1470.16</v>
      </c>
    </row>
    <row r="163" spans="1:8" x14ac:dyDescent="0.25">
      <c r="A163" s="232"/>
      <c r="B163" s="117" t="str">
        <f>'[1]Modelo PCFC'!B165</f>
        <v>B</v>
      </c>
      <c r="C163" s="233" t="str">
        <f>'[1]Modelo PCFC'!C165</f>
        <v>Módulo 2 - Encargos e Benefícios Anuais, Mensais e Diários</v>
      </c>
      <c r="D163" s="233"/>
      <c r="E163" s="233"/>
      <c r="F163" s="233"/>
      <c r="G163" s="233"/>
      <c r="H163" s="101">
        <f>H88</f>
        <v>1360.3999999999999</v>
      </c>
    </row>
    <row r="164" spans="1:8" x14ac:dyDescent="0.25">
      <c r="A164" s="232"/>
      <c r="B164" s="117" t="str">
        <f>'[1]Modelo PCFC'!B166</f>
        <v>C</v>
      </c>
      <c r="C164" s="233" t="str">
        <f>'[1]Modelo PCFC'!C166</f>
        <v>Módulo 3 - Provisão para Rescisão</v>
      </c>
      <c r="D164" s="233"/>
      <c r="E164" s="233"/>
      <c r="F164" s="233"/>
      <c r="G164" s="233"/>
      <c r="H164" s="101">
        <f>H100</f>
        <v>103.98</v>
      </c>
    </row>
    <row r="165" spans="1:8" x14ac:dyDescent="0.25">
      <c r="A165" s="232"/>
      <c r="B165" s="117" t="str">
        <f>'[1]Modelo PCFC'!B167</f>
        <v>D</v>
      </c>
      <c r="C165" s="233" t="str">
        <f>'[1]Modelo PCFC'!C167</f>
        <v>Módulo 4 - Custo de Reposição do Profissional Ausente</v>
      </c>
      <c r="D165" s="233"/>
      <c r="E165" s="233"/>
      <c r="F165" s="233"/>
      <c r="G165" s="233"/>
      <c r="H165" s="101">
        <f>H129</f>
        <v>37.64</v>
      </c>
    </row>
    <row r="166" spans="1:8" x14ac:dyDescent="0.25">
      <c r="A166" s="232"/>
      <c r="B166" s="117" t="str">
        <f>'[1]Modelo PCFC'!B168</f>
        <v>E</v>
      </c>
      <c r="C166" s="233" t="str">
        <f>'[1]Modelo PCFC'!C168</f>
        <v>Módulo 5 - Insumos Diversos (com insumos sob demanda)</v>
      </c>
      <c r="D166" s="233"/>
      <c r="E166" s="233"/>
      <c r="F166" s="233"/>
      <c r="G166" s="233"/>
      <c r="H166" s="101">
        <f>H141</f>
        <v>1610.7505800000001</v>
      </c>
    </row>
    <row r="167" spans="1:8" x14ac:dyDescent="0.25">
      <c r="A167" s="232"/>
      <c r="B167" s="234" t="str">
        <f>'[1]Modelo PCFC'!B169</f>
        <v>Subtotal (A+B+C+D+E)</v>
      </c>
      <c r="C167" s="234"/>
      <c r="D167" s="234"/>
      <c r="E167" s="234"/>
      <c r="F167" s="234"/>
      <c r="G167" s="234"/>
      <c r="H167" s="102">
        <f>SUM(H162:H166)</f>
        <v>4582.9305800000002</v>
      </c>
    </row>
    <row r="168" spans="1:8" x14ac:dyDescent="0.25">
      <c r="A168" s="232"/>
      <c r="B168" s="117" t="str">
        <f>'[1]Modelo PCFC'!B170</f>
        <v>F</v>
      </c>
      <c r="C168" s="233" t="str">
        <f>'[1]Modelo PCFC'!C170</f>
        <v>Módulo 6 - Custos Indiretos, Tributos e Lucro (com insumos sob demanda)</v>
      </c>
      <c r="D168" s="233"/>
      <c r="E168" s="233"/>
      <c r="F168" s="233"/>
      <c r="G168" s="233"/>
      <c r="H168" s="103">
        <f>H155</f>
        <v>801.40000000000009</v>
      </c>
    </row>
    <row r="169" spans="1:8" x14ac:dyDescent="0.25">
      <c r="A169" s="232"/>
      <c r="B169" s="234" t="str">
        <f>'[1]Modelo PCFC'!B171</f>
        <v xml:space="preserve">Valor Total por Empregado </v>
      </c>
      <c r="C169" s="234"/>
      <c r="D169" s="234"/>
      <c r="E169" s="234"/>
      <c r="F169" s="234"/>
      <c r="G169" s="234"/>
      <c r="H169" s="182">
        <f>ROUND((H167+H168),2)</f>
        <v>5384.33</v>
      </c>
    </row>
  </sheetData>
  <mergeCells count="157">
    <mergeCell ref="B11:H11"/>
    <mergeCell ref="B13:H13"/>
    <mergeCell ref="B5:C6"/>
    <mergeCell ref="D5:G6"/>
    <mergeCell ref="H5:H6"/>
    <mergeCell ref="B8:H8"/>
    <mergeCell ref="A1:D2"/>
    <mergeCell ref="E1:H1"/>
    <mergeCell ref="E2:H2"/>
    <mergeCell ref="B4:E4"/>
    <mergeCell ref="G4:H4"/>
    <mergeCell ref="B9:H9"/>
    <mergeCell ref="C17:F17"/>
    <mergeCell ref="G17:H17"/>
    <mergeCell ref="B19:H19"/>
    <mergeCell ref="B20:C20"/>
    <mergeCell ref="D20:E20"/>
    <mergeCell ref="F20:H20"/>
    <mergeCell ref="C14:F14"/>
    <mergeCell ref="G14:H14"/>
    <mergeCell ref="C15:F15"/>
    <mergeCell ref="G15:H15"/>
    <mergeCell ref="C16:F16"/>
    <mergeCell ref="G16:H16"/>
    <mergeCell ref="B25:H25"/>
    <mergeCell ref="C26:F26"/>
    <mergeCell ref="G26:H26"/>
    <mergeCell ref="C27:F27"/>
    <mergeCell ref="G27:H27"/>
    <mergeCell ref="C28:F28"/>
    <mergeCell ref="G28:H28"/>
    <mergeCell ref="B21:C21"/>
    <mergeCell ref="D21:E21"/>
    <mergeCell ref="F21:H21"/>
    <mergeCell ref="B22:H22"/>
    <mergeCell ref="B23:H23"/>
    <mergeCell ref="B34:H34"/>
    <mergeCell ref="B35:H35"/>
    <mergeCell ref="C36:F36"/>
    <mergeCell ref="C37:F37"/>
    <mergeCell ref="C38:F38"/>
    <mergeCell ref="C29:F29"/>
    <mergeCell ref="G29:H29"/>
    <mergeCell ref="C30:F30"/>
    <mergeCell ref="G30:H30"/>
    <mergeCell ref="B31:H31"/>
    <mergeCell ref="B32:H32"/>
    <mergeCell ref="B46:H46"/>
    <mergeCell ref="B48:H48"/>
    <mergeCell ref="C49:F49"/>
    <mergeCell ref="C50:F50"/>
    <mergeCell ref="C51:F51"/>
    <mergeCell ref="C39:F39"/>
    <mergeCell ref="C40:F40"/>
    <mergeCell ref="C41:F41"/>
    <mergeCell ref="C42:F42"/>
    <mergeCell ref="B43:G43"/>
    <mergeCell ref="B44:H44"/>
    <mergeCell ref="C58:F58"/>
    <mergeCell ref="C59:F59"/>
    <mergeCell ref="C60:F60"/>
    <mergeCell ref="C61:F61"/>
    <mergeCell ref="C62:F62"/>
    <mergeCell ref="C63:F63"/>
    <mergeCell ref="B52:F52"/>
    <mergeCell ref="B53:H53"/>
    <mergeCell ref="B54:H54"/>
    <mergeCell ref="B55:H55"/>
    <mergeCell ref="B57:H57"/>
    <mergeCell ref="B70:H70"/>
    <mergeCell ref="B72:H72"/>
    <mergeCell ref="B79:G79"/>
    <mergeCell ref="B80:H80"/>
    <mergeCell ref="B81:H81"/>
    <mergeCell ref="C64:F64"/>
    <mergeCell ref="C65:F65"/>
    <mergeCell ref="C66:F66"/>
    <mergeCell ref="B67:F67"/>
    <mergeCell ref="B68:H68"/>
    <mergeCell ref="B69:H69"/>
    <mergeCell ref="B88:G88"/>
    <mergeCell ref="B91:H91"/>
    <mergeCell ref="B92:H92"/>
    <mergeCell ref="C93:F93"/>
    <mergeCell ref="B83:H83"/>
    <mergeCell ref="C84:G84"/>
    <mergeCell ref="C85:G85"/>
    <mergeCell ref="C86:G86"/>
    <mergeCell ref="C87:G87"/>
    <mergeCell ref="B100:F100"/>
    <mergeCell ref="B101:H101"/>
    <mergeCell ref="B103:H103"/>
    <mergeCell ref="B104:H104"/>
    <mergeCell ref="C94:F94"/>
    <mergeCell ref="C95:F95"/>
    <mergeCell ref="C96:F96"/>
    <mergeCell ref="C97:F97"/>
    <mergeCell ref="C98:F98"/>
    <mergeCell ref="C99:F99"/>
    <mergeCell ref="C112:F112"/>
    <mergeCell ref="C113:F113"/>
    <mergeCell ref="C114:F114"/>
    <mergeCell ref="B115:F115"/>
    <mergeCell ref="B117:H117"/>
    <mergeCell ref="B106:H106"/>
    <mergeCell ref="B107:H107"/>
    <mergeCell ref="C108:F108"/>
    <mergeCell ref="C109:F109"/>
    <mergeCell ref="C110:F110"/>
    <mergeCell ref="C111:F111"/>
    <mergeCell ref="B124:H124"/>
    <mergeCell ref="B125:H125"/>
    <mergeCell ref="C126:G126"/>
    <mergeCell ref="C127:G127"/>
    <mergeCell ref="C128:G128"/>
    <mergeCell ref="B129:G129"/>
    <mergeCell ref="B118:H118"/>
    <mergeCell ref="C119:F119"/>
    <mergeCell ref="C120:F120"/>
    <mergeCell ref="B121:F121"/>
    <mergeCell ref="B122:H122"/>
    <mergeCell ref="C152:E152"/>
    <mergeCell ref="C153:E153"/>
    <mergeCell ref="C138:G138"/>
    <mergeCell ref="C139:G139"/>
    <mergeCell ref="C140:G140"/>
    <mergeCell ref="B141:G141"/>
    <mergeCell ref="B142:H142"/>
    <mergeCell ref="B132:H132"/>
    <mergeCell ref="B133:H133"/>
    <mergeCell ref="B135:H135"/>
    <mergeCell ref="C136:G136"/>
    <mergeCell ref="C137:G137"/>
    <mergeCell ref="I21:K21"/>
    <mergeCell ref="A135:A169"/>
    <mergeCell ref="C166:G166"/>
    <mergeCell ref="B167:G167"/>
    <mergeCell ref="C168:G168"/>
    <mergeCell ref="B169:G169"/>
    <mergeCell ref="C161:G161"/>
    <mergeCell ref="C162:G162"/>
    <mergeCell ref="C163:G163"/>
    <mergeCell ref="C164:G164"/>
    <mergeCell ref="C165:G165"/>
    <mergeCell ref="C154:F154"/>
    <mergeCell ref="B155:F155"/>
    <mergeCell ref="B156:H156"/>
    <mergeCell ref="B157:H157"/>
    <mergeCell ref="B159:H159"/>
    <mergeCell ref="B144:H144"/>
    <mergeCell ref="C145:F145"/>
    <mergeCell ref="C146:F146"/>
    <mergeCell ref="C147:F147"/>
    <mergeCell ref="B148:F148"/>
    <mergeCell ref="B149:B153"/>
    <mergeCell ref="C149:H149"/>
    <mergeCell ref="C150:E151"/>
  </mergeCells>
  <phoneticPr fontId="32" type="noConversion"/>
  <pageMargins left="0.511811024" right="0.511811024" top="0.78740157499999996" bottom="0.78740157499999996" header="0.31496062000000002" footer="0.31496062000000002"/>
  <pageSetup paperSize="9" scale="97" orientation="portrait" r:id="rId1"/>
  <rowBreaks count="2" manualBreakCount="2">
    <brk id="56" max="7" man="1"/>
    <brk id="115"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15"/>
  <sheetViews>
    <sheetView view="pageBreakPreview" zoomScaleNormal="100" zoomScaleSheetLayoutView="100" workbookViewId="0">
      <selection activeCell="B13" sqref="B13:H13"/>
    </sheetView>
  </sheetViews>
  <sheetFormatPr defaultRowHeight="15" x14ac:dyDescent="0.25"/>
  <cols>
    <col min="1" max="1" width="4.5703125" customWidth="1"/>
    <col min="3" max="3" width="14.42578125" customWidth="1"/>
    <col min="7" max="7" width="12.42578125" customWidth="1"/>
    <col min="8" max="8" width="12.28515625" bestFit="1" customWidth="1"/>
  </cols>
  <sheetData>
    <row r="1" spans="1:12" ht="15.75" customHeight="1" x14ac:dyDescent="0.25">
      <c r="A1" s="307" t="s">
        <v>180</v>
      </c>
      <c r="B1" s="307"/>
      <c r="C1" s="307"/>
      <c r="D1" s="307"/>
      <c r="E1" s="308" t="s">
        <v>8</v>
      </c>
      <c r="F1" s="308"/>
      <c r="G1" s="308"/>
      <c r="H1" s="308"/>
      <c r="I1" s="17"/>
      <c r="J1" s="17"/>
      <c r="K1" s="17"/>
      <c r="L1" s="17"/>
    </row>
    <row r="2" spans="1:12" ht="15.6" customHeight="1" x14ac:dyDescent="0.25">
      <c r="A2" s="307"/>
      <c r="B2" s="307"/>
      <c r="C2" s="307"/>
      <c r="D2" s="307"/>
      <c r="E2" s="308" t="str">
        <f>B4</f>
        <v>Encarregado</v>
      </c>
      <c r="F2" s="308"/>
      <c r="G2" s="308"/>
      <c r="H2" s="308"/>
      <c r="I2" s="17"/>
      <c r="J2" s="17"/>
      <c r="K2" s="17"/>
      <c r="L2" s="17"/>
    </row>
    <row r="3" spans="1:12" x14ac:dyDescent="0.25">
      <c r="A3" s="105"/>
      <c r="B3" s="106"/>
      <c r="C3" s="106"/>
      <c r="D3" s="104"/>
      <c r="E3" s="104"/>
      <c r="F3" s="104"/>
      <c r="G3" s="104"/>
      <c r="H3" s="107"/>
      <c r="I3" s="17"/>
      <c r="J3" s="17"/>
      <c r="K3" s="17"/>
      <c r="L3" s="17"/>
    </row>
    <row r="4" spans="1:12" x14ac:dyDescent="0.25">
      <c r="A4" s="105"/>
      <c r="B4" s="309" t="str">
        <f>'[1]Dados detalhados para a PCFC'!B12</f>
        <v>Encarregado</v>
      </c>
      <c r="C4" s="309"/>
      <c r="D4" s="309"/>
      <c r="E4" s="309"/>
      <c r="F4" s="108">
        <f>'[1]Dados detalhados para a PCFC'!G12</f>
        <v>1</v>
      </c>
      <c r="G4" s="310" t="s">
        <v>9</v>
      </c>
      <c r="H4" s="310"/>
      <c r="I4" s="17"/>
      <c r="J4" s="17"/>
      <c r="K4" s="17"/>
      <c r="L4" s="17"/>
    </row>
    <row r="5" spans="1:12" x14ac:dyDescent="0.25">
      <c r="A5" s="105"/>
      <c r="B5" s="281" t="s">
        <v>10</v>
      </c>
      <c r="C5" s="281"/>
      <c r="D5" s="267" t="s">
        <v>11</v>
      </c>
      <c r="E5" s="268"/>
      <c r="F5" s="268"/>
      <c r="G5" s="269"/>
      <c r="H5" s="304">
        <f>H168</f>
        <v>3958.07</v>
      </c>
      <c r="I5" s="17"/>
      <c r="J5" s="17"/>
      <c r="K5" s="17"/>
      <c r="L5" s="17"/>
    </row>
    <row r="6" spans="1:12" ht="14.45" customHeight="1" x14ac:dyDescent="0.25">
      <c r="A6" s="105"/>
      <c r="B6" s="281"/>
      <c r="C6" s="281"/>
      <c r="D6" s="263"/>
      <c r="E6" s="264"/>
      <c r="F6" s="264"/>
      <c r="G6" s="265"/>
      <c r="H6" s="305"/>
      <c r="I6" s="17"/>
      <c r="J6" s="17"/>
      <c r="K6" s="17"/>
      <c r="L6" s="17"/>
    </row>
    <row r="7" spans="1:12" x14ac:dyDescent="0.25">
      <c r="A7" s="105"/>
      <c r="B7" s="110"/>
      <c r="C7" s="110"/>
      <c r="D7" s="111"/>
      <c r="E7" s="111"/>
      <c r="F7" s="111"/>
      <c r="G7" s="111"/>
      <c r="H7" s="107"/>
      <c r="I7" s="17"/>
      <c r="J7" s="17"/>
      <c r="K7" s="17"/>
      <c r="L7" s="17"/>
    </row>
    <row r="8" spans="1:12" x14ac:dyDescent="0.25">
      <c r="A8" s="105"/>
      <c r="B8" s="306" t="str">
        <f>A1</f>
        <v>Campus Canguaretama</v>
      </c>
      <c r="C8" s="306"/>
      <c r="D8" s="306"/>
      <c r="E8" s="306"/>
      <c r="F8" s="306"/>
      <c r="G8" s="306"/>
      <c r="H8" s="306"/>
      <c r="I8" s="17"/>
      <c r="J8" s="17"/>
      <c r="K8" s="17"/>
      <c r="L8" s="17"/>
    </row>
    <row r="9" spans="1:12" x14ac:dyDescent="0.25">
      <c r="A9" s="105"/>
      <c r="B9" s="306" t="str">
        <f>B4</f>
        <v>Encarregado</v>
      </c>
      <c r="C9" s="306"/>
      <c r="D9" s="306"/>
      <c r="E9" s="306"/>
      <c r="F9" s="306"/>
      <c r="G9" s="306"/>
      <c r="H9" s="306"/>
      <c r="I9" s="17"/>
      <c r="J9" s="17"/>
      <c r="K9" s="17"/>
      <c r="L9" s="17"/>
    </row>
    <row r="10" spans="1:12" x14ac:dyDescent="0.25">
      <c r="A10" s="105"/>
      <c r="B10" s="110"/>
      <c r="C10" s="110"/>
      <c r="D10" s="111"/>
      <c r="E10" s="111"/>
      <c r="F10" s="111"/>
      <c r="G10" s="111"/>
      <c r="H10" s="107"/>
      <c r="I10" s="17"/>
      <c r="J10" s="17"/>
      <c r="K10" s="17"/>
      <c r="L10" s="17"/>
    </row>
    <row r="11" spans="1:12" ht="52.9" customHeight="1" x14ac:dyDescent="0.25">
      <c r="A11" s="105"/>
      <c r="B11" s="239" t="str">
        <f>'[1]Modelo PCFC'!B14</f>
        <v>PLANILHA DE CUSTOS E FORMAÇÃO DE PREÇOS (Redação dada pela Instrução Normativa nº 7, de 2018 e atualizada após a extinção da contribuição social de 10% sobre a soma dos depósitos do FGTS, no caso de demissão sem justa causa, por meio da Lei nº 13.932/2019)</v>
      </c>
      <c r="C11" s="239"/>
      <c r="D11" s="239"/>
      <c r="E11" s="239"/>
      <c r="F11" s="239"/>
      <c r="G11" s="239"/>
      <c r="H11" s="239"/>
      <c r="I11" s="17"/>
      <c r="J11" s="17"/>
      <c r="K11" s="17"/>
      <c r="L11" s="17"/>
    </row>
    <row r="12" spans="1:12" x14ac:dyDescent="0.25">
      <c r="A12" s="105"/>
      <c r="B12" s="104"/>
      <c r="C12" s="104"/>
      <c r="D12" s="113"/>
      <c r="E12" s="113"/>
      <c r="F12" s="113"/>
      <c r="G12" s="114"/>
      <c r="H12" s="107"/>
      <c r="I12" s="17"/>
      <c r="J12" s="17"/>
      <c r="K12" s="17"/>
      <c r="L12" s="17"/>
    </row>
    <row r="13" spans="1:12" x14ac:dyDescent="0.25">
      <c r="A13" s="105"/>
      <c r="B13" s="234" t="str">
        <f>'[1]Modelo PCFC'!B16</f>
        <v>DISCRIMINAÇÃO DOS SERVIÇOS (DADOS REFERENTES À CONTRATAÇÃO)</v>
      </c>
      <c r="C13" s="234"/>
      <c r="D13" s="234"/>
      <c r="E13" s="234"/>
      <c r="F13" s="234"/>
      <c r="G13" s="234"/>
      <c r="H13" s="234"/>
      <c r="I13" s="17"/>
      <c r="J13" s="17"/>
      <c r="K13" s="17"/>
      <c r="L13" s="17"/>
    </row>
    <row r="14" spans="1:12" x14ac:dyDescent="0.25">
      <c r="A14" s="116"/>
      <c r="B14" s="117" t="str">
        <f>'[1]Modelo PCFC'!B17</f>
        <v>A</v>
      </c>
      <c r="C14" s="233" t="str">
        <f>'[1]Modelo PCFC'!C17</f>
        <v>Data de apresentação da proposta (dia/mês/ano)</v>
      </c>
      <c r="D14" s="233"/>
      <c r="E14" s="233"/>
      <c r="F14" s="233"/>
      <c r="G14" s="299"/>
      <c r="H14" s="299"/>
      <c r="I14" s="17"/>
      <c r="J14" s="17"/>
      <c r="K14" s="17"/>
      <c r="L14" s="17"/>
    </row>
    <row r="15" spans="1:12" x14ac:dyDescent="0.25">
      <c r="A15" s="116"/>
      <c r="B15" s="117" t="str">
        <f>'[1]Modelo PCFC'!B18</f>
        <v>B</v>
      </c>
      <c r="C15" s="233" t="str">
        <f>'[1]Modelo PCFC'!C18</f>
        <v>Município/UF</v>
      </c>
      <c r="D15" s="233"/>
      <c r="E15" s="233"/>
      <c r="F15" s="233"/>
      <c r="G15" s="299" t="s">
        <v>181</v>
      </c>
      <c r="H15" s="299"/>
      <c r="I15" s="17"/>
      <c r="J15" s="17"/>
      <c r="K15" s="17"/>
      <c r="L15" s="17"/>
    </row>
    <row r="16" spans="1:12" x14ac:dyDescent="0.25">
      <c r="A16" s="116"/>
      <c r="B16" s="117" t="str">
        <f>'[1]Modelo PCFC'!B19</f>
        <v>C</v>
      </c>
      <c r="C16" s="233" t="str">
        <f>'[1]Modelo PCFC'!C19</f>
        <v>Ano do Acordo, Convenção ou Dissídio Coletivo</v>
      </c>
      <c r="D16" s="233"/>
      <c r="E16" s="233"/>
      <c r="F16" s="233"/>
      <c r="G16" s="291" t="s">
        <v>12</v>
      </c>
      <c r="H16" s="291"/>
      <c r="I16" s="17"/>
      <c r="J16" s="17"/>
      <c r="K16" s="17"/>
      <c r="L16" s="17"/>
    </row>
    <row r="17" spans="1:12" x14ac:dyDescent="0.25">
      <c r="A17" s="116"/>
      <c r="B17" s="117" t="str">
        <f>'[1]Modelo PCFC'!B20</f>
        <v>D</v>
      </c>
      <c r="C17" s="233" t="str">
        <f>'[1]Modelo PCFC'!C20</f>
        <v>Número de meses de execução contratual:</v>
      </c>
      <c r="D17" s="233"/>
      <c r="E17" s="233"/>
      <c r="F17" s="233"/>
      <c r="G17" s="299">
        <f>'[1]Modelo PCFC'!G20</f>
        <v>12</v>
      </c>
      <c r="H17" s="299"/>
      <c r="I17" s="17"/>
      <c r="J17" s="17"/>
      <c r="K17" s="17"/>
      <c r="L17" s="17"/>
    </row>
    <row r="18" spans="1:12" x14ac:dyDescent="0.25">
      <c r="A18" s="105"/>
      <c r="B18" s="104"/>
      <c r="C18" s="119"/>
      <c r="D18" s="113"/>
      <c r="E18" s="113"/>
      <c r="F18" s="113"/>
      <c r="G18" s="113"/>
      <c r="H18" s="107"/>
      <c r="I18" s="17"/>
      <c r="J18" s="17"/>
      <c r="K18" s="17"/>
      <c r="L18" s="17"/>
    </row>
    <row r="19" spans="1:12" x14ac:dyDescent="0.25">
      <c r="A19" s="105"/>
      <c r="B19" s="234" t="str">
        <f>'[1]Modelo PCFC'!B22</f>
        <v>IDENTIFICAÇÃO DO SERVIÇO</v>
      </c>
      <c r="C19" s="234"/>
      <c r="D19" s="234"/>
      <c r="E19" s="234"/>
      <c r="F19" s="234"/>
      <c r="G19" s="234"/>
      <c r="H19" s="234"/>
      <c r="I19" s="17"/>
      <c r="J19" s="17"/>
      <c r="K19" s="17"/>
      <c r="L19" s="17"/>
    </row>
    <row r="20" spans="1:12" ht="39.6" customHeight="1" x14ac:dyDescent="0.25">
      <c r="A20" s="105"/>
      <c r="B20" s="300" t="str">
        <f>'[1]Modelo PCFC'!B23</f>
        <v>Posto</v>
      </c>
      <c r="C20" s="300"/>
      <c r="D20" s="301" t="str">
        <f>'[1]Modelo PCFC'!D23</f>
        <v>Unidade de Medida</v>
      </c>
      <c r="E20" s="302"/>
      <c r="F20" s="300" t="str">
        <f>'[1]Modelo PCFC'!F23</f>
        <v>Quantidade mínima a contratar (Em função da unidade de medida)</v>
      </c>
      <c r="G20" s="300"/>
      <c r="H20" s="300"/>
      <c r="I20" s="17"/>
      <c r="J20" s="17"/>
      <c r="K20" s="17"/>
      <c r="L20" s="17"/>
    </row>
    <row r="21" spans="1:12" ht="39.6" customHeight="1" x14ac:dyDescent="0.25">
      <c r="A21" s="105"/>
      <c r="B21" s="293" t="str">
        <f>'[1]Dados detalhados para a PCFC'!B12</f>
        <v>Encarregado</v>
      </c>
      <c r="C21" s="293"/>
      <c r="D21" s="295" t="str">
        <f>'[1]Dados detalhados para a PCFC'!I12</f>
        <v>Posto de serviço mensal</v>
      </c>
      <c r="E21" s="296"/>
      <c r="F21" s="316" t="s">
        <v>183</v>
      </c>
      <c r="G21" s="317"/>
      <c r="H21" s="317"/>
      <c r="I21" s="17"/>
      <c r="J21" s="17"/>
      <c r="K21" s="17"/>
      <c r="L21" s="17"/>
    </row>
    <row r="22" spans="1:12" ht="39.6" customHeight="1" x14ac:dyDescent="0.25">
      <c r="A22" s="105"/>
      <c r="B22" s="239" t="str">
        <f>'[1]Modelo PCFC'!B25</f>
        <v>Nota 1: Esta tabela poderá ser adaptada às características do serviço contratado, inclusive no que concerne às rubricas e suas respectivas provisões e/ou estimativas, desde que haja justificativa.</v>
      </c>
      <c r="C22" s="239"/>
      <c r="D22" s="239"/>
      <c r="E22" s="239"/>
      <c r="F22" s="239"/>
      <c r="G22" s="239"/>
      <c r="H22" s="239"/>
      <c r="I22" s="17"/>
      <c r="J22" s="17"/>
      <c r="K22" s="17"/>
      <c r="L22" s="17"/>
    </row>
    <row r="23" spans="1:12" ht="39.6" customHeight="1" x14ac:dyDescent="0.25">
      <c r="A23" s="105"/>
      <c r="B23" s="239" t="str">
        <f>'[1]Modelo PCFC'!B26</f>
        <v>Nota 2: As provisões constantes desta planilha poderão ser desnecessárias quando se tratar de determinados serviços que prescindam da dedicação exclusiva dos trabalhadores da contratada para com a Administração.</v>
      </c>
      <c r="C23" s="239"/>
      <c r="D23" s="239"/>
      <c r="E23" s="239"/>
      <c r="F23" s="239"/>
      <c r="G23" s="239"/>
      <c r="H23" s="239"/>
      <c r="I23" s="17"/>
      <c r="J23" s="17"/>
      <c r="K23" s="17"/>
      <c r="L23" s="17"/>
    </row>
    <row r="24" spans="1:12" x14ac:dyDescent="0.25">
      <c r="A24" s="105"/>
      <c r="B24" s="104"/>
      <c r="C24" s="104"/>
      <c r="D24" s="113"/>
      <c r="E24" s="113"/>
      <c r="F24" s="113"/>
      <c r="G24" s="114"/>
      <c r="H24" s="107"/>
      <c r="I24" s="17"/>
      <c r="J24" s="17"/>
      <c r="K24" s="17"/>
      <c r="L24" s="17"/>
    </row>
    <row r="25" spans="1:12" x14ac:dyDescent="0.25">
      <c r="A25" s="105"/>
      <c r="B25" s="234" t="str">
        <f>'[1]Modelo PCFC'!B28</f>
        <v>Dados para composição dos custos referentes a mão de obra</v>
      </c>
      <c r="C25" s="234"/>
      <c r="D25" s="234"/>
      <c r="E25" s="234"/>
      <c r="F25" s="234"/>
      <c r="G25" s="234"/>
      <c r="H25" s="234"/>
      <c r="I25" s="17"/>
      <c r="J25" s="17"/>
      <c r="K25" s="17"/>
      <c r="L25" s="17"/>
    </row>
    <row r="26" spans="1:12" x14ac:dyDescent="0.25">
      <c r="A26" s="116"/>
      <c r="B26" s="121">
        <f>'[1]Modelo PCFC'!B29</f>
        <v>1</v>
      </c>
      <c r="C26" s="266" t="str">
        <f>'[1]Modelo PCFC'!C29</f>
        <v>Tipo de Serviço (mesmo serviço com características distintas)</v>
      </c>
      <c r="D26" s="266"/>
      <c r="E26" s="266"/>
      <c r="F26" s="266"/>
      <c r="G26" s="292" t="str">
        <f>'[1]Dados detalhados para a PCFC'!D10</f>
        <v>Limpeza e conservação</v>
      </c>
      <c r="H26" s="292"/>
      <c r="I26" s="17"/>
      <c r="J26" s="17"/>
      <c r="K26" s="17"/>
      <c r="L26" s="17"/>
    </row>
    <row r="27" spans="1:12" x14ac:dyDescent="0.25">
      <c r="A27" s="116"/>
      <c r="B27" s="121">
        <f>'[1]Modelo PCFC'!B30</f>
        <v>2</v>
      </c>
      <c r="C27" s="266" t="str">
        <f>'[1]Modelo PCFC'!C30</f>
        <v>Classificação Brasileira de Ocupações (CBO)</v>
      </c>
      <c r="D27" s="266"/>
      <c r="E27" s="266"/>
      <c r="F27" s="266"/>
      <c r="G27" s="293" t="str">
        <f>'[1]Dados detalhados para a PCFC'!C12</f>
        <v>9922-10</v>
      </c>
      <c r="H27" s="293"/>
      <c r="I27" s="17"/>
      <c r="J27" s="17"/>
      <c r="K27" s="17"/>
      <c r="L27" s="17"/>
    </row>
    <row r="28" spans="1:12" x14ac:dyDescent="0.25">
      <c r="A28" s="116"/>
      <c r="B28" s="121">
        <f>'[1]Modelo PCFC'!B31</f>
        <v>3</v>
      </c>
      <c r="C28" s="266" t="str">
        <f>'[1]Modelo PCFC'!C31</f>
        <v>Salário Normativo da Categoria Profissional</v>
      </c>
      <c r="D28" s="266"/>
      <c r="E28" s="266"/>
      <c r="F28" s="266"/>
      <c r="G28" s="314">
        <v>1683.33</v>
      </c>
      <c r="H28" s="315"/>
      <c r="I28" s="17"/>
      <c r="J28" s="17"/>
      <c r="K28" s="17"/>
      <c r="L28" s="17"/>
    </row>
    <row r="29" spans="1:12" x14ac:dyDescent="0.25">
      <c r="A29" s="116"/>
      <c r="B29" s="121">
        <f>'[1]Modelo PCFC'!B32</f>
        <v>4</v>
      </c>
      <c r="C29" s="266" t="str">
        <f>'[1]Modelo PCFC'!C32</f>
        <v>Categoria Profissional (vinculada à execução contratual)</v>
      </c>
      <c r="D29" s="266"/>
      <c r="E29" s="266"/>
      <c r="F29" s="266"/>
      <c r="G29" s="289" t="str">
        <f>'[1]Dados detalhados para a PCFC'!B12</f>
        <v>Encarregado</v>
      </c>
      <c r="H29" s="289"/>
      <c r="I29" s="17"/>
      <c r="J29" s="17"/>
      <c r="K29" s="17"/>
      <c r="L29" s="17"/>
    </row>
    <row r="30" spans="1:12" x14ac:dyDescent="0.25">
      <c r="A30" s="116"/>
      <c r="B30" s="121">
        <f>'[1]Modelo PCFC'!B33</f>
        <v>5</v>
      </c>
      <c r="C30" s="266" t="str">
        <f>'[1]Modelo PCFC'!C33</f>
        <v>Data-Base da Categoria (dia/mês/ano)</v>
      </c>
      <c r="D30" s="266"/>
      <c r="E30" s="266"/>
      <c r="F30" s="266"/>
      <c r="G30" s="290">
        <v>45292</v>
      </c>
      <c r="H30" s="291"/>
      <c r="I30" s="17"/>
      <c r="J30" s="17"/>
      <c r="K30" s="17"/>
      <c r="L30" s="17"/>
    </row>
    <row r="31" spans="1:12" x14ac:dyDescent="0.25">
      <c r="A31" s="105"/>
      <c r="B31" s="238" t="str">
        <f>'[1]Modelo PCFC'!B34</f>
        <v>Nota 1: Deverá ser elaborado um quadro para cada tipo de serviço.</v>
      </c>
      <c r="C31" s="238"/>
      <c r="D31" s="238"/>
      <c r="E31" s="238"/>
      <c r="F31" s="238"/>
      <c r="G31" s="238"/>
      <c r="H31" s="238"/>
      <c r="I31" s="17"/>
      <c r="J31" s="17"/>
      <c r="K31" s="17"/>
      <c r="L31" s="17"/>
    </row>
    <row r="32" spans="1:12" x14ac:dyDescent="0.25">
      <c r="A32" s="105"/>
      <c r="B32" s="238" t="str">
        <f>'[1]Modelo PCFC'!B35</f>
        <v>Nota 2: A planilha será calculada considerando o valor mensal do empregado.</v>
      </c>
      <c r="C32" s="238"/>
      <c r="D32" s="238"/>
      <c r="E32" s="238"/>
      <c r="F32" s="238"/>
      <c r="G32" s="238"/>
      <c r="H32" s="238"/>
      <c r="I32" s="17"/>
      <c r="J32" s="17"/>
      <c r="K32" s="17"/>
      <c r="L32" s="17"/>
    </row>
    <row r="33" spans="1:12" x14ac:dyDescent="0.25">
      <c r="A33" s="105"/>
      <c r="B33" s="104"/>
      <c r="C33" s="104"/>
      <c r="D33" s="113"/>
      <c r="E33" s="113"/>
      <c r="F33" s="113"/>
      <c r="G33" s="114"/>
      <c r="H33" s="107"/>
      <c r="I33" s="17"/>
      <c r="J33" s="17"/>
      <c r="K33" s="17"/>
      <c r="L33" s="17"/>
    </row>
    <row r="34" spans="1:12" x14ac:dyDescent="0.25">
      <c r="A34" s="105"/>
      <c r="B34" s="267" t="str">
        <f>'[1]Modelo PCFC'!B37</f>
        <v>Módulo 1 - Composição da Remuneração</v>
      </c>
      <c r="C34" s="268"/>
      <c r="D34" s="268"/>
      <c r="E34" s="268"/>
      <c r="F34" s="268"/>
      <c r="G34" s="268"/>
      <c r="H34" s="269"/>
      <c r="I34" s="17"/>
      <c r="J34" s="17"/>
      <c r="K34" s="17"/>
      <c r="L34" s="17"/>
    </row>
    <row r="35" spans="1:12" x14ac:dyDescent="0.25">
      <c r="A35" s="105"/>
      <c r="B35" s="263" t="str">
        <f>'[1]Modelo PCFC'!B38</f>
        <v>(Redação dada pela Instrução Normativa nº 7, de 2018)</v>
      </c>
      <c r="C35" s="264"/>
      <c r="D35" s="264"/>
      <c r="E35" s="264"/>
      <c r="F35" s="264"/>
      <c r="G35" s="264"/>
      <c r="H35" s="265"/>
      <c r="I35" s="17"/>
      <c r="J35" s="17"/>
      <c r="K35" s="17"/>
      <c r="L35" s="17"/>
    </row>
    <row r="36" spans="1:12" x14ac:dyDescent="0.25">
      <c r="A36" s="122"/>
      <c r="B36" s="123">
        <f>'[1]Modelo PCFC'!B39</f>
        <v>1</v>
      </c>
      <c r="C36" s="283" t="str">
        <f>'[1]Modelo PCFC'!C39</f>
        <v>Composição da Remuneração</v>
      </c>
      <c r="D36" s="284"/>
      <c r="E36" s="284"/>
      <c r="F36" s="285"/>
      <c r="G36" s="124" t="str">
        <f>'[1]Modelo PCFC'!G39</f>
        <v>Percentual (%)</v>
      </c>
      <c r="H36" s="125" t="str">
        <f>'[1]Modelo PCFC'!H39</f>
        <v>Valor (R$)</v>
      </c>
      <c r="I36" s="17"/>
      <c r="J36" s="17"/>
      <c r="K36" s="17"/>
      <c r="L36" s="17"/>
    </row>
    <row r="37" spans="1:12" x14ac:dyDescent="0.25">
      <c r="A37" s="126"/>
      <c r="B37" s="127" t="str">
        <f>'[1]Modelo PCFC'!B40</f>
        <v>A</v>
      </c>
      <c r="C37" s="286" t="str">
        <f>'[1]Modelo PCFC'!C40</f>
        <v>Salário-Base</v>
      </c>
      <c r="D37" s="287"/>
      <c r="E37" s="287"/>
      <c r="F37" s="288"/>
      <c r="G37" s="128" t="str">
        <f>'[1]Modelo PCFC'!G40</f>
        <v>-</v>
      </c>
      <c r="H37" s="129">
        <v>1683.33</v>
      </c>
      <c r="I37" s="17"/>
      <c r="J37" s="17"/>
      <c r="K37" s="17"/>
      <c r="L37" s="17"/>
    </row>
    <row r="38" spans="1:12" x14ac:dyDescent="0.25">
      <c r="A38" s="126"/>
      <c r="B38" s="118" t="str">
        <f>'[1]Modelo PCFC'!B41</f>
        <v>B</v>
      </c>
      <c r="C38" s="251" t="str">
        <f>'[1]Modelo PCFC'!C41</f>
        <v>Adicional de Periculosidade</v>
      </c>
      <c r="D38" s="252"/>
      <c r="E38" s="252"/>
      <c r="F38" s="253"/>
      <c r="G38" s="131">
        <f>'[1]Dados detalhados para a PCFC'!D26</f>
        <v>0</v>
      </c>
      <c r="H38" s="101">
        <f>IF(ISERR(H$37*G38),0,ROUND(H$37*G38,2))</f>
        <v>0</v>
      </c>
      <c r="I38" s="17"/>
      <c r="J38" s="17"/>
      <c r="K38" s="17"/>
      <c r="L38" s="17"/>
    </row>
    <row r="39" spans="1:12" x14ac:dyDescent="0.25">
      <c r="A39" s="126"/>
      <c r="B39" s="118" t="str">
        <f>'[1]Modelo PCFC'!B42</f>
        <v>C</v>
      </c>
      <c r="C39" s="251" t="str">
        <f>'[1]Modelo PCFC'!C42</f>
        <v>Adicional de Insalubridade</v>
      </c>
      <c r="D39" s="252"/>
      <c r="E39" s="252"/>
      <c r="F39" s="253"/>
      <c r="G39" s="131">
        <f>'[1]Dados detalhados para a PCFC'!F26</f>
        <v>0</v>
      </c>
      <c r="H39" s="101">
        <f>IF(ISERR('[1]Dados detalhados para a PCFC'!$E$4*G39),0,ROUND('[1]Dados detalhados para a PCFC'!$E$4*G39,2))</f>
        <v>0</v>
      </c>
      <c r="I39" s="17"/>
      <c r="J39" s="17"/>
      <c r="K39" s="17"/>
      <c r="L39" s="17"/>
    </row>
    <row r="40" spans="1:12" x14ac:dyDescent="0.25">
      <c r="A40" s="126"/>
      <c r="B40" s="118" t="str">
        <f>'[1]Modelo PCFC'!B43</f>
        <v>D</v>
      </c>
      <c r="C40" s="245" t="str">
        <f>'[1]Modelo PCFC'!C43</f>
        <v>Adicional Noturno</v>
      </c>
      <c r="D40" s="246"/>
      <c r="E40" s="246"/>
      <c r="F40" s="247"/>
      <c r="G40" s="132">
        <f>'[1]Dados detalhados para a PCFC'!I26</f>
        <v>0</v>
      </c>
      <c r="H40" s="101">
        <f>IF(ISERR(H$37*G40),0,ROUND(H$37*G40,2))</f>
        <v>0</v>
      </c>
      <c r="I40" s="17"/>
      <c r="J40" s="17"/>
      <c r="K40" s="17"/>
      <c r="L40" s="17"/>
    </row>
    <row r="41" spans="1:12" x14ac:dyDescent="0.25">
      <c r="A41" s="126"/>
      <c r="B41" s="130" t="str">
        <f>'[1]Modelo PCFC'!B44</f>
        <v>E</v>
      </c>
      <c r="C41" s="233" t="str">
        <f>'[1]Modelo PCFC'!C44</f>
        <v>Adicional de Hora Noturna Reduzida</v>
      </c>
      <c r="D41" s="233"/>
      <c r="E41" s="233"/>
      <c r="F41" s="233"/>
      <c r="G41" s="133" t="str">
        <f>'[1]Modelo PCFC'!G44</f>
        <v>-</v>
      </c>
      <c r="H41" s="134">
        <f>'[1]Modelo PCFC'!H44</f>
        <v>0</v>
      </c>
      <c r="I41" s="17"/>
      <c r="J41" s="17"/>
      <c r="K41" s="17"/>
      <c r="L41" s="17"/>
    </row>
    <row r="42" spans="1:12" x14ac:dyDescent="0.25">
      <c r="A42" s="126"/>
      <c r="B42" s="130" t="str">
        <f>'[1]Modelo PCFC'!B45</f>
        <v>F</v>
      </c>
      <c r="C42" s="233" t="str">
        <f>'[1]Modelo PCFC'!C45</f>
        <v>Outros (especificar)</v>
      </c>
      <c r="D42" s="233"/>
      <c r="E42" s="233"/>
      <c r="F42" s="233"/>
      <c r="G42" s="133" t="str">
        <f>'[1]Modelo PCFC'!G45</f>
        <v>-</v>
      </c>
      <c r="H42" s="134">
        <f>'[1]Modelo PCFC'!H45</f>
        <v>0</v>
      </c>
      <c r="I42" s="17"/>
      <c r="J42" s="17"/>
      <c r="K42" s="17"/>
      <c r="L42" s="17"/>
    </row>
    <row r="43" spans="1:12" x14ac:dyDescent="0.25">
      <c r="A43" s="105"/>
      <c r="B43" s="234" t="str">
        <f>'[1]Modelo PCFC'!B46</f>
        <v>Total</v>
      </c>
      <c r="C43" s="262"/>
      <c r="D43" s="262"/>
      <c r="E43" s="262"/>
      <c r="F43" s="262"/>
      <c r="G43" s="262"/>
      <c r="H43" s="136">
        <f>SUM(H37:H42)</f>
        <v>1683.33</v>
      </c>
      <c r="I43" s="17"/>
      <c r="J43" s="17"/>
      <c r="K43" s="17"/>
      <c r="L43" s="17"/>
    </row>
    <row r="44" spans="1:12" ht="26.45" customHeight="1" x14ac:dyDescent="0.25">
      <c r="A44" s="105"/>
      <c r="B44" s="239" t="str">
        <f>'[1]Modelo PCFC'!B47</f>
        <v>Nota 1: O Módulo 1 refere-se ao valor mensal devido ao empregado pela prestação do serviço no período de 12 meses.</v>
      </c>
      <c r="C44" s="239"/>
      <c r="D44" s="239"/>
      <c r="E44" s="239"/>
      <c r="F44" s="239"/>
      <c r="G44" s="239"/>
      <c r="H44" s="239"/>
      <c r="I44" s="17"/>
      <c r="J44" s="17"/>
      <c r="K44" s="17"/>
      <c r="L44" s="17"/>
    </row>
    <row r="45" spans="1:12" x14ac:dyDescent="0.25">
      <c r="A45" s="105"/>
      <c r="B45" s="104"/>
      <c r="C45" s="104"/>
      <c r="D45" s="113"/>
      <c r="E45" s="113"/>
      <c r="F45" s="113"/>
      <c r="G45" s="114"/>
      <c r="H45" s="107"/>
      <c r="I45" s="17"/>
      <c r="J45" s="17"/>
      <c r="K45" s="17"/>
      <c r="L45" s="17"/>
    </row>
    <row r="46" spans="1:12" x14ac:dyDescent="0.25">
      <c r="A46" s="105"/>
      <c r="B46" s="234" t="str">
        <f>'[1]Modelo PCFC'!B49</f>
        <v>Módulo 2 - Encargos e Benefícios Anuais, Mensais e Diários</v>
      </c>
      <c r="C46" s="234"/>
      <c r="D46" s="234"/>
      <c r="E46" s="234"/>
      <c r="F46" s="234"/>
      <c r="G46" s="234"/>
      <c r="H46" s="234"/>
      <c r="I46" s="17"/>
      <c r="J46" s="17"/>
      <c r="K46" s="17"/>
      <c r="L46" s="17"/>
    </row>
    <row r="47" spans="1:12" x14ac:dyDescent="0.25">
      <c r="A47" s="137"/>
      <c r="B47" s="138"/>
      <c r="C47" s="138"/>
      <c r="D47" s="113"/>
      <c r="E47" s="113"/>
      <c r="F47" s="113"/>
      <c r="G47" s="139"/>
      <c r="H47" s="107"/>
      <c r="I47" s="17"/>
      <c r="J47" s="17"/>
      <c r="K47" s="17"/>
      <c r="L47" s="17"/>
    </row>
    <row r="48" spans="1:12" x14ac:dyDescent="0.25">
      <c r="A48" s="105"/>
      <c r="B48" s="281" t="str">
        <f>'[1]Modelo PCFC'!B51</f>
        <v>Submódulo 2.1 - 13º (décimo terceiro) Salário, Férias e Adicional de Férias</v>
      </c>
      <c r="C48" s="281"/>
      <c r="D48" s="281"/>
      <c r="E48" s="281"/>
      <c r="F48" s="281"/>
      <c r="G48" s="281"/>
      <c r="H48" s="281"/>
      <c r="I48" s="17"/>
      <c r="J48" s="17"/>
      <c r="K48" s="17"/>
      <c r="L48" s="17"/>
    </row>
    <row r="49" spans="1:12" x14ac:dyDescent="0.25">
      <c r="A49" s="122"/>
      <c r="B49" s="109" t="str">
        <f>'[1]Modelo PCFC'!B52</f>
        <v>2.1</v>
      </c>
      <c r="C49" s="281" t="str">
        <f>'[1]Modelo PCFC'!C52</f>
        <v>13º (décimo terceiro) Salário, Férias e Adicional de Férias</v>
      </c>
      <c r="D49" s="281"/>
      <c r="E49" s="281"/>
      <c r="F49" s="281"/>
      <c r="G49" s="140" t="str">
        <f>'[1]Modelo PCFC'!G52</f>
        <v>Percentual (%)</v>
      </c>
      <c r="H49" s="141" t="str">
        <f>'[1]Modelo PCFC'!H52</f>
        <v>Valor (R$)</v>
      </c>
      <c r="I49" s="17"/>
      <c r="J49" s="17"/>
      <c r="K49" s="17"/>
      <c r="L49" s="17"/>
    </row>
    <row r="50" spans="1:12" x14ac:dyDescent="0.25">
      <c r="A50" s="116"/>
      <c r="B50" s="117" t="str">
        <f>'[1]Modelo PCFC'!B53</f>
        <v>A</v>
      </c>
      <c r="C50" s="233" t="str">
        <f>'[1]Modelo PCFC'!C53</f>
        <v>13º (décimo terceiro) Salário</v>
      </c>
      <c r="D50" s="233"/>
      <c r="E50" s="233"/>
      <c r="F50" s="233"/>
      <c r="G50" s="142">
        <f>'[1]Memória de cálculo'!D26</f>
        <v>8.3299999999999999E-2</v>
      </c>
      <c r="H50" s="101">
        <f>ROUND(H$43*G50,2)</f>
        <v>140.22</v>
      </c>
      <c r="I50" s="17"/>
      <c r="J50" s="17"/>
      <c r="K50" s="17"/>
      <c r="L50" s="17"/>
    </row>
    <row r="51" spans="1:12" x14ac:dyDescent="0.25">
      <c r="A51" s="116"/>
      <c r="B51" s="143" t="str">
        <f>'[1]Modelo PCFC'!B54</f>
        <v>B</v>
      </c>
      <c r="C51" s="240" t="str">
        <f>'[1]Modelo PCFC'!C54</f>
        <v>Férias e Adicional de Férias</v>
      </c>
      <c r="D51" s="240"/>
      <c r="E51" s="240"/>
      <c r="F51" s="240"/>
      <c r="G51" s="142">
        <f>'[1]Memória de cálculo'!D27</f>
        <v>0.121</v>
      </c>
      <c r="H51" s="101">
        <f>ROUND(H$43*G51,2)</f>
        <v>203.68</v>
      </c>
      <c r="I51" s="17"/>
      <c r="J51" s="17"/>
      <c r="K51" s="17"/>
      <c r="L51" s="17"/>
    </row>
    <row r="52" spans="1:12" x14ac:dyDescent="0.25">
      <c r="A52" s="105"/>
      <c r="B52" s="234" t="str">
        <f>'[1]Modelo PCFC'!B55</f>
        <v>Total</v>
      </c>
      <c r="C52" s="234"/>
      <c r="D52" s="234"/>
      <c r="E52" s="234"/>
      <c r="F52" s="234"/>
      <c r="G52" s="144">
        <f>SUM(G50:G51)</f>
        <v>0.20429999999999998</v>
      </c>
      <c r="H52" s="102">
        <f>SUM(H50:H51)</f>
        <v>343.9</v>
      </c>
      <c r="I52" s="17"/>
      <c r="J52" s="17"/>
      <c r="K52" s="17"/>
      <c r="L52" s="17"/>
    </row>
    <row r="53" spans="1:12" ht="52.9" customHeight="1" x14ac:dyDescent="0.25">
      <c r="A53" s="105"/>
      <c r="B53" s="239" t="str">
        <f>'[1]Modelo PCFC'!B56</f>
        <v>Nota 1: Como a planilha de custos e formação de preços é calculada mensalmente, provisiona-se proporcionalmente 1/12 (um doze avos) dos valores referentes a gratificação natalina, férias e adicional de férias. (Redação dada pela Instrução Normativa nº 7, de 2018)</v>
      </c>
      <c r="C53" s="239"/>
      <c r="D53" s="239"/>
      <c r="E53" s="239"/>
      <c r="F53" s="239"/>
      <c r="G53" s="239"/>
      <c r="H53" s="239"/>
      <c r="I53" s="17"/>
      <c r="J53" s="17"/>
      <c r="K53" s="17"/>
      <c r="L53" s="17"/>
    </row>
    <row r="54" spans="1:12" ht="39.6" customHeight="1" x14ac:dyDescent="0.25">
      <c r="A54" s="105"/>
      <c r="B54" s="239" t="str">
        <f>'[1]Modelo PCFC'!B57</f>
        <v>Nota 2: O adicional de férias contido no Submódulo 2.1 corresponde a 1/3 (um terço) da remuneração que por sua vez é divido por 12 (doze) conforme Nota 1 acima.</v>
      </c>
      <c r="C54" s="239"/>
      <c r="D54" s="239"/>
      <c r="E54" s="239"/>
      <c r="F54" s="239"/>
      <c r="G54" s="239"/>
      <c r="H54" s="239"/>
      <c r="I54" s="17"/>
      <c r="J54" s="17"/>
      <c r="K54" s="17"/>
      <c r="L54" s="17"/>
    </row>
    <row r="55" spans="1:12" ht="79.150000000000006" customHeight="1" x14ac:dyDescent="0.25">
      <c r="A55" s="105"/>
      <c r="B55" s="239" t="str">
        <f>'[1]Modelo PCFC'!B58</f>
        <v>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v>
      </c>
      <c r="C55" s="239"/>
      <c r="D55" s="239"/>
      <c r="E55" s="239"/>
      <c r="F55" s="239"/>
      <c r="G55" s="239"/>
      <c r="H55" s="239"/>
      <c r="I55" s="17"/>
      <c r="J55" s="17"/>
      <c r="K55" s="17"/>
      <c r="L55" s="17"/>
    </row>
    <row r="56" spans="1:12" x14ac:dyDescent="0.25">
      <c r="A56" s="105"/>
      <c r="B56" s="104"/>
      <c r="C56" s="104"/>
      <c r="D56" s="113"/>
      <c r="E56" s="113"/>
      <c r="F56" s="113"/>
      <c r="G56" s="114"/>
      <c r="H56" s="107"/>
      <c r="I56" s="17"/>
      <c r="J56" s="17"/>
      <c r="K56" s="17"/>
      <c r="L56" s="17"/>
    </row>
    <row r="57" spans="1:12" ht="26.45" customHeight="1" x14ac:dyDescent="0.25">
      <c r="A57" s="105"/>
      <c r="B57" s="282" t="str">
        <f>'[1]Modelo PCFC'!B60</f>
        <v>Submódulo 2.2 - Encargos Previdenciários (GPS), Fundo de Garantia por Tempo de Serviço (FGTS) e outras contribuições.</v>
      </c>
      <c r="C57" s="282"/>
      <c r="D57" s="282"/>
      <c r="E57" s="282"/>
      <c r="F57" s="282"/>
      <c r="G57" s="282"/>
      <c r="H57" s="282"/>
      <c r="I57" s="17"/>
      <c r="J57" s="17"/>
      <c r="K57" s="17"/>
      <c r="L57" s="17"/>
    </row>
    <row r="58" spans="1:12" x14ac:dyDescent="0.25">
      <c r="A58" s="122"/>
      <c r="B58" s="109" t="str">
        <f>'[1]Modelo PCFC'!B61</f>
        <v>2.2</v>
      </c>
      <c r="C58" s="281" t="str">
        <f>'[1]Modelo PCFC'!C61</f>
        <v>GPS, FGTS e outras contribuições</v>
      </c>
      <c r="D58" s="281"/>
      <c r="E58" s="281"/>
      <c r="F58" s="281"/>
      <c r="G58" s="145" t="str">
        <f>'[1]Modelo PCFC'!G61</f>
        <v>Percentual (%)</v>
      </c>
      <c r="H58" s="141" t="str">
        <f>'[1]Modelo PCFC'!H61</f>
        <v>Valor (R$)</v>
      </c>
      <c r="I58" s="17"/>
      <c r="J58" s="17"/>
      <c r="K58" s="17"/>
      <c r="L58" s="17"/>
    </row>
    <row r="59" spans="1:12" x14ac:dyDescent="0.25">
      <c r="A59" s="116"/>
      <c r="B59" s="117" t="str">
        <f>'[1]Modelo PCFC'!B62</f>
        <v>A</v>
      </c>
      <c r="C59" s="233" t="str">
        <f>'[1]Modelo PCFC'!C62</f>
        <v>INSS</v>
      </c>
      <c r="D59" s="233"/>
      <c r="E59" s="233"/>
      <c r="F59" s="233"/>
      <c r="G59" s="142">
        <f>'[1]Memória de cálculo'!D37</f>
        <v>0.2</v>
      </c>
      <c r="H59" s="101">
        <f t="shared" ref="H59:H66" si="0">ROUND((H$43+H$52)*G59,2)</f>
        <v>405.45</v>
      </c>
      <c r="I59" s="17"/>
      <c r="J59" s="17"/>
      <c r="K59" s="17"/>
      <c r="L59" s="17"/>
    </row>
    <row r="60" spans="1:12" x14ac:dyDescent="0.25">
      <c r="A60" s="116"/>
      <c r="B60" s="117" t="str">
        <f>'[1]Modelo PCFC'!B63</f>
        <v>B</v>
      </c>
      <c r="C60" s="233" t="str">
        <f>'[1]Modelo PCFC'!C63</f>
        <v>Salário Educação</v>
      </c>
      <c r="D60" s="233"/>
      <c r="E60" s="233"/>
      <c r="F60" s="233"/>
      <c r="G60" s="142">
        <f>'[1]Memória de cálculo'!D38</f>
        <v>2.5000000000000001E-2</v>
      </c>
      <c r="H60" s="101">
        <f t="shared" si="0"/>
        <v>50.68</v>
      </c>
      <c r="I60" s="17"/>
      <c r="J60" s="17"/>
      <c r="K60" s="17"/>
      <c r="L60" s="17"/>
    </row>
    <row r="61" spans="1:12" x14ac:dyDescent="0.25">
      <c r="A61" s="116"/>
      <c r="B61" s="117" t="str">
        <f>'[1]Modelo PCFC'!B64</f>
        <v>C</v>
      </c>
      <c r="C61" s="233" t="str">
        <f>'[1]Modelo PCFC'!C64</f>
        <v>SAT</v>
      </c>
      <c r="D61" s="233"/>
      <c r="E61" s="233"/>
      <c r="F61" s="233"/>
      <c r="G61" s="142">
        <f>'[1]Memória de cálculo'!D39</f>
        <v>1.4999999999999999E-2</v>
      </c>
      <c r="H61" s="101">
        <f t="shared" si="0"/>
        <v>30.41</v>
      </c>
      <c r="I61" s="17"/>
      <c r="J61" s="17"/>
      <c r="K61" s="17"/>
      <c r="L61" s="17"/>
    </row>
    <row r="62" spans="1:12" x14ac:dyDescent="0.25">
      <c r="A62" s="116"/>
      <c r="B62" s="117" t="str">
        <f>'[1]Modelo PCFC'!B65</f>
        <v>D</v>
      </c>
      <c r="C62" s="233" t="str">
        <f>'[1]Modelo PCFC'!C65</f>
        <v>SESC ou SESI</v>
      </c>
      <c r="D62" s="233"/>
      <c r="E62" s="233"/>
      <c r="F62" s="233"/>
      <c r="G62" s="142">
        <f>'[1]Memória de cálculo'!D40</f>
        <v>1.4999999999999999E-2</v>
      </c>
      <c r="H62" s="101">
        <f t="shared" si="0"/>
        <v>30.41</v>
      </c>
      <c r="I62" s="17"/>
      <c r="J62" s="17"/>
      <c r="K62" s="17"/>
      <c r="L62" s="17"/>
    </row>
    <row r="63" spans="1:12" x14ac:dyDescent="0.25">
      <c r="A63" s="116"/>
      <c r="B63" s="117" t="str">
        <f>'[1]Modelo PCFC'!B66</f>
        <v>E</v>
      </c>
      <c r="C63" s="233" t="str">
        <f>'[1]Modelo PCFC'!C66</f>
        <v>SENAI - SENAC</v>
      </c>
      <c r="D63" s="233"/>
      <c r="E63" s="233"/>
      <c r="F63" s="233"/>
      <c r="G63" s="142">
        <f>'[1]Memória de cálculo'!D41</f>
        <v>0.01</v>
      </c>
      <c r="H63" s="101">
        <f t="shared" si="0"/>
        <v>20.27</v>
      </c>
      <c r="I63" s="17"/>
      <c r="J63" s="17"/>
      <c r="K63" s="17"/>
      <c r="L63" s="17"/>
    </row>
    <row r="64" spans="1:12" x14ac:dyDescent="0.25">
      <c r="A64" s="116"/>
      <c r="B64" s="117" t="str">
        <f>'[1]Modelo PCFC'!B67</f>
        <v>F</v>
      </c>
      <c r="C64" s="233" t="str">
        <f>'[1]Modelo PCFC'!C67</f>
        <v>SEBRAE</v>
      </c>
      <c r="D64" s="233"/>
      <c r="E64" s="233"/>
      <c r="F64" s="233"/>
      <c r="G64" s="142">
        <f>'[1]Memória de cálculo'!D42</f>
        <v>6.0000000000000001E-3</v>
      </c>
      <c r="H64" s="101">
        <f t="shared" si="0"/>
        <v>12.16</v>
      </c>
      <c r="I64" s="17"/>
      <c r="J64" s="17"/>
      <c r="K64" s="17"/>
      <c r="L64" s="17"/>
    </row>
    <row r="65" spans="1:12" x14ac:dyDescent="0.25">
      <c r="A65" s="116"/>
      <c r="B65" s="117" t="str">
        <f>'[1]Modelo PCFC'!B68</f>
        <v>G</v>
      </c>
      <c r="C65" s="233" t="str">
        <f>'[1]Modelo PCFC'!C68</f>
        <v>INCRA</v>
      </c>
      <c r="D65" s="233"/>
      <c r="E65" s="233"/>
      <c r="F65" s="233"/>
      <c r="G65" s="142">
        <f>'[1]Memória de cálculo'!D43</f>
        <v>2E-3</v>
      </c>
      <c r="H65" s="101">
        <f t="shared" si="0"/>
        <v>4.05</v>
      </c>
      <c r="I65" s="17"/>
      <c r="J65" s="17"/>
      <c r="K65" s="17"/>
      <c r="L65" s="17"/>
    </row>
    <row r="66" spans="1:12" x14ac:dyDescent="0.25">
      <c r="A66" s="116"/>
      <c r="B66" s="117" t="str">
        <f>'[1]Modelo PCFC'!B69</f>
        <v>H</v>
      </c>
      <c r="C66" s="233" t="str">
        <f>'[1]Modelo PCFC'!C69</f>
        <v>FGTS</v>
      </c>
      <c r="D66" s="233"/>
      <c r="E66" s="233"/>
      <c r="F66" s="233"/>
      <c r="G66" s="142">
        <f>'[1]Memória de cálculo'!D44</f>
        <v>0.08</v>
      </c>
      <c r="H66" s="101">
        <f t="shared" si="0"/>
        <v>162.18</v>
      </c>
      <c r="I66" s="17"/>
      <c r="J66" s="17"/>
      <c r="K66" s="17"/>
      <c r="L66" s="17"/>
    </row>
    <row r="67" spans="1:12" x14ac:dyDescent="0.25">
      <c r="A67" s="105"/>
      <c r="B67" s="234" t="str">
        <f>'[1]Modelo PCFC'!B70</f>
        <v>Total</v>
      </c>
      <c r="C67" s="234"/>
      <c r="D67" s="234"/>
      <c r="E67" s="234"/>
      <c r="F67" s="234"/>
      <c r="G67" s="146">
        <f>SUM(G59:G66)</f>
        <v>0.35300000000000004</v>
      </c>
      <c r="H67" s="102">
        <f>SUM(H59:H66)</f>
        <v>715.6099999999999</v>
      </c>
      <c r="I67" s="17"/>
      <c r="J67" s="17"/>
      <c r="K67" s="17"/>
      <c r="L67" s="17"/>
    </row>
    <row r="68" spans="1:12" ht="26.45" customHeight="1" x14ac:dyDescent="0.25">
      <c r="A68" s="147"/>
      <c r="B68" s="239" t="str">
        <f>'[1]Modelo PCFC'!B71</f>
        <v>Nota 1: Os percentuais dos encargos previdenciários, do FGTS e demais contribuições são aqueles estabelecidos pela legislação vigente.</v>
      </c>
      <c r="C68" s="239"/>
      <c r="D68" s="239"/>
      <c r="E68" s="239"/>
      <c r="F68" s="239"/>
      <c r="G68" s="239"/>
      <c r="H68" s="239"/>
      <c r="I68" s="19"/>
      <c r="J68" s="19"/>
      <c r="K68" s="19"/>
      <c r="L68" s="19"/>
    </row>
    <row r="69" spans="1:12" ht="26.45" customHeight="1" x14ac:dyDescent="0.25">
      <c r="A69" s="147"/>
      <c r="B69" s="239" t="str">
        <f>'[1]Modelo PCFC'!B72</f>
        <v>Nota 2: O SAT a depender do grau de risco do serviço irá variar entre 1%, para risco leve, de 2%, para risco médio, e de 3% de risco grave.</v>
      </c>
      <c r="C69" s="239"/>
      <c r="D69" s="239"/>
      <c r="E69" s="239"/>
      <c r="F69" s="239"/>
      <c r="G69" s="239"/>
      <c r="H69" s="239"/>
      <c r="I69" s="19"/>
      <c r="J69" s="19"/>
      <c r="K69" s="19"/>
      <c r="L69" s="19"/>
    </row>
    <row r="70" spans="1:12" ht="26.45" customHeight="1" x14ac:dyDescent="0.25">
      <c r="A70" s="147"/>
      <c r="B70" s="239" t="str">
        <f>'[1]Modelo PCFC'!B73</f>
        <v>Nota 3: Esses percentuais incidem sobre o Módulo 1, o Submódulo 2.1. (Redação dada pela Instrução Normativa nº 7, de 2018)</v>
      </c>
      <c r="C70" s="239"/>
      <c r="D70" s="239"/>
      <c r="E70" s="239"/>
      <c r="F70" s="239"/>
      <c r="G70" s="239"/>
      <c r="H70" s="239"/>
      <c r="I70" s="19"/>
      <c r="J70" s="19"/>
      <c r="K70" s="19"/>
      <c r="L70" s="19"/>
    </row>
    <row r="71" spans="1:12" x14ac:dyDescent="0.25">
      <c r="A71" s="105"/>
      <c r="B71" s="104"/>
      <c r="C71" s="104"/>
      <c r="D71" s="113"/>
      <c r="E71" s="113"/>
      <c r="F71" s="113"/>
      <c r="G71" s="114"/>
      <c r="H71" s="107"/>
      <c r="I71" s="17"/>
      <c r="J71" s="17"/>
      <c r="K71" s="17"/>
      <c r="L71" s="17"/>
    </row>
    <row r="72" spans="1:12" x14ac:dyDescent="0.25">
      <c r="A72" s="105"/>
      <c r="B72" s="279" t="str">
        <f>'[1]Modelo PCFC'!B75</f>
        <v>Submódulo 2.3 - Benefícios Mensais e Diários.</v>
      </c>
      <c r="C72" s="268"/>
      <c r="D72" s="268"/>
      <c r="E72" s="268"/>
      <c r="F72" s="268"/>
      <c r="G72" s="268"/>
      <c r="H72" s="280"/>
      <c r="I72" s="17"/>
      <c r="J72" s="17"/>
      <c r="K72" s="17"/>
      <c r="L72" s="17"/>
    </row>
    <row r="73" spans="1:12" ht="51" x14ac:dyDescent="0.25">
      <c r="A73" s="148"/>
      <c r="B73" s="120" t="str">
        <f>'[1]Modelo PCFC'!B76</f>
        <v>2.3</v>
      </c>
      <c r="C73" s="149" t="str">
        <f>'[1]Modelo PCFC'!C76</f>
        <v>Benefícios Mensais e Diários</v>
      </c>
      <c r="D73" s="150" t="str">
        <f>'[1]Modelo PCFC'!D76</f>
        <v>Qtde.</v>
      </c>
      <c r="E73" s="150" t="str">
        <f>'[1]Modelo PCFC'!E76</f>
        <v>Valor unit. (R$)</v>
      </c>
      <c r="F73" s="150" t="str">
        <f>'[1]Modelo PCFC'!F76</f>
        <v>Valor total (R$)</v>
      </c>
      <c r="G73" s="150" t="str">
        <f>'[1]Modelo PCFC'!G76</f>
        <v>Contrapartida do empregado (%)</v>
      </c>
      <c r="H73" s="151" t="str">
        <f>'[1]Modelo PCFC'!H76</f>
        <v>Valor (R$)</v>
      </c>
      <c r="I73" s="17"/>
      <c r="J73" s="17"/>
      <c r="K73" s="17"/>
      <c r="L73" s="17"/>
    </row>
    <row r="74" spans="1:12" x14ac:dyDescent="0.25">
      <c r="A74" s="116"/>
      <c r="B74" s="152" t="str">
        <f>'[1]Modelo PCFC'!B77</f>
        <v>A</v>
      </c>
      <c r="C74" s="117" t="str">
        <f>'[1]Modelo PCFC'!C77</f>
        <v>Transporte</v>
      </c>
      <c r="D74" s="153">
        <f>'[1]Dados detalhados para a PCFC'!D34</f>
        <v>52</v>
      </c>
      <c r="E74" s="134">
        <f>'[1]Dados detalhados para a PCFC'!C34</f>
        <v>5</v>
      </c>
      <c r="F74" s="134">
        <f>'[1]Dados detalhados para a PCFC'!E34</f>
        <v>260</v>
      </c>
      <c r="G74" s="154">
        <f>'[1]Dados detalhados para a PCFC'!F34</f>
        <v>0.06</v>
      </c>
      <c r="H74" s="186">
        <v>97</v>
      </c>
      <c r="I74" s="17" t="s">
        <v>178</v>
      </c>
      <c r="J74" s="17"/>
      <c r="K74" s="17"/>
      <c r="L74" s="17"/>
    </row>
    <row r="75" spans="1:12" x14ac:dyDescent="0.25">
      <c r="A75" s="116"/>
      <c r="B75" s="178" t="str">
        <f>'[1]Modelo PCFC'!B78</f>
        <v>B</v>
      </c>
      <c r="C75" s="168" t="str">
        <f>'[1]Modelo PCFC'!C78</f>
        <v>Auxílio-Refeição/Alimentação</v>
      </c>
      <c r="D75" s="179" t="str">
        <f>'[1]Modelo PCFC'!D78</f>
        <v>-</v>
      </c>
      <c r="E75" s="180" t="str">
        <f>'[1]Modelo PCFC'!E78</f>
        <v>-</v>
      </c>
      <c r="F75" s="158">
        <v>227.05</v>
      </c>
      <c r="G75" s="181">
        <f>'[1]Dados detalhados para a PCFC'!J34</f>
        <v>0.2</v>
      </c>
      <c r="H75" s="186">
        <v>181.64</v>
      </c>
      <c r="I75" s="17"/>
      <c r="J75" s="17"/>
      <c r="K75" s="17"/>
      <c r="L75" s="17"/>
    </row>
    <row r="76" spans="1:12" x14ac:dyDescent="0.25">
      <c r="A76" s="116"/>
      <c r="B76" s="152" t="str">
        <f>'[1]Modelo PCFC'!B79</f>
        <v>C</v>
      </c>
      <c r="C76" s="117" t="str">
        <f>'[1]Modelo PCFC'!C79</f>
        <v>Benefício Social Familiar</v>
      </c>
      <c r="D76" s="133" t="str">
        <f>'[1]Modelo PCFC'!D79</f>
        <v>-</v>
      </c>
      <c r="E76" s="133" t="str">
        <f>'[1]Modelo PCFC'!E79</f>
        <v>-</v>
      </c>
      <c r="F76" s="134">
        <f>'[1]Dados detalhados para a PCFC'!C42</f>
        <v>15</v>
      </c>
      <c r="G76" s="154">
        <f>'[1]Dados detalhados para a PCFC'!D42</f>
        <v>0</v>
      </c>
      <c r="H76" s="186">
        <v>15</v>
      </c>
      <c r="I76" s="17"/>
      <c r="J76" s="17"/>
      <c r="K76" s="17"/>
      <c r="L76" s="17"/>
    </row>
    <row r="77" spans="1:12" x14ac:dyDescent="0.25">
      <c r="A77" s="116"/>
      <c r="B77" s="156" t="str">
        <f>'[1]Modelo PCFC'!B80</f>
        <v>D</v>
      </c>
      <c r="C77" s="117" t="str">
        <f>'[1]Modelo PCFC'!C80</f>
        <v>Auxílio Saúde</v>
      </c>
      <c r="D77" s="133" t="str">
        <f>'[1]Modelo PCFC'!D80</f>
        <v>-</v>
      </c>
      <c r="E77" s="133" t="str">
        <f>'[1]Modelo PCFC'!E80</f>
        <v>-</v>
      </c>
      <c r="F77" s="157">
        <f>'[1]Dados detalhados para a PCFC'!G42</f>
        <v>128.35</v>
      </c>
      <c r="G77" s="154">
        <f>'[1]Dados detalhados para a PCFC'!H42</f>
        <v>0</v>
      </c>
      <c r="H77" s="187">
        <v>128.35</v>
      </c>
      <c r="I77" s="17"/>
      <c r="J77" s="17"/>
      <c r="K77" s="17"/>
      <c r="L77" s="17"/>
    </row>
    <row r="78" spans="1:12" x14ac:dyDescent="0.25">
      <c r="A78" s="116"/>
      <c r="B78" s="156" t="str">
        <f>'[1]Modelo PCFC'!B81</f>
        <v>E</v>
      </c>
      <c r="C78" s="117" t="str">
        <f>'[1]Modelo PCFC'!C81</f>
        <v>Seguro de vida</v>
      </c>
      <c r="D78" s="133" t="str">
        <f>'[1]Modelo PCFC'!D81</f>
        <v>-</v>
      </c>
      <c r="E78" s="133" t="str">
        <f>'[1]Modelo PCFC'!E81</f>
        <v>-</v>
      </c>
      <c r="F78" s="158">
        <v>0.28000000000000003</v>
      </c>
      <c r="G78" s="154">
        <f>'[1]Dados detalhados para a PCFC'!L42</f>
        <v>0</v>
      </c>
      <c r="H78" s="187">
        <v>0.28000000000000003</v>
      </c>
      <c r="I78" s="17"/>
      <c r="J78" s="17"/>
      <c r="K78" s="17"/>
      <c r="L78" s="17"/>
    </row>
    <row r="79" spans="1:12" x14ac:dyDescent="0.25">
      <c r="A79" s="105"/>
      <c r="B79" s="234" t="str">
        <f>'[1]Modelo PCFC'!B82</f>
        <v>Total</v>
      </c>
      <c r="C79" s="262"/>
      <c r="D79" s="262"/>
      <c r="E79" s="262"/>
      <c r="F79" s="262"/>
      <c r="G79" s="262"/>
      <c r="H79" s="102">
        <f>SUM(H74:H78)</f>
        <v>422.27</v>
      </c>
      <c r="I79" s="17"/>
      <c r="J79" s="17"/>
      <c r="K79" s="17"/>
      <c r="L79" s="17"/>
    </row>
    <row r="80" spans="1:12" ht="26.45" customHeight="1" x14ac:dyDescent="0.25">
      <c r="A80" s="105"/>
      <c r="B80" s="239" t="str">
        <f>'[1]Modelo PCFC'!B83</f>
        <v>Nota 1: O valor informado deverá ser o custo real do benefício (descontado o valor eventualmente pago pelo empregado).</v>
      </c>
      <c r="C80" s="239"/>
      <c r="D80" s="239"/>
      <c r="E80" s="239"/>
      <c r="F80" s="239"/>
      <c r="G80" s="239"/>
      <c r="H80" s="239"/>
      <c r="I80" s="17"/>
      <c r="J80" s="17"/>
      <c r="K80" s="17"/>
      <c r="L80" s="17"/>
    </row>
    <row r="81" spans="1:12" ht="39.6" customHeight="1" x14ac:dyDescent="0.25">
      <c r="A81" s="105"/>
      <c r="B81" s="239" t="str">
        <f>'[1]Modelo PCFC'!B84</f>
        <v>Nota 2: Observar a previsão dos benefícios contidos em Acordos, Convenções e Dissídios Coletivos de Trabalho e atentar-se ao disposto no art. 6º desta Instrução Normativa.</v>
      </c>
      <c r="C81" s="239"/>
      <c r="D81" s="239"/>
      <c r="E81" s="239"/>
      <c r="F81" s="239"/>
      <c r="G81" s="239"/>
      <c r="H81" s="239"/>
      <c r="I81" s="17"/>
      <c r="J81" s="17"/>
      <c r="K81" s="17"/>
      <c r="L81" s="17"/>
    </row>
    <row r="82" spans="1:12" x14ac:dyDescent="0.25">
      <c r="A82" s="105"/>
      <c r="B82" s="104"/>
      <c r="C82" s="104"/>
      <c r="D82" s="113"/>
      <c r="E82" s="113"/>
      <c r="F82" s="113"/>
      <c r="G82" s="114"/>
      <c r="H82" s="107"/>
      <c r="I82" s="17"/>
      <c r="J82" s="17"/>
      <c r="K82" s="17"/>
      <c r="L82" s="17"/>
    </row>
    <row r="83" spans="1:12" x14ac:dyDescent="0.25">
      <c r="A83" s="105"/>
      <c r="B83" s="234" t="str">
        <f>'[1]Modelo PCFC'!B86</f>
        <v>Quadro-Resumo do Módulo 2 - Encargos e Benefícios Anuais, Mensais e Diários</v>
      </c>
      <c r="C83" s="234"/>
      <c r="D83" s="234"/>
      <c r="E83" s="234"/>
      <c r="F83" s="234"/>
      <c r="G83" s="234"/>
      <c r="H83" s="234"/>
      <c r="I83" s="17"/>
      <c r="J83" s="17"/>
      <c r="K83" s="17"/>
      <c r="L83" s="17"/>
    </row>
    <row r="84" spans="1:12" x14ac:dyDescent="0.25">
      <c r="A84" s="159"/>
      <c r="B84" s="115">
        <f>'[1]Modelo PCFC'!B87</f>
        <v>2</v>
      </c>
      <c r="C84" s="234" t="str">
        <f>'[1]Modelo PCFC'!C87</f>
        <v>Encargos e Benefícios Anuais, Mensais e Diários</v>
      </c>
      <c r="D84" s="234"/>
      <c r="E84" s="234"/>
      <c r="F84" s="234"/>
      <c r="G84" s="234"/>
      <c r="H84" s="160" t="str">
        <f>'[1]Modelo PCFC'!H87</f>
        <v>Valor (R$)</v>
      </c>
      <c r="I84" s="17"/>
      <c r="J84" s="17"/>
      <c r="K84" s="17"/>
      <c r="L84" s="17"/>
    </row>
    <row r="85" spans="1:12" x14ac:dyDescent="0.25">
      <c r="A85" s="116"/>
      <c r="B85" s="117" t="str">
        <f>'[1]Modelo PCFC'!B88</f>
        <v>2.1</v>
      </c>
      <c r="C85" s="233" t="str">
        <f>'[1]Modelo PCFC'!C88</f>
        <v>13º (décimo terceiro) Salário, Férias e Adicional de Férias</v>
      </c>
      <c r="D85" s="233"/>
      <c r="E85" s="233"/>
      <c r="F85" s="233"/>
      <c r="G85" s="233"/>
      <c r="H85" s="101">
        <f>H52</f>
        <v>343.9</v>
      </c>
      <c r="I85" s="17"/>
      <c r="J85" s="17"/>
      <c r="K85" s="17"/>
      <c r="L85" s="17"/>
    </row>
    <row r="86" spans="1:12" x14ac:dyDescent="0.25">
      <c r="A86" s="116"/>
      <c r="B86" s="117" t="str">
        <f>'[1]Modelo PCFC'!B89</f>
        <v>2.2</v>
      </c>
      <c r="C86" s="233" t="str">
        <f>'[1]Modelo PCFC'!C89</f>
        <v>GPS, FGTS e outras contribuições</v>
      </c>
      <c r="D86" s="233"/>
      <c r="E86" s="233"/>
      <c r="F86" s="233"/>
      <c r="G86" s="233"/>
      <c r="H86" s="101">
        <f>H67</f>
        <v>715.6099999999999</v>
      </c>
      <c r="I86" s="17"/>
      <c r="J86" s="17"/>
      <c r="K86" s="17"/>
      <c r="L86" s="17"/>
    </row>
    <row r="87" spans="1:12" x14ac:dyDescent="0.25">
      <c r="A87" s="116"/>
      <c r="B87" s="117" t="str">
        <f>'[1]Modelo PCFC'!B90</f>
        <v>2.3</v>
      </c>
      <c r="C87" s="233" t="str">
        <f>'[1]Modelo PCFC'!C90</f>
        <v>Benefícios Mensais e Diários</v>
      </c>
      <c r="D87" s="233"/>
      <c r="E87" s="233"/>
      <c r="F87" s="233"/>
      <c r="G87" s="233"/>
      <c r="H87" s="101">
        <f>H79</f>
        <v>422.27</v>
      </c>
      <c r="I87" s="17"/>
      <c r="J87" s="17"/>
      <c r="K87" s="17"/>
      <c r="L87" s="17"/>
    </row>
    <row r="88" spans="1:12" x14ac:dyDescent="0.25">
      <c r="A88" s="105"/>
      <c r="B88" s="234" t="str">
        <f>'[1]Modelo PCFC'!B91</f>
        <v>Total</v>
      </c>
      <c r="C88" s="234"/>
      <c r="D88" s="234"/>
      <c r="E88" s="234"/>
      <c r="F88" s="234"/>
      <c r="G88" s="234"/>
      <c r="H88" s="102">
        <f>SUM(H85:H87)</f>
        <v>1481.7799999999997</v>
      </c>
      <c r="I88" s="17"/>
      <c r="J88" s="17"/>
      <c r="K88" s="17"/>
      <c r="L88" s="17"/>
    </row>
    <row r="89" spans="1:12" x14ac:dyDescent="0.25">
      <c r="A89" s="105"/>
      <c r="B89" s="104"/>
      <c r="C89" s="104"/>
      <c r="D89" s="113"/>
      <c r="E89" s="113"/>
      <c r="F89" s="113"/>
      <c r="G89" s="114"/>
      <c r="H89" s="107"/>
      <c r="I89" s="17"/>
      <c r="J89" s="17"/>
      <c r="K89" s="17"/>
      <c r="L89" s="17"/>
    </row>
    <row r="90" spans="1:12" ht="15" customHeight="1" x14ac:dyDescent="0.25">
      <c r="A90" s="105"/>
      <c r="B90" s="256" t="str">
        <f>'[1]Modelo PCFC'!B93</f>
        <v>Módulo 3 - Provisão para Rescisão</v>
      </c>
      <c r="C90" s="257"/>
      <c r="D90" s="257"/>
      <c r="E90" s="257"/>
      <c r="F90" s="257"/>
      <c r="G90" s="257"/>
      <c r="H90" s="258"/>
      <c r="I90" s="17"/>
      <c r="J90" s="17"/>
      <c r="K90" s="17"/>
      <c r="L90" s="17"/>
    </row>
    <row r="91" spans="1:12" ht="52.9" customHeight="1" x14ac:dyDescent="0.25">
      <c r="A91" s="105"/>
      <c r="B91" s="259" t="str">
        <f>'[1]Modelo PCFC'!B94</f>
        <v>(Redação dada pela Instrução Normativa nº 7, de 2018 e atualizada após a extinção da contribuição social de 10% sobre a soma dos depósitos do FGTS, no caso de demissão sem justa causa, por meio da Lei nº 13.932/2019).</v>
      </c>
      <c r="C91" s="260"/>
      <c r="D91" s="260"/>
      <c r="E91" s="260"/>
      <c r="F91" s="260"/>
      <c r="G91" s="260"/>
      <c r="H91" s="261"/>
      <c r="I91" s="17"/>
      <c r="J91" s="17"/>
      <c r="K91" s="17"/>
      <c r="L91" s="17"/>
    </row>
    <row r="92" spans="1:12" x14ac:dyDescent="0.25">
      <c r="A92" s="159"/>
      <c r="B92" s="135">
        <f>'[1]Modelo PCFC'!B95</f>
        <v>3</v>
      </c>
      <c r="C92" s="262" t="str">
        <f>'[1]Modelo PCFC'!C95</f>
        <v>Provisão para Rescisão</v>
      </c>
      <c r="D92" s="262"/>
      <c r="E92" s="262"/>
      <c r="F92" s="262"/>
      <c r="G92" s="124" t="str">
        <f>'[1]Modelo PCFC'!G95</f>
        <v>Percentual (%)</v>
      </c>
      <c r="H92" s="163" t="str">
        <f>'[1]Modelo PCFC'!H95</f>
        <v>Valor (R$)</v>
      </c>
      <c r="I92" s="17"/>
      <c r="J92" s="17"/>
      <c r="K92" s="17"/>
      <c r="L92" s="17"/>
    </row>
    <row r="93" spans="1:12" x14ac:dyDescent="0.25">
      <c r="A93" s="116"/>
      <c r="B93" s="117" t="str">
        <f>'[1]Modelo PCFC'!B96</f>
        <v>A</v>
      </c>
      <c r="C93" s="233" t="str">
        <f>'[1]Modelo PCFC'!C96</f>
        <v>Aviso Prévio Indenizado</v>
      </c>
      <c r="D93" s="233"/>
      <c r="E93" s="233"/>
      <c r="F93" s="233"/>
      <c r="G93" s="142">
        <f>'[1]Memória de cálculo'!D74</f>
        <v>4.1999999999999997E-3</v>
      </c>
      <c r="H93" s="101">
        <f t="shared" ref="H93:H98" si="1">ROUND(H$43*G93,2)</f>
        <v>7.07</v>
      </c>
      <c r="I93" s="17"/>
      <c r="J93" s="17"/>
      <c r="K93" s="17"/>
      <c r="L93" s="17"/>
    </row>
    <row r="94" spans="1:12" x14ac:dyDescent="0.25">
      <c r="A94" s="116"/>
      <c r="B94" s="117" t="str">
        <f>'[1]Modelo PCFC'!B97</f>
        <v>B</v>
      </c>
      <c r="C94" s="233" t="str">
        <f>'[1]Modelo PCFC'!C97</f>
        <v>Incidência do FGTS sobre o Aviso Prévio Indenizado</v>
      </c>
      <c r="D94" s="233"/>
      <c r="E94" s="233"/>
      <c r="F94" s="233"/>
      <c r="G94" s="142">
        <f>'[1]Memória de cálculo'!D75</f>
        <v>3.3599999999999998E-4</v>
      </c>
      <c r="H94" s="101">
        <f t="shared" si="1"/>
        <v>0.56999999999999995</v>
      </c>
      <c r="I94" s="17"/>
      <c r="J94" s="17"/>
      <c r="K94" s="17"/>
      <c r="L94" s="17"/>
    </row>
    <row r="95" spans="1:12" x14ac:dyDescent="0.25">
      <c r="A95" s="116"/>
      <c r="B95" s="117" t="str">
        <f>'[1]Modelo PCFC'!B98</f>
        <v>C</v>
      </c>
      <c r="C95" s="233" t="str">
        <f>'[1]Modelo PCFC'!C98</f>
        <v>Multa do FGTS sobre o Aviso Prévio Indenizado</v>
      </c>
      <c r="D95" s="233"/>
      <c r="E95" s="233"/>
      <c r="F95" s="233"/>
      <c r="G95" s="142">
        <f>'[1]Memória de cálculo'!D76</f>
        <v>3.4700000000000002E-2</v>
      </c>
      <c r="H95" s="101">
        <f t="shared" si="1"/>
        <v>58.41</v>
      </c>
      <c r="I95" s="17"/>
      <c r="J95" s="17"/>
      <c r="K95" s="17"/>
      <c r="L95" s="17"/>
    </row>
    <row r="96" spans="1:12" x14ac:dyDescent="0.25">
      <c r="A96" s="116"/>
      <c r="B96" s="117" t="str">
        <f>'[1]Modelo PCFC'!B99</f>
        <v>D</v>
      </c>
      <c r="C96" s="233" t="str">
        <f>'[1]Modelo PCFC'!C99</f>
        <v>Aviso Prévio Trabalhado</v>
      </c>
      <c r="D96" s="233"/>
      <c r="E96" s="233"/>
      <c r="F96" s="233"/>
      <c r="G96" s="142">
        <f>'[1]Memória de cálculo'!D77</f>
        <v>1.9400000000000001E-2</v>
      </c>
      <c r="H96" s="101">
        <f t="shared" si="1"/>
        <v>32.659999999999997</v>
      </c>
      <c r="I96" s="17"/>
      <c r="J96" s="17"/>
      <c r="K96" s="17"/>
      <c r="L96" s="17"/>
    </row>
    <row r="97" spans="1:12" ht="26.45" customHeight="1" x14ac:dyDescent="0.25">
      <c r="A97" s="116"/>
      <c r="B97" s="117" t="str">
        <f>'[1]Modelo PCFC'!B100</f>
        <v>E</v>
      </c>
      <c r="C97" s="278" t="str">
        <f>'[1]Modelo PCFC'!C100</f>
        <v>Incidência dos encargos do submódulo 2.2 sobre o Aviso Prévio Trabalhado</v>
      </c>
      <c r="D97" s="278"/>
      <c r="E97" s="278"/>
      <c r="F97" s="278"/>
      <c r="G97" s="142">
        <f>'[1]Memória de cálculo'!D78</f>
        <v>6.7999999999999996E-3</v>
      </c>
      <c r="H97" s="101">
        <f t="shared" si="1"/>
        <v>11.45</v>
      </c>
      <c r="I97" s="17"/>
      <c r="J97" s="17"/>
      <c r="K97" s="17"/>
      <c r="L97" s="17"/>
    </row>
    <row r="98" spans="1:12" x14ac:dyDescent="0.25">
      <c r="A98" s="116"/>
      <c r="B98" s="143" t="str">
        <f>'[1]Modelo PCFC'!B101</f>
        <v>F</v>
      </c>
      <c r="C98" s="240" t="str">
        <f>'[1]Modelo PCFC'!C101</f>
        <v>Multa do FGTS sobre o Aviso Prévio Trabalhado</v>
      </c>
      <c r="D98" s="240"/>
      <c r="E98" s="240"/>
      <c r="F98" s="240"/>
      <c r="G98" s="142">
        <f>'[1]Memória de cálculo'!D79</f>
        <v>5.3E-3</v>
      </c>
      <c r="H98" s="101">
        <f t="shared" si="1"/>
        <v>8.92</v>
      </c>
      <c r="I98" s="17"/>
      <c r="J98" s="17"/>
      <c r="K98" s="17"/>
      <c r="L98" s="17"/>
    </row>
    <row r="99" spans="1:12" x14ac:dyDescent="0.25">
      <c r="A99" s="105"/>
      <c r="B99" s="234" t="str">
        <f>'[1]Modelo PCFC'!B102</f>
        <v>Total</v>
      </c>
      <c r="C99" s="234"/>
      <c r="D99" s="234"/>
      <c r="E99" s="234"/>
      <c r="F99" s="234"/>
      <c r="G99" s="144">
        <f>SUM(G93:G98)</f>
        <v>7.0735999999999993E-2</v>
      </c>
      <c r="H99" s="102">
        <f>SUM(H93:H98)</f>
        <v>119.08</v>
      </c>
      <c r="I99" s="17"/>
      <c r="J99" s="17"/>
      <c r="K99" s="17"/>
      <c r="L99" s="17"/>
    </row>
    <row r="100" spans="1:12" ht="105.6" customHeight="1" x14ac:dyDescent="0.25">
      <c r="A100" s="105"/>
      <c r="B100" s="277" t="str">
        <f>'[1]Modelo PCFC'!B103</f>
        <v xml:space="preserve">Nota 1: Em atendimento ao disposto na Lei nº 12.506/2011, em caso de prorrogação do contrato, os percentuais relativos ao “Aviso Prévio Indenizado” (3.A) e ao “Aviso Prévio Trabalhado” (3.D) serão correspondentes a 10% dos percentuais praticados para estes custos no primeiro ano. Vale lembrar que estes ajustes repercutem nos percentuais da “Incidência do FGTS sobre o Aviso Prévio Indenizado” (3.B) e da “Incidência dos encargos do submódulo 2.2 sobre o Aviso Prévio Trabalhado” (3.E), respectivamente. </v>
      </c>
      <c r="C100" s="277"/>
      <c r="D100" s="277"/>
      <c r="E100" s="277"/>
      <c r="F100" s="277"/>
      <c r="G100" s="277"/>
      <c r="H100" s="277"/>
      <c r="I100" s="17"/>
      <c r="J100" s="17"/>
      <c r="K100" s="17"/>
      <c r="L100" s="17"/>
    </row>
    <row r="101" spans="1:12" x14ac:dyDescent="0.25">
      <c r="A101" s="105"/>
      <c r="B101" s="104"/>
      <c r="C101" s="104"/>
      <c r="D101" s="113"/>
      <c r="E101" s="113"/>
      <c r="F101" s="113"/>
      <c r="G101" s="114"/>
      <c r="H101" s="107"/>
      <c r="I101" s="17"/>
      <c r="J101" s="17"/>
      <c r="K101" s="17"/>
      <c r="L101" s="17"/>
    </row>
    <row r="102" spans="1:12" x14ac:dyDescent="0.25">
      <c r="A102" s="105"/>
      <c r="B102" s="234" t="str">
        <f>'[1]Modelo PCFC'!B105</f>
        <v>Módulo 4 - Custo de Reposição do Profissional Ausente</v>
      </c>
      <c r="C102" s="234"/>
      <c r="D102" s="234"/>
      <c r="E102" s="234"/>
      <c r="F102" s="234"/>
      <c r="G102" s="234"/>
      <c r="H102" s="234"/>
      <c r="I102" s="17"/>
      <c r="J102" s="17"/>
      <c r="K102" s="17"/>
      <c r="L102" s="17"/>
    </row>
    <row r="103" spans="1:12" ht="52.9" customHeight="1" x14ac:dyDescent="0.25">
      <c r="A103" s="105"/>
      <c r="B103" s="239" t="str">
        <f>'[1]Modelo PCFC'!B106</f>
        <v>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v>
      </c>
      <c r="C103" s="239"/>
      <c r="D103" s="239"/>
      <c r="E103" s="239"/>
      <c r="F103" s="239"/>
      <c r="G103" s="239"/>
      <c r="H103" s="239"/>
      <c r="I103" s="17"/>
      <c r="J103" s="17"/>
      <c r="K103" s="17"/>
      <c r="L103" s="17"/>
    </row>
    <row r="104" spans="1:12" x14ac:dyDescent="0.25">
      <c r="A104" s="105"/>
      <c r="B104" s="104"/>
      <c r="C104" s="104"/>
      <c r="D104" s="113"/>
      <c r="E104" s="113"/>
      <c r="F104" s="113"/>
      <c r="G104" s="114"/>
      <c r="H104" s="107"/>
      <c r="I104" s="17"/>
      <c r="J104" s="17"/>
      <c r="K104" s="17"/>
      <c r="L104" s="17"/>
    </row>
    <row r="105" spans="1:12" ht="15" customHeight="1" x14ac:dyDescent="0.25">
      <c r="A105" s="105"/>
      <c r="B105" s="270" t="str">
        <f>'[1]Modelo PCFC'!B108</f>
        <v>Submódulo 4.1 - Substituto nas Ausências Legais</v>
      </c>
      <c r="C105" s="271"/>
      <c r="D105" s="271"/>
      <c r="E105" s="271"/>
      <c r="F105" s="271"/>
      <c r="G105" s="271"/>
      <c r="H105" s="272"/>
      <c r="I105" s="17"/>
      <c r="J105" s="17"/>
      <c r="K105" s="17"/>
      <c r="L105" s="17"/>
    </row>
    <row r="106" spans="1:12" ht="15" customHeight="1" x14ac:dyDescent="0.25">
      <c r="A106" s="105"/>
      <c r="B106" s="273" t="str">
        <f>'[1]Modelo PCFC'!B109</f>
        <v>(Redação dada pela Instrução Normativa nº 7, de 2018)</v>
      </c>
      <c r="C106" s="274"/>
      <c r="D106" s="274"/>
      <c r="E106" s="274"/>
      <c r="F106" s="274"/>
      <c r="G106" s="274"/>
      <c r="H106" s="275"/>
      <c r="I106" s="17"/>
      <c r="J106" s="17"/>
      <c r="K106" s="17"/>
      <c r="L106" s="17"/>
    </row>
    <row r="107" spans="1:12" x14ac:dyDescent="0.25">
      <c r="A107" s="122"/>
      <c r="B107" s="123" t="str">
        <f>'[1]Modelo PCFC'!B110</f>
        <v>4.1</v>
      </c>
      <c r="C107" s="276" t="str">
        <f>'[1]Modelo PCFC'!C110</f>
        <v>Ausências Legais</v>
      </c>
      <c r="D107" s="276"/>
      <c r="E107" s="276"/>
      <c r="F107" s="276"/>
      <c r="G107" s="124" t="str">
        <f>'[1]Modelo PCFC'!G110</f>
        <v>Percentual (%)</v>
      </c>
      <c r="H107" s="125" t="str">
        <f>'[1]Modelo PCFC'!H110</f>
        <v>Valor (R$)</v>
      </c>
      <c r="I107" s="17"/>
      <c r="J107" s="17"/>
      <c r="K107" s="17"/>
      <c r="L107" s="17"/>
    </row>
    <row r="108" spans="1:12" x14ac:dyDescent="0.25">
      <c r="A108" s="116"/>
      <c r="B108" s="121" t="str">
        <f>'[1]Modelo PCFC'!B111</f>
        <v>A</v>
      </c>
      <c r="C108" s="266" t="str">
        <f>'[1]Modelo PCFC'!C111</f>
        <v>Substituto na cobertura de Férias</v>
      </c>
      <c r="D108" s="266"/>
      <c r="E108" s="266"/>
      <c r="F108" s="266"/>
      <c r="G108" s="164">
        <f>'[1]Memória de cálculo'!D95</f>
        <v>1.6199999999999999E-2</v>
      </c>
      <c r="H108" s="165">
        <f t="shared" ref="H108:H113" si="2">ROUND(H$43*G108,2)</f>
        <v>27.27</v>
      </c>
      <c r="I108" s="17"/>
      <c r="J108" s="17"/>
      <c r="K108" s="17"/>
      <c r="L108" s="17"/>
    </row>
    <row r="109" spans="1:12" x14ac:dyDescent="0.25">
      <c r="A109" s="116"/>
      <c r="B109" s="117" t="str">
        <f>'[1]Modelo PCFC'!B112</f>
        <v>B</v>
      </c>
      <c r="C109" s="233" t="str">
        <f>'[1]Modelo PCFC'!C112</f>
        <v>Substituto na cobertura de Ausências Legais</v>
      </c>
      <c r="D109" s="233"/>
      <c r="E109" s="233"/>
      <c r="F109" s="233"/>
      <c r="G109" s="164">
        <f>'[1]Memória de cálculo'!D96</f>
        <v>8.2000000000000007E-3</v>
      </c>
      <c r="H109" s="165">
        <f t="shared" si="2"/>
        <v>13.8</v>
      </c>
      <c r="I109" s="17"/>
      <c r="J109" s="17"/>
      <c r="K109" s="17"/>
      <c r="L109" s="17"/>
    </row>
    <row r="110" spans="1:12" x14ac:dyDescent="0.25">
      <c r="A110" s="116"/>
      <c r="B110" s="117" t="str">
        <f>'[1]Modelo PCFC'!B113</f>
        <v>C</v>
      </c>
      <c r="C110" s="233" t="str">
        <f>'[1]Modelo PCFC'!C113</f>
        <v>Substituto na cobertura de Licença-Paternidade</v>
      </c>
      <c r="D110" s="233"/>
      <c r="E110" s="233"/>
      <c r="F110" s="233"/>
      <c r="G110" s="164">
        <f>'[1]Memória de cálculo'!D97</f>
        <v>2.0000000000000001E-4</v>
      </c>
      <c r="H110" s="165">
        <f t="shared" si="2"/>
        <v>0.34</v>
      </c>
      <c r="I110" s="17"/>
      <c r="J110" s="17"/>
      <c r="K110" s="17"/>
      <c r="L110" s="17"/>
    </row>
    <row r="111" spans="1:12" x14ac:dyDescent="0.25">
      <c r="A111" s="116"/>
      <c r="B111" s="117" t="str">
        <f>'[1]Modelo PCFC'!B114</f>
        <v>D</v>
      </c>
      <c r="C111" s="233" t="str">
        <f>'[1]Modelo PCFC'!C114</f>
        <v>Substituto na cobertura de Ausência por acidente de trabalho</v>
      </c>
      <c r="D111" s="233"/>
      <c r="E111" s="233"/>
      <c r="F111" s="233"/>
      <c r="G111" s="164">
        <f>'[1]Memória de cálculo'!D98</f>
        <v>2.9999999999999997E-4</v>
      </c>
      <c r="H111" s="165">
        <f t="shared" si="2"/>
        <v>0.5</v>
      </c>
      <c r="I111" s="17"/>
      <c r="J111" s="17"/>
      <c r="K111" s="17"/>
      <c r="L111" s="17"/>
    </row>
    <row r="112" spans="1:12" x14ac:dyDescent="0.25">
      <c r="A112" s="116"/>
      <c r="B112" s="117" t="str">
        <f>'[1]Modelo PCFC'!B115</f>
        <v>E</v>
      </c>
      <c r="C112" s="233" t="str">
        <f>'[1]Modelo PCFC'!C115</f>
        <v>Substituto na cobertura de Afastamento Maternidade</v>
      </c>
      <c r="D112" s="233"/>
      <c r="E112" s="233"/>
      <c r="F112" s="233"/>
      <c r="G112" s="164">
        <f>'[1]Memória de cálculo'!D99</f>
        <v>6.9999999999999999E-4</v>
      </c>
      <c r="H112" s="165">
        <f t="shared" si="2"/>
        <v>1.18</v>
      </c>
      <c r="I112" s="17"/>
      <c r="J112" s="17"/>
      <c r="K112" s="17"/>
      <c r="L112" s="17"/>
    </row>
    <row r="113" spans="1:12" x14ac:dyDescent="0.25">
      <c r="A113" s="116"/>
      <c r="B113" s="117" t="str">
        <f>'[1]Modelo PCFC'!B116</f>
        <v>F</v>
      </c>
      <c r="C113" s="233" t="str">
        <f>'[1]Modelo PCFC'!C116</f>
        <v>Substituto na cobertura de Outras Ausências (especificar)</v>
      </c>
      <c r="D113" s="233"/>
      <c r="E113" s="233"/>
      <c r="F113" s="233"/>
      <c r="G113" s="164">
        <f>'[1]Memória de cálculo'!D100</f>
        <v>0</v>
      </c>
      <c r="H113" s="165">
        <f t="shared" si="2"/>
        <v>0</v>
      </c>
      <c r="I113" s="17"/>
      <c r="J113" s="17"/>
      <c r="K113" s="17"/>
      <c r="L113" s="17"/>
    </row>
    <row r="114" spans="1:12" x14ac:dyDescent="0.25">
      <c r="A114" s="105"/>
      <c r="B114" s="234" t="str">
        <f>'[1]Modelo PCFC'!B117</f>
        <v>Total</v>
      </c>
      <c r="C114" s="234"/>
      <c r="D114" s="234"/>
      <c r="E114" s="234"/>
      <c r="F114" s="234"/>
      <c r="G114" s="146">
        <f>SUM(G108:G113)</f>
        <v>2.5599999999999998E-2</v>
      </c>
      <c r="H114" s="102">
        <f>SUM(H108:H113)</f>
        <v>43.09</v>
      </c>
      <c r="I114" s="17"/>
      <c r="J114" s="17"/>
      <c r="K114" s="17"/>
      <c r="L114" s="17"/>
    </row>
    <row r="115" spans="1:12" x14ac:dyDescent="0.25">
      <c r="A115" s="105"/>
      <c r="B115" s="104"/>
      <c r="C115" s="104"/>
      <c r="D115" s="113"/>
      <c r="E115" s="113"/>
      <c r="F115" s="113"/>
      <c r="G115" s="114"/>
      <c r="H115" s="107"/>
      <c r="I115" s="17"/>
      <c r="J115" s="17"/>
      <c r="K115" s="17"/>
      <c r="L115" s="17"/>
    </row>
    <row r="116" spans="1:12" x14ac:dyDescent="0.25">
      <c r="A116" s="105"/>
      <c r="B116" s="267" t="str">
        <f>'[1]Modelo PCFC'!B119</f>
        <v>Submódulo 4.2 - Substituto na Intrajornada</v>
      </c>
      <c r="C116" s="268"/>
      <c r="D116" s="268"/>
      <c r="E116" s="268"/>
      <c r="F116" s="268"/>
      <c r="G116" s="268"/>
      <c r="H116" s="269"/>
      <c r="I116" s="17"/>
      <c r="J116" s="17"/>
      <c r="K116" s="17"/>
      <c r="L116" s="17"/>
    </row>
    <row r="117" spans="1:12" x14ac:dyDescent="0.25">
      <c r="A117" s="105"/>
      <c r="B117" s="263" t="str">
        <f>'[1]Modelo PCFC'!B120</f>
        <v>(Redação dada pela Instrução Normativa nº 7, de 2018)</v>
      </c>
      <c r="C117" s="264"/>
      <c r="D117" s="264"/>
      <c r="E117" s="264"/>
      <c r="F117" s="264"/>
      <c r="G117" s="264"/>
      <c r="H117" s="265"/>
      <c r="I117" s="17"/>
      <c r="J117" s="17"/>
      <c r="K117" s="17"/>
      <c r="L117" s="17"/>
    </row>
    <row r="118" spans="1:12" x14ac:dyDescent="0.25">
      <c r="A118" s="159"/>
      <c r="B118" s="135" t="str">
        <f>'[1]Modelo PCFC'!B121</f>
        <v>4.2</v>
      </c>
      <c r="C118" s="262" t="str">
        <f>'[1]Modelo PCFC'!C121</f>
        <v>Intrajornada</v>
      </c>
      <c r="D118" s="262"/>
      <c r="E118" s="262"/>
      <c r="F118" s="262"/>
      <c r="G118" s="124" t="str">
        <f>'[1]Modelo PCFC'!G121</f>
        <v>Percentual (%)</v>
      </c>
      <c r="H118" s="163" t="str">
        <f>'[1]Modelo PCFC'!H121</f>
        <v>Valor (R$)</v>
      </c>
      <c r="I118" s="17"/>
      <c r="J118" s="17"/>
      <c r="K118" s="17"/>
      <c r="L118" s="17"/>
    </row>
    <row r="119" spans="1:12" x14ac:dyDescent="0.25">
      <c r="A119" s="116"/>
      <c r="B119" s="121" t="str">
        <f>'[1]Modelo PCFC'!B122</f>
        <v>A</v>
      </c>
      <c r="C119" s="266" t="str">
        <f>'[1]Modelo PCFC'!C122</f>
        <v>Substituto na cobertura de Intervalo para repouso e alimentação</v>
      </c>
      <c r="D119" s="266"/>
      <c r="E119" s="266"/>
      <c r="F119" s="266"/>
      <c r="G119" s="164">
        <f>'[1]Memória de cálculo'!D114</f>
        <v>0</v>
      </c>
      <c r="H119" s="101">
        <f>ROUND(H$43*G119,2)</f>
        <v>0</v>
      </c>
      <c r="I119" s="17"/>
      <c r="J119" s="17"/>
      <c r="K119" s="17"/>
      <c r="L119" s="17"/>
    </row>
    <row r="120" spans="1:12" x14ac:dyDescent="0.25">
      <c r="A120" s="105"/>
      <c r="B120" s="234" t="str">
        <f>'[1]Modelo PCFC'!B123</f>
        <v>Total</v>
      </c>
      <c r="C120" s="234"/>
      <c r="D120" s="234"/>
      <c r="E120" s="234"/>
      <c r="F120" s="234"/>
      <c r="G120" s="146">
        <f>SUM(G119)</f>
        <v>0</v>
      </c>
      <c r="H120" s="102">
        <f>SUM(H119)</f>
        <v>0</v>
      </c>
      <c r="I120" s="17"/>
      <c r="J120" s="17"/>
      <c r="K120" s="17"/>
      <c r="L120" s="17"/>
    </row>
    <row r="121" spans="1:12" ht="39.6" customHeight="1" x14ac:dyDescent="0.25">
      <c r="A121" s="105"/>
      <c r="B121" s="239" t="str">
        <f>'[1]Modelo PCFC'!B124</f>
        <v>Nota: Quando houver a necessidade de reposição de um empregado durante sua ausência nos casos de intervalo para repouso ou alimentação deve-se contemplar o Submódulo 4.2.</v>
      </c>
      <c r="C121" s="239"/>
      <c r="D121" s="239"/>
      <c r="E121" s="239"/>
      <c r="F121" s="239"/>
      <c r="G121" s="239"/>
      <c r="H121" s="239"/>
      <c r="I121" s="17"/>
      <c r="J121" s="17"/>
      <c r="K121" s="17"/>
      <c r="L121" s="17"/>
    </row>
    <row r="122" spans="1:12" x14ac:dyDescent="0.25">
      <c r="A122" s="105"/>
      <c r="B122" s="104"/>
      <c r="C122" s="104"/>
      <c r="D122" s="113"/>
      <c r="E122" s="113"/>
      <c r="F122" s="113"/>
      <c r="G122" s="114"/>
      <c r="H122" s="107"/>
      <c r="I122" s="17"/>
      <c r="J122" s="17"/>
      <c r="K122" s="17"/>
      <c r="L122" s="17"/>
    </row>
    <row r="123" spans="1:12" ht="26.45" customHeight="1" x14ac:dyDescent="0.25">
      <c r="A123" s="105"/>
      <c r="B123" s="256" t="str">
        <f>'[1]Modelo PCFC'!B126</f>
        <v>Quadro-Resumo do Módulo 4 - Custo de Reposição do Profissional Ausente</v>
      </c>
      <c r="C123" s="257"/>
      <c r="D123" s="257"/>
      <c r="E123" s="257"/>
      <c r="F123" s="257"/>
      <c r="G123" s="257"/>
      <c r="H123" s="258"/>
      <c r="I123" s="17"/>
      <c r="J123" s="17"/>
      <c r="K123" s="17"/>
      <c r="L123" s="17"/>
    </row>
    <row r="124" spans="1:12" ht="15" customHeight="1" x14ac:dyDescent="0.25">
      <c r="A124" s="105"/>
      <c r="B124" s="259" t="str">
        <f>'[1]Modelo PCFC'!B127</f>
        <v>(Redação dada pela Instrução Normativa nº 7, de 2018)</v>
      </c>
      <c r="C124" s="260"/>
      <c r="D124" s="260"/>
      <c r="E124" s="260"/>
      <c r="F124" s="260"/>
      <c r="G124" s="260"/>
      <c r="H124" s="261"/>
      <c r="I124" s="17"/>
      <c r="J124" s="17"/>
      <c r="K124" s="17"/>
      <c r="L124" s="17"/>
    </row>
    <row r="125" spans="1:12" x14ac:dyDescent="0.25">
      <c r="A125" s="159"/>
      <c r="B125" s="135">
        <f>'[1]Modelo PCFC'!B128</f>
        <v>4</v>
      </c>
      <c r="C125" s="262" t="str">
        <f>'[1]Modelo PCFC'!C128</f>
        <v>Custo de Reposição do Profissional Ausente</v>
      </c>
      <c r="D125" s="262"/>
      <c r="E125" s="262"/>
      <c r="F125" s="262"/>
      <c r="G125" s="262"/>
      <c r="H125" s="163" t="str">
        <f>'[1]Modelo PCFC'!H128</f>
        <v>Valor (R$)</v>
      </c>
      <c r="I125" s="17"/>
      <c r="J125" s="17"/>
      <c r="K125" s="17"/>
      <c r="L125" s="17"/>
    </row>
    <row r="126" spans="1:12" x14ac:dyDescent="0.25">
      <c r="A126" s="116"/>
      <c r="B126" s="117" t="str">
        <f>'[1]Modelo PCFC'!B129</f>
        <v>4.1</v>
      </c>
      <c r="C126" s="233" t="str">
        <f>'[1]Modelo PCFC'!C129</f>
        <v>Ausências Legais</v>
      </c>
      <c r="D126" s="233"/>
      <c r="E126" s="233"/>
      <c r="F126" s="233"/>
      <c r="G126" s="233"/>
      <c r="H126" s="101">
        <f>H114</f>
        <v>43.09</v>
      </c>
      <c r="I126" s="17"/>
      <c r="J126" s="17"/>
      <c r="K126" s="17"/>
      <c r="L126" s="17"/>
    </row>
    <row r="127" spans="1:12" x14ac:dyDescent="0.25">
      <c r="A127" s="116"/>
      <c r="B127" s="117" t="str">
        <f>'[1]Modelo PCFC'!B130</f>
        <v>4.2</v>
      </c>
      <c r="C127" s="233" t="str">
        <f>'[1]Modelo PCFC'!C130</f>
        <v>Intrajornada</v>
      </c>
      <c r="D127" s="233"/>
      <c r="E127" s="233"/>
      <c r="F127" s="233"/>
      <c r="G127" s="233"/>
      <c r="H127" s="101">
        <f>H120</f>
        <v>0</v>
      </c>
      <c r="I127" s="17"/>
      <c r="J127" s="17"/>
      <c r="K127" s="17"/>
      <c r="L127" s="17"/>
    </row>
    <row r="128" spans="1:12" x14ac:dyDescent="0.25">
      <c r="A128" s="105"/>
      <c r="B128" s="234" t="str">
        <f>'[1]Modelo PCFC'!B131</f>
        <v>Total</v>
      </c>
      <c r="C128" s="234"/>
      <c r="D128" s="234"/>
      <c r="E128" s="234"/>
      <c r="F128" s="234"/>
      <c r="G128" s="234"/>
      <c r="H128" s="102">
        <f>SUM(H126:H127)</f>
        <v>43.09</v>
      </c>
      <c r="I128" s="17"/>
      <c r="J128" s="17"/>
      <c r="K128" s="17"/>
      <c r="L128" s="17"/>
    </row>
    <row r="129" spans="1:12" x14ac:dyDescent="0.25">
      <c r="A129" s="166"/>
      <c r="B129" s="167"/>
      <c r="C129" s="167"/>
      <c r="D129" s="167"/>
      <c r="E129" s="167"/>
      <c r="F129" s="167"/>
      <c r="G129" s="167"/>
      <c r="H129" s="162"/>
      <c r="I129" s="17"/>
      <c r="J129" s="17"/>
      <c r="K129" s="17"/>
      <c r="L129" s="17"/>
    </row>
    <row r="130" spans="1:12" x14ac:dyDescent="0.25">
      <c r="A130" s="166"/>
      <c r="B130" s="167"/>
      <c r="C130" s="167"/>
      <c r="D130" s="167"/>
      <c r="E130" s="167"/>
      <c r="F130" s="167"/>
      <c r="G130" s="167"/>
      <c r="H130" s="162"/>
      <c r="I130" s="17"/>
      <c r="J130" s="17"/>
      <c r="K130" s="17"/>
      <c r="L130" s="17"/>
    </row>
    <row r="131" spans="1:12" x14ac:dyDescent="0.25">
      <c r="A131" s="105"/>
      <c r="B131" s="255" t="s">
        <v>16</v>
      </c>
      <c r="C131" s="255"/>
      <c r="D131" s="255"/>
      <c r="E131" s="255"/>
      <c r="F131" s="255"/>
      <c r="G131" s="255"/>
      <c r="H131" s="255"/>
      <c r="I131" s="17"/>
      <c r="J131" s="17"/>
      <c r="K131" s="17"/>
      <c r="L131" s="17"/>
    </row>
    <row r="132" spans="1:12" ht="118.9" customHeight="1" x14ac:dyDescent="0.25">
      <c r="A132" s="105"/>
      <c r="B132" s="239" t="str">
        <f>'[1]Modelo PCFC'!B135</f>
        <v>Este cenário representa uma estimativa do custo do posto em um mês em que foram recebidos insumos sob demanda. Os custos dos insumos sob demanda deverão ser contabilizados nos itens "Materiais e EPIs/EPCs (sob demanda)" e "Equipamentos (sob demanda)", conforme o tipo de insumo. Para fins de estimativa do custo, será considerado um valor mensal médio destes insumos. O valor mensal real será calculado mensalmente, conforme aquilo que foi efetivamente fornecido pela Contratada e recebido pela Contratante. Vale destacar que o total do Módulo 5 repercutirá no Módulo 6 e, consequentemente, no Valor Total por Empregado.</v>
      </c>
      <c r="C132" s="239"/>
      <c r="D132" s="239"/>
      <c r="E132" s="239"/>
      <c r="F132" s="239"/>
      <c r="G132" s="239"/>
      <c r="H132" s="239"/>
      <c r="I132" s="17"/>
      <c r="J132" s="17"/>
      <c r="K132" s="17"/>
      <c r="L132" s="17"/>
    </row>
    <row r="133" spans="1:12" x14ac:dyDescent="0.25">
      <c r="A133" s="105"/>
      <c r="B133" s="104"/>
      <c r="C133" s="104"/>
      <c r="D133" s="113"/>
      <c r="E133" s="113"/>
      <c r="F133" s="113"/>
      <c r="G133" s="114"/>
      <c r="H133" s="107"/>
      <c r="I133" s="17"/>
      <c r="J133" s="17"/>
      <c r="K133" s="17"/>
      <c r="L133" s="17"/>
    </row>
    <row r="134" spans="1:12" x14ac:dyDescent="0.25">
      <c r="A134" s="232" t="str">
        <f>'[1]Modelo PCFC'!A137</f>
        <v>C
E
N
Á
R
I
O
1
C
O
M
I
N
S
U
M
O
S
S
O
B
D
E
M
A
N
D
A</v>
      </c>
      <c r="B134" s="234" t="str">
        <f>'[1]Modelo PCFC'!B137</f>
        <v>Módulo 5 - Insumos Diversos (com insumos sob demanda)</v>
      </c>
      <c r="C134" s="234"/>
      <c r="D134" s="234"/>
      <c r="E134" s="234"/>
      <c r="F134" s="234"/>
      <c r="G134" s="234"/>
      <c r="H134" s="234"/>
      <c r="I134" s="17"/>
      <c r="J134" s="17"/>
      <c r="K134" s="17"/>
      <c r="L134" s="17"/>
    </row>
    <row r="135" spans="1:12" x14ac:dyDescent="0.25">
      <c r="A135" s="232"/>
      <c r="B135" s="115">
        <f>'[1]Modelo PCFC'!B138</f>
        <v>5</v>
      </c>
      <c r="C135" s="234" t="str">
        <f>'[1]Modelo PCFC'!C138</f>
        <v>Insumos Diversos</v>
      </c>
      <c r="D135" s="234"/>
      <c r="E135" s="234"/>
      <c r="F135" s="234"/>
      <c r="G135" s="234"/>
      <c r="H135" s="160" t="str">
        <f>'[1]Modelo PCFC'!H138</f>
        <v>Valor (R$)</v>
      </c>
      <c r="I135" s="17"/>
      <c r="J135" s="17"/>
      <c r="K135" s="17"/>
      <c r="L135" s="17"/>
    </row>
    <row r="136" spans="1:12" x14ac:dyDescent="0.25">
      <c r="A136" s="232"/>
      <c r="B136" s="168" t="str">
        <f>'[1]Modelo PCFC'!B139</f>
        <v>A</v>
      </c>
      <c r="C136" s="254" t="str">
        <f>'[1]Modelo PCFC'!C139</f>
        <v xml:space="preserve">Uniformes </v>
      </c>
      <c r="D136" s="254"/>
      <c r="E136" s="254"/>
      <c r="F136" s="254"/>
      <c r="G136" s="254"/>
      <c r="H136" s="169">
        <f>'A preencher mensalmente '!E6</f>
        <v>33.796000000000006</v>
      </c>
      <c r="I136" s="17"/>
      <c r="J136" s="17"/>
      <c r="K136" s="17"/>
      <c r="L136" s="17"/>
    </row>
    <row r="137" spans="1:12" x14ac:dyDescent="0.25">
      <c r="A137" s="232"/>
      <c r="B137" s="168" t="str">
        <f>'[1]Modelo PCFC'!B140</f>
        <v>B</v>
      </c>
      <c r="C137" s="254" t="str">
        <f>'[1]Modelo PCFC'!C140</f>
        <v>Materiais (sob demanda)</v>
      </c>
      <c r="D137" s="254"/>
      <c r="E137" s="254"/>
      <c r="F137" s="254"/>
      <c r="G137" s="254"/>
      <c r="H137" s="169">
        <f>'A preencher mensalmente '!E7</f>
        <v>0</v>
      </c>
      <c r="I137" s="17"/>
      <c r="J137" s="17"/>
      <c r="K137" s="17"/>
      <c r="L137" s="17"/>
    </row>
    <row r="138" spans="1:12" x14ac:dyDescent="0.25">
      <c r="A138" s="232"/>
      <c r="B138" s="168" t="str">
        <f>'[1]Modelo PCFC'!B141</f>
        <v>C</v>
      </c>
      <c r="C138" s="254" t="str">
        <f>'[1]Modelo PCFC'!C141</f>
        <v>Equipamentos (sob demanda)</v>
      </c>
      <c r="D138" s="254"/>
      <c r="E138" s="254"/>
      <c r="F138" s="254"/>
      <c r="G138" s="254"/>
      <c r="H138" s="169">
        <f>'A preencher mensalmente '!E8</f>
        <v>0</v>
      </c>
      <c r="I138" s="17"/>
      <c r="J138" s="17"/>
      <c r="K138" s="17"/>
      <c r="L138" s="17"/>
    </row>
    <row r="139" spans="1:12" x14ac:dyDescent="0.25">
      <c r="A139" s="232"/>
      <c r="B139" s="168" t="str">
        <f>'[1]Modelo PCFC'!B142</f>
        <v>D</v>
      </c>
      <c r="C139" s="254" t="str">
        <f>'[1]Modelo PCFC'!C142</f>
        <v>EPIs/EPCs (sob demanda)</v>
      </c>
      <c r="D139" s="254"/>
      <c r="E139" s="254"/>
      <c r="F139" s="254"/>
      <c r="G139" s="254"/>
      <c r="H139" s="169">
        <f>'A preencher mensalmente '!E9</f>
        <v>7.8881999999999994</v>
      </c>
      <c r="I139" s="17"/>
      <c r="J139" s="17"/>
      <c r="K139" s="17"/>
      <c r="L139" s="17"/>
    </row>
    <row r="140" spans="1:12" x14ac:dyDescent="0.25">
      <c r="A140" s="232"/>
      <c r="B140" s="234" t="str">
        <f>'[1]Modelo PCFC'!B143</f>
        <v>Total</v>
      </c>
      <c r="C140" s="234"/>
      <c r="D140" s="234"/>
      <c r="E140" s="234"/>
      <c r="F140" s="234"/>
      <c r="G140" s="234"/>
      <c r="H140" s="102">
        <f>SUM(H136:H139)</f>
        <v>41.684200000000004</v>
      </c>
      <c r="I140" s="17"/>
      <c r="J140" s="17"/>
      <c r="K140" s="17"/>
      <c r="L140" s="17"/>
    </row>
    <row r="141" spans="1:12" x14ac:dyDescent="0.25">
      <c r="A141" s="232"/>
      <c r="B141" s="238" t="str">
        <f>'[1]Modelo PCFC'!B144</f>
        <v>Nota: Valores mensais por empregado.</v>
      </c>
      <c r="C141" s="238"/>
      <c r="D141" s="238"/>
      <c r="E141" s="238"/>
      <c r="F141" s="238"/>
      <c r="G141" s="238"/>
      <c r="H141" s="238"/>
      <c r="I141" s="17"/>
      <c r="J141" s="17"/>
      <c r="K141" s="17"/>
      <c r="L141" s="17"/>
    </row>
    <row r="142" spans="1:12" x14ac:dyDescent="0.25">
      <c r="A142" s="232"/>
      <c r="B142" s="104"/>
      <c r="C142" s="104"/>
      <c r="D142" s="113"/>
      <c r="E142" s="113"/>
      <c r="F142" s="113"/>
      <c r="G142" s="114"/>
      <c r="H142" s="107"/>
      <c r="I142" s="17"/>
      <c r="J142" s="17"/>
      <c r="K142" s="17"/>
      <c r="L142" s="17"/>
    </row>
    <row r="143" spans="1:12" x14ac:dyDescent="0.25">
      <c r="A143" s="232"/>
      <c r="B143" s="234" t="str">
        <f>'[1]Modelo PCFC'!B146</f>
        <v>Módulo 6 - Custos Indiretos, Tributos e Lucro (com insumos sob demanda)</v>
      </c>
      <c r="C143" s="234"/>
      <c r="D143" s="234"/>
      <c r="E143" s="234"/>
      <c r="F143" s="234"/>
      <c r="G143" s="234"/>
      <c r="H143" s="234"/>
      <c r="I143" s="17"/>
      <c r="J143" s="17"/>
      <c r="K143" s="17"/>
      <c r="L143" s="17"/>
    </row>
    <row r="144" spans="1:12" x14ac:dyDescent="0.25">
      <c r="A144" s="232"/>
      <c r="B144" s="115">
        <f>'[1]Modelo PCFC'!B147</f>
        <v>6</v>
      </c>
      <c r="C144" s="234" t="str">
        <f>'[1]Modelo PCFC'!C147</f>
        <v>Custos Indiretos, Tributos e Lucro</v>
      </c>
      <c r="D144" s="234"/>
      <c r="E144" s="234"/>
      <c r="F144" s="234"/>
      <c r="G144" s="170" t="str">
        <f>'[1]Modelo PCFC'!G147</f>
        <v>Percentual (%)</v>
      </c>
      <c r="H144" s="160" t="str">
        <f>'[1]Modelo PCFC'!H147</f>
        <v>Valor (R$)</v>
      </c>
      <c r="I144" s="17"/>
      <c r="J144" s="17"/>
      <c r="K144" s="17"/>
      <c r="L144" s="17"/>
    </row>
    <row r="145" spans="1:12" x14ac:dyDescent="0.25">
      <c r="A145" s="232"/>
      <c r="B145" s="117" t="str">
        <f>'[1]Modelo PCFC'!B148</f>
        <v>A</v>
      </c>
      <c r="C145" s="233" t="str">
        <f>'[1]Modelo PCFC'!C148</f>
        <v>Custos Indiretos</v>
      </c>
      <c r="D145" s="233"/>
      <c r="E145" s="233"/>
      <c r="F145" s="233"/>
      <c r="G145" s="142">
        <f>'[1]Memória de cálculo'!D131</f>
        <v>5.0000000000000001E-3</v>
      </c>
      <c r="H145" s="101">
        <f>ROUND(H166*G145,2)</f>
        <v>16.84</v>
      </c>
      <c r="I145" s="17"/>
      <c r="J145" s="17"/>
      <c r="K145" s="17"/>
      <c r="L145" s="17"/>
    </row>
    <row r="146" spans="1:12" x14ac:dyDescent="0.25">
      <c r="A146" s="232"/>
      <c r="B146" s="117" t="str">
        <f>'[1]Modelo PCFC'!B149</f>
        <v>B</v>
      </c>
      <c r="C146" s="233" t="str">
        <f>'[1]Modelo PCFC'!C149</f>
        <v>Lucro</v>
      </c>
      <c r="D146" s="233"/>
      <c r="E146" s="233"/>
      <c r="F146" s="233"/>
      <c r="G146" s="142">
        <f>'[1]Memória de cálculo'!D132</f>
        <v>6.7900000000000002E-2</v>
      </c>
      <c r="H146" s="101">
        <f>ROUND((H166+H145)*G146,2)</f>
        <v>229.9</v>
      </c>
      <c r="I146" s="17"/>
      <c r="J146" s="17"/>
      <c r="K146" s="17"/>
      <c r="L146" s="17"/>
    </row>
    <row r="147" spans="1:12" x14ac:dyDescent="0.25">
      <c r="A147" s="232"/>
      <c r="B147" s="235" t="str">
        <f>'[1]Modelo PCFC'!B150</f>
        <v>Total dos custos indiretos e do lucro</v>
      </c>
      <c r="C147" s="236"/>
      <c r="D147" s="236"/>
      <c r="E147" s="236"/>
      <c r="F147" s="237"/>
      <c r="G147" s="146" t="s">
        <v>14</v>
      </c>
      <c r="H147" s="102">
        <f>SUM(H145:H146)</f>
        <v>246.74</v>
      </c>
      <c r="I147" s="17"/>
      <c r="J147" s="17"/>
      <c r="K147" s="17"/>
      <c r="L147" s="17"/>
    </row>
    <row r="148" spans="1:12" x14ac:dyDescent="0.25">
      <c r="A148" s="232"/>
      <c r="B148" s="240" t="str">
        <f>'[1]Modelo PCFC'!B151</f>
        <v>C</v>
      </c>
      <c r="C148" s="242" t="str">
        <f>'[1]Modelo PCFC'!C151</f>
        <v>Tributos</v>
      </c>
      <c r="D148" s="243"/>
      <c r="E148" s="243"/>
      <c r="F148" s="243"/>
      <c r="G148" s="243"/>
      <c r="H148" s="244"/>
      <c r="I148" s="17"/>
      <c r="J148" s="17"/>
      <c r="K148" s="17"/>
      <c r="L148" s="17"/>
    </row>
    <row r="149" spans="1:12" x14ac:dyDescent="0.25">
      <c r="A149" s="232"/>
      <c r="B149" s="241"/>
      <c r="C149" s="245" t="str">
        <f>'[1]Modelo PCFC'!C152</f>
        <v>C.1. Tributos Federais (especificar)</v>
      </c>
      <c r="D149" s="246"/>
      <c r="E149" s="247"/>
      <c r="F149" s="133" t="str">
        <f>'[1]Modelo PCFC'!F152</f>
        <v>COFINS</v>
      </c>
      <c r="G149" s="142">
        <f>'[1]Memória de cálculo'!D133</f>
        <v>0.03</v>
      </c>
      <c r="H149" s="101">
        <f>ROUND(((H$166+H$147)/(1-G$153))*G149,2)</f>
        <v>118.74</v>
      </c>
      <c r="I149" s="17"/>
      <c r="J149" s="17"/>
      <c r="K149" s="17"/>
      <c r="L149" s="17"/>
    </row>
    <row r="150" spans="1:12" x14ac:dyDescent="0.25">
      <c r="A150" s="232"/>
      <c r="B150" s="241"/>
      <c r="C150" s="248"/>
      <c r="D150" s="249"/>
      <c r="E150" s="250"/>
      <c r="F150" s="133" t="str">
        <f>'[1]Modelo PCFC'!F153</f>
        <v>PIS</v>
      </c>
      <c r="G150" s="142">
        <f>'[1]Memória de cálculo'!D134</f>
        <v>6.4999999999999997E-3</v>
      </c>
      <c r="H150" s="101">
        <f>ROUND(((H$166+H$147)/(1-G$153))*G150,2)</f>
        <v>25.73</v>
      </c>
      <c r="I150" s="17"/>
      <c r="J150" s="17"/>
      <c r="K150" s="17"/>
      <c r="L150" s="17"/>
    </row>
    <row r="151" spans="1:12" x14ac:dyDescent="0.25">
      <c r="A151" s="232"/>
      <c r="B151" s="241"/>
      <c r="C151" s="251" t="str">
        <f>'[1]Modelo PCFC'!C154</f>
        <v>C.2. Tributos Estaduais (especificar)</v>
      </c>
      <c r="D151" s="252"/>
      <c r="E151" s="253"/>
      <c r="F151" s="133" t="str">
        <f>'[1]Modelo PCFC'!F154</f>
        <v>-</v>
      </c>
      <c r="G151" s="172" t="s">
        <v>14</v>
      </c>
      <c r="H151" s="101" t="s">
        <v>14</v>
      </c>
      <c r="I151" s="17"/>
      <c r="J151" s="17"/>
      <c r="K151" s="17"/>
      <c r="L151" s="17"/>
    </row>
    <row r="152" spans="1:12" x14ac:dyDescent="0.25">
      <c r="A152" s="232"/>
      <c r="B152" s="241"/>
      <c r="C152" s="251" t="str">
        <f>'[1]Modelo PCFC'!C155</f>
        <v>C.3. Tributos Municipais (especificar)</v>
      </c>
      <c r="D152" s="252"/>
      <c r="E152" s="253"/>
      <c r="F152" s="173" t="str">
        <f>'[1]Modelo PCFC'!F155</f>
        <v>ISS</v>
      </c>
      <c r="G152" s="174">
        <f>'[1]Memória de cálculo'!D135</f>
        <v>0.05</v>
      </c>
      <c r="H152" s="101">
        <f>ROUND(((H$166+H$147)/(1-G$153))*G152,2)</f>
        <v>197.9</v>
      </c>
      <c r="I152" s="17"/>
      <c r="J152" s="17"/>
      <c r="K152" s="17"/>
      <c r="L152" s="17"/>
    </row>
    <row r="153" spans="1:12" x14ac:dyDescent="0.25">
      <c r="A153" s="232"/>
      <c r="B153" s="121"/>
      <c r="C153" s="235" t="str">
        <f>'[1]Modelo PCFC'!C156</f>
        <v>Total dos tributos</v>
      </c>
      <c r="D153" s="236"/>
      <c r="E153" s="236"/>
      <c r="F153" s="237"/>
      <c r="G153" s="175">
        <f>SUM(G149:G152)</f>
        <v>8.6499999999999994E-2</v>
      </c>
      <c r="H153" s="176">
        <f>SUM(H149:H152)</f>
        <v>342.37</v>
      </c>
      <c r="I153" s="17"/>
      <c r="J153" s="17"/>
      <c r="K153" s="17"/>
      <c r="L153" s="17"/>
    </row>
    <row r="154" spans="1:12" x14ac:dyDescent="0.25">
      <c r="A154" s="232"/>
      <c r="B154" s="234" t="str">
        <f>'[1]Modelo PCFC'!B157</f>
        <v>Total</v>
      </c>
      <c r="C154" s="234"/>
      <c r="D154" s="234"/>
      <c r="E154" s="234"/>
      <c r="F154" s="234"/>
      <c r="G154" s="177" t="str">
        <f>'[1]Modelo PCFC'!G157</f>
        <v>-</v>
      </c>
      <c r="H154" s="102">
        <f>SUM(H147,H153)</f>
        <v>589.11</v>
      </c>
      <c r="I154" s="17"/>
      <c r="J154" s="17"/>
      <c r="K154" s="17"/>
      <c r="L154" s="17"/>
    </row>
    <row r="155" spans="1:12" x14ac:dyDescent="0.25">
      <c r="A155" s="232"/>
      <c r="B155" s="238" t="str">
        <f>'[1]Modelo PCFC'!B158</f>
        <v>Nota 1: Custos Indiretos, Tributos e Lucro por empregado.</v>
      </c>
      <c r="C155" s="238"/>
      <c r="D155" s="238"/>
      <c r="E155" s="238"/>
      <c r="F155" s="238"/>
      <c r="G155" s="238"/>
      <c r="H155" s="238"/>
      <c r="I155" s="17"/>
      <c r="J155" s="17"/>
      <c r="K155" s="17"/>
      <c r="L155" s="17"/>
    </row>
    <row r="156" spans="1:12" ht="26.45" customHeight="1" x14ac:dyDescent="0.25">
      <c r="A156" s="232"/>
      <c r="B156" s="239" t="str">
        <f>'[1]Modelo PCFC'!B159</f>
        <v>Nota 2: O valor referente a tributos é obtido aplicando-se o percentual sobre o valor do faturamento.</v>
      </c>
      <c r="C156" s="239"/>
      <c r="D156" s="239"/>
      <c r="E156" s="239"/>
      <c r="F156" s="239"/>
      <c r="G156" s="239"/>
      <c r="H156" s="239"/>
      <c r="I156" s="17"/>
      <c r="J156" s="17"/>
      <c r="K156" s="17"/>
      <c r="L156" s="17"/>
    </row>
    <row r="157" spans="1:12" x14ac:dyDescent="0.25">
      <c r="A157" s="232"/>
      <c r="B157" s="104"/>
      <c r="C157" s="104"/>
      <c r="D157" s="113"/>
      <c r="E157" s="113"/>
      <c r="F157" s="113"/>
      <c r="G157" s="114"/>
      <c r="H157" s="107"/>
      <c r="I157" s="17"/>
      <c r="J157" s="17"/>
      <c r="K157" s="17"/>
      <c r="L157" s="17"/>
    </row>
    <row r="158" spans="1:12" x14ac:dyDescent="0.25">
      <c r="A158" s="232"/>
      <c r="B158" s="234" t="str">
        <f>'[1]Modelo PCFC'!B161</f>
        <v>2. QUADRO-RESUMO DO CUSTO POR EMPREGADO</v>
      </c>
      <c r="C158" s="234"/>
      <c r="D158" s="234"/>
      <c r="E158" s="234"/>
      <c r="F158" s="234"/>
      <c r="G158" s="234"/>
      <c r="H158" s="234"/>
      <c r="I158" s="17"/>
      <c r="J158" s="17"/>
      <c r="K158" s="17"/>
      <c r="L158" s="17"/>
    </row>
    <row r="159" spans="1:12" x14ac:dyDescent="0.25">
      <c r="A159" s="232"/>
      <c r="B159" s="104"/>
      <c r="C159" s="104"/>
      <c r="D159" s="113"/>
      <c r="E159" s="113"/>
      <c r="F159" s="113"/>
      <c r="G159" s="114"/>
      <c r="H159" s="107"/>
      <c r="I159" s="17"/>
      <c r="J159" s="17"/>
      <c r="K159" s="17"/>
      <c r="L159" s="17"/>
    </row>
    <row r="160" spans="1:12" ht="27" customHeight="1" x14ac:dyDescent="0.25">
      <c r="A160" s="232"/>
      <c r="B160" s="115"/>
      <c r="C160" s="313" t="s">
        <v>17</v>
      </c>
      <c r="D160" s="234"/>
      <c r="E160" s="234"/>
      <c r="F160" s="234"/>
      <c r="G160" s="234"/>
      <c r="H160" s="160" t="s">
        <v>15</v>
      </c>
      <c r="I160" s="17"/>
      <c r="J160" s="17"/>
      <c r="K160" s="17"/>
      <c r="L160" s="17"/>
    </row>
    <row r="161" spans="1:12" x14ac:dyDescent="0.25">
      <c r="A161" s="232"/>
      <c r="B161" s="117" t="str">
        <f>'[1]Modelo PCFC'!B164</f>
        <v>A</v>
      </c>
      <c r="C161" s="233" t="str">
        <f>'[1]Modelo PCFC'!C164</f>
        <v>Módulo 1 - Composição da Remuneração</v>
      </c>
      <c r="D161" s="233"/>
      <c r="E161" s="233"/>
      <c r="F161" s="233"/>
      <c r="G161" s="233"/>
      <c r="H161" s="101">
        <f>H43</f>
        <v>1683.33</v>
      </c>
      <c r="I161" s="17"/>
      <c r="J161" s="17"/>
      <c r="K161" s="17"/>
      <c r="L161" s="17"/>
    </row>
    <row r="162" spans="1:12" x14ac:dyDescent="0.25">
      <c r="A162" s="232"/>
      <c r="B162" s="117" t="str">
        <f>'[1]Modelo PCFC'!B165</f>
        <v>B</v>
      </c>
      <c r="C162" s="233" t="str">
        <f>'[1]Modelo PCFC'!C165</f>
        <v>Módulo 2 - Encargos e Benefícios Anuais, Mensais e Diários</v>
      </c>
      <c r="D162" s="233"/>
      <c r="E162" s="233"/>
      <c r="F162" s="233"/>
      <c r="G162" s="233"/>
      <c r="H162" s="101">
        <f>H88</f>
        <v>1481.7799999999997</v>
      </c>
      <c r="I162" s="17"/>
      <c r="J162" s="17"/>
      <c r="K162" s="17"/>
      <c r="L162" s="17"/>
    </row>
    <row r="163" spans="1:12" x14ac:dyDescent="0.25">
      <c r="A163" s="232"/>
      <c r="B163" s="117" t="str">
        <f>'[1]Modelo PCFC'!B166</f>
        <v>C</v>
      </c>
      <c r="C163" s="233" t="str">
        <f>'[1]Modelo PCFC'!C166</f>
        <v>Módulo 3 - Provisão para Rescisão</v>
      </c>
      <c r="D163" s="233"/>
      <c r="E163" s="233"/>
      <c r="F163" s="233"/>
      <c r="G163" s="233"/>
      <c r="H163" s="101">
        <f>H99</f>
        <v>119.08</v>
      </c>
      <c r="I163" s="17"/>
      <c r="J163" s="17"/>
      <c r="K163" s="17"/>
      <c r="L163" s="17"/>
    </row>
    <row r="164" spans="1:12" x14ac:dyDescent="0.25">
      <c r="A164" s="232"/>
      <c r="B164" s="117" t="str">
        <f>'[1]Modelo PCFC'!B167</f>
        <v>D</v>
      </c>
      <c r="C164" s="233" t="str">
        <f>'[1]Modelo PCFC'!C167</f>
        <v>Módulo 4 - Custo de Reposição do Profissional Ausente</v>
      </c>
      <c r="D164" s="233"/>
      <c r="E164" s="233"/>
      <c r="F164" s="233"/>
      <c r="G164" s="233"/>
      <c r="H164" s="101">
        <f>H128</f>
        <v>43.09</v>
      </c>
      <c r="I164" s="17"/>
      <c r="J164" s="17"/>
      <c r="K164" s="17"/>
      <c r="L164" s="17"/>
    </row>
    <row r="165" spans="1:12" x14ac:dyDescent="0.25">
      <c r="A165" s="232"/>
      <c r="B165" s="117" t="str">
        <f>'[1]Modelo PCFC'!B168</f>
        <v>E</v>
      </c>
      <c r="C165" s="233" t="str">
        <f>'[1]Modelo PCFC'!C168</f>
        <v>Módulo 5 - Insumos Diversos (com insumos sob demanda)</v>
      </c>
      <c r="D165" s="233"/>
      <c r="E165" s="233"/>
      <c r="F165" s="233"/>
      <c r="G165" s="233"/>
      <c r="H165" s="101">
        <f>H140</f>
        <v>41.684200000000004</v>
      </c>
      <c r="I165" s="17"/>
      <c r="J165" s="17"/>
      <c r="K165" s="17"/>
      <c r="L165" s="17"/>
    </row>
    <row r="166" spans="1:12" ht="15" customHeight="1" x14ac:dyDescent="0.25">
      <c r="A166" s="232"/>
      <c r="B166" s="279" t="str">
        <f>'[1]Modelo PCFC'!B169</f>
        <v>Subtotal (A+B+C+D+E)</v>
      </c>
      <c r="C166" s="312"/>
      <c r="D166" s="312"/>
      <c r="E166" s="312"/>
      <c r="F166" s="312"/>
      <c r="G166" s="280"/>
      <c r="H166" s="102">
        <f>SUM(H161:H165)</f>
        <v>3368.9641999999999</v>
      </c>
      <c r="I166" s="17"/>
      <c r="J166" s="17"/>
      <c r="K166" s="17"/>
      <c r="L166" s="17"/>
    </row>
    <row r="167" spans="1:12" x14ac:dyDescent="0.25">
      <c r="A167" s="232"/>
      <c r="B167" s="117" t="str">
        <f>'[1]Modelo PCFC'!B170</f>
        <v>F</v>
      </c>
      <c r="C167" s="233" t="str">
        <f>'[1]Modelo PCFC'!C170</f>
        <v>Módulo 6 - Custos Indiretos, Tributos e Lucro (com insumos sob demanda)</v>
      </c>
      <c r="D167" s="233"/>
      <c r="E167" s="233"/>
      <c r="F167" s="233"/>
      <c r="G167" s="233"/>
      <c r="H167" s="103">
        <f>H154</f>
        <v>589.11</v>
      </c>
      <c r="I167" s="17"/>
      <c r="J167" s="17"/>
      <c r="K167" s="17"/>
      <c r="L167" s="17"/>
    </row>
    <row r="168" spans="1:12" x14ac:dyDescent="0.25">
      <c r="A168" s="232"/>
      <c r="B168" s="279" t="str">
        <f>'[1]Modelo PCFC'!B171</f>
        <v xml:space="preserve">Valor Total por Empregado </v>
      </c>
      <c r="C168" s="312"/>
      <c r="D168" s="312"/>
      <c r="E168" s="312"/>
      <c r="F168" s="312"/>
      <c r="G168" s="280"/>
      <c r="H168" s="182">
        <f>ROUND((H166+H167),2)</f>
        <v>3958.07</v>
      </c>
      <c r="I168" s="17"/>
      <c r="J168" s="17"/>
      <c r="K168" s="17"/>
      <c r="L168" s="17"/>
    </row>
    <row r="169" spans="1:12" x14ac:dyDescent="0.25">
      <c r="A169" s="105"/>
      <c r="B169" s="104"/>
      <c r="C169" s="104"/>
      <c r="D169" s="113"/>
      <c r="E169" s="113"/>
      <c r="F169" s="113"/>
      <c r="G169" s="114"/>
      <c r="H169" s="107"/>
      <c r="I169" s="17"/>
      <c r="J169" s="17"/>
      <c r="K169" s="17"/>
      <c r="L169" s="17"/>
    </row>
    <row r="170" spans="1:12" x14ac:dyDescent="0.25">
      <c r="A170" s="105"/>
      <c r="B170" s="104"/>
      <c r="C170" s="104"/>
      <c r="D170" s="113"/>
      <c r="E170" s="113"/>
      <c r="F170" s="113"/>
      <c r="G170" s="114"/>
      <c r="H170" s="107"/>
      <c r="I170" s="17"/>
      <c r="J170" s="17"/>
      <c r="K170" s="17"/>
      <c r="L170" s="17"/>
    </row>
    <row r="171" spans="1:12" x14ac:dyDescent="0.25">
      <c r="A171" s="311"/>
      <c r="B171" s="311"/>
      <c r="C171" s="17"/>
      <c r="D171" s="18"/>
      <c r="E171" s="18"/>
      <c r="F171" s="18"/>
      <c r="G171" s="20"/>
      <c r="H171" s="18"/>
      <c r="I171" s="17"/>
      <c r="J171" s="17"/>
      <c r="K171" s="17"/>
      <c r="L171" s="17"/>
    </row>
    <row r="172" spans="1:12" x14ac:dyDescent="0.25">
      <c r="A172" s="311"/>
      <c r="B172" s="311"/>
      <c r="C172" s="17"/>
      <c r="D172" s="18"/>
      <c r="E172" s="18"/>
      <c r="F172" s="18"/>
      <c r="G172" s="20"/>
      <c r="H172" s="18"/>
      <c r="I172" s="17"/>
      <c r="J172" s="17"/>
      <c r="K172" s="17"/>
      <c r="L172" s="17"/>
    </row>
    <row r="173" spans="1:12" x14ac:dyDescent="0.25">
      <c r="A173" s="311"/>
      <c r="B173" s="311"/>
      <c r="C173" s="17"/>
      <c r="D173" s="18"/>
      <c r="E173" s="18"/>
      <c r="F173" s="18"/>
      <c r="G173" s="20"/>
      <c r="H173" s="18"/>
      <c r="I173" s="17"/>
      <c r="J173" s="17"/>
      <c r="K173" s="17"/>
      <c r="L173" s="17"/>
    </row>
    <row r="174" spans="1:12" x14ac:dyDescent="0.25">
      <c r="A174" s="311"/>
      <c r="B174" s="311"/>
      <c r="C174" s="17"/>
      <c r="D174" s="18"/>
      <c r="E174" s="18"/>
      <c r="F174" s="18"/>
      <c r="G174" s="20"/>
      <c r="H174" s="18"/>
      <c r="I174" s="17"/>
      <c r="J174" s="17"/>
      <c r="K174" s="17"/>
      <c r="L174" s="17"/>
    </row>
    <row r="175" spans="1:12" x14ac:dyDescent="0.25">
      <c r="A175" s="311"/>
      <c r="B175" s="311"/>
      <c r="C175" s="17"/>
      <c r="D175" s="18"/>
      <c r="E175" s="18"/>
      <c r="F175" s="18"/>
      <c r="G175" s="20"/>
      <c r="H175" s="18"/>
      <c r="I175" s="17"/>
      <c r="J175" s="17"/>
      <c r="K175" s="17"/>
      <c r="L175" s="17"/>
    </row>
    <row r="176" spans="1:12" x14ac:dyDescent="0.25">
      <c r="A176" s="311"/>
      <c r="B176" s="311"/>
      <c r="C176" s="17"/>
      <c r="D176" s="18"/>
      <c r="E176" s="18"/>
      <c r="F176" s="18"/>
      <c r="G176" s="20"/>
      <c r="H176" s="18"/>
      <c r="I176" s="17"/>
      <c r="J176" s="17"/>
      <c r="K176" s="17"/>
      <c r="L176" s="17"/>
    </row>
    <row r="177" spans="1:12" x14ac:dyDescent="0.25">
      <c r="A177" s="311"/>
      <c r="B177" s="311"/>
      <c r="C177" s="17"/>
      <c r="D177" s="18"/>
      <c r="E177" s="18"/>
      <c r="F177" s="18"/>
      <c r="G177" s="20"/>
      <c r="H177" s="18"/>
      <c r="I177" s="17"/>
      <c r="J177" s="17"/>
      <c r="K177" s="17"/>
      <c r="L177" s="17"/>
    </row>
    <row r="178" spans="1:12" x14ac:dyDescent="0.25">
      <c r="A178" s="311"/>
      <c r="B178" s="311"/>
      <c r="C178" s="17"/>
      <c r="D178" s="18"/>
      <c r="E178" s="18"/>
      <c r="F178" s="18"/>
      <c r="G178" s="20"/>
      <c r="H178" s="18"/>
      <c r="I178" s="17"/>
      <c r="J178" s="17"/>
      <c r="K178" s="17"/>
      <c r="L178" s="17"/>
    </row>
    <row r="179" spans="1:12" x14ac:dyDescent="0.25">
      <c r="A179" s="311"/>
      <c r="B179" s="311"/>
      <c r="C179" s="17"/>
      <c r="D179" s="18"/>
      <c r="E179" s="18"/>
      <c r="F179" s="18"/>
      <c r="G179" s="20"/>
      <c r="H179" s="18"/>
      <c r="I179" s="17"/>
      <c r="J179" s="17"/>
      <c r="K179" s="17"/>
      <c r="L179" s="17"/>
    </row>
    <row r="180" spans="1:12" x14ac:dyDescent="0.25">
      <c r="A180" s="311"/>
      <c r="B180" s="311"/>
      <c r="C180" s="17"/>
      <c r="D180" s="18"/>
      <c r="E180" s="18"/>
      <c r="F180" s="18"/>
      <c r="G180" s="20"/>
      <c r="H180" s="18"/>
      <c r="I180" s="17"/>
      <c r="J180" s="17"/>
      <c r="K180" s="17"/>
      <c r="L180" s="17"/>
    </row>
    <row r="181" spans="1:12" x14ac:dyDescent="0.25">
      <c r="A181" s="311"/>
      <c r="B181" s="311"/>
      <c r="C181" s="17"/>
      <c r="D181" s="18"/>
      <c r="E181" s="18"/>
      <c r="F181" s="18"/>
      <c r="G181" s="20"/>
      <c r="H181" s="18"/>
      <c r="I181" s="17"/>
      <c r="J181" s="17"/>
      <c r="K181" s="17"/>
      <c r="L181" s="17"/>
    </row>
    <row r="182" spans="1:12" x14ac:dyDescent="0.25">
      <c r="A182" s="311"/>
      <c r="B182" s="311"/>
      <c r="C182" s="17"/>
      <c r="D182" s="18"/>
      <c r="E182" s="18"/>
      <c r="F182" s="18"/>
      <c r="G182" s="20"/>
      <c r="H182" s="18"/>
      <c r="I182" s="17"/>
      <c r="J182" s="17"/>
      <c r="K182" s="17"/>
      <c r="L182" s="17"/>
    </row>
    <row r="183" spans="1:12" x14ac:dyDescent="0.25">
      <c r="A183" s="311"/>
      <c r="B183" s="311"/>
      <c r="C183" s="17"/>
      <c r="D183" s="18"/>
      <c r="E183" s="18"/>
      <c r="F183" s="18"/>
      <c r="G183" s="20"/>
      <c r="H183" s="18"/>
      <c r="I183" s="17"/>
      <c r="J183" s="17"/>
      <c r="K183" s="17"/>
      <c r="L183" s="17"/>
    </row>
    <row r="184" spans="1:12" x14ac:dyDescent="0.25">
      <c r="A184" s="311"/>
      <c r="B184" s="311"/>
      <c r="C184" s="17"/>
      <c r="D184" s="18"/>
      <c r="E184" s="18"/>
      <c r="F184" s="18"/>
      <c r="G184" s="20"/>
      <c r="H184" s="18"/>
      <c r="I184" s="17"/>
      <c r="J184" s="17"/>
      <c r="K184" s="17"/>
      <c r="L184" s="17"/>
    </row>
    <row r="185" spans="1:12" x14ac:dyDescent="0.25">
      <c r="A185" s="311"/>
      <c r="B185" s="311"/>
      <c r="C185" s="17"/>
      <c r="D185" s="18"/>
      <c r="E185" s="18"/>
      <c r="F185" s="18"/>
      <c r="G185" s="20"/>
      <c r="H185" s="18"/>
      <c r="I185" s="17"/>
      <c r="J185" s="17"/>
      <c r="K185" s="17"/>
      <c r="L185" s="17"/>
    </row>
    <row r="186" spans="1:12" x14ac:dyDescent="0.25">
      <c r="A186" s="311"/>
      <c r="B186" s="311"/>
      <c r="C186" s="17"/>
      <c r="D186" s="18"/>
      <c r="E186" s="18"/>
      <c r="F186" s="18"/>
      <c r="G186" s="20"/>
      <c r="H186" s="18"/>
      <c r="I186" s="17"/>
      <c r="J186" s="17"/>
      <c r="K186" s="17"/>
      <c r="L186" s="17"/>
    </row>
    <row r="187" spans="1:12" x14ac:dyDescent="0.25">
      <c r="A187" s="311"/>
      <c r="B187" s="311"/>
      <c r="C187" s="17"/>
      <c r="D187" s="18"/>
      <c r="E187" s="18"/>
      <c r="F187" s="18"/>
      <c r="G187" s="20"/>
      <c r="H187" s="18"/>
      <c r="I187" s="17"/>
      <c r="J187" s="17"/>
      <c r="K187" s="17"/>
      <c r="L187" s="17"/>
    </row>
    <row r="188" spans="1:12" x14ac:dyDescent="0.25">
      <c r="A188" s="311"/>
      <c r="B188" s="311"/>
      <c r="C188" s="17"/>
      <c r="D188" s="18"/>
      <c r="E188" s="18"/>
      <c r="F188" s="18"/>
      <c r="G188" s="20"/>
      <c r="H188" s="18"/>
      <c r="I188" s="17"/>
      <c r="J188" s="17"/>
      <c r="K188" s="17"/>
      <c r="L188" s="17"/>
    </row>
    <row r="189" spans="1:12" x14ac:dyDescent="0.25">
      <c r="A189" s="311"/>
      <c r="B189" s="311"/>
      <c r="C189" s="17"/>
      <c r="D189" s="18"/>
      <c r="E189" s="18"/>
      <c r="F189" s="18"/>
      <c r="G189" s="20"/>
      <c r="H189" s="18"/>
      <c r="I189" s="17"/>
      <c r="J189" s="17"/>
      <c r="K189" s="17"/>
      <c r="L189" s="17"/>
    </row>
    <row r="190" spans="1:12" x14ac:dyDescent="0.25">
      <c r="A190" s="311"/>
      <c r="B190" s="311"/>
      <c r="C190" s="17"/>
      <c r="D190" s="18"/>
      <c r="E190" s="18"/>
      <c r="F190" s="18"/>
      <c r="G190" s="20"/>
      <c r="H190" s="18"/>
      <c r="I190" s="17"/>
      <c r="J190" s="17"/>
      <c r="K190" s="17"/>
      <c r="L190" s="17"/>
    </row>
    <row r="191" spans="1:12" x14ac:dyDescent="0.25">
      <c r="A191" s="311"/>
      <c r="B191" s="311"/>
      <c r="C191" s="17"/>
      <c r="D191" s="18"/>
      <c r="E191" s="18"/>
      <c r="F191" s="18"/>
      <c r="G191" s="20"/>
      <c r="H191" s="18"/>
      <c r="I191" s="17"/>
      <c r="J191" s="17"/>
      <c r="K191" s="17"/>
      <c r="L191" s="17"/>
    </row>
    <row r="192" spans="1:12" x14ac:dyDescent="0.25">
      <c r="A192" s="311"/>
      <c r="B192" s="311"/>
      <c r="C192" s="17"/>
      <c r="D192" s="18"/>
      <c r="E192" s="18"/>
      <c r="F192" s="18"/>
      <c r="G192" s="20"/>
      <c r="H192" s="18"/>
      <c r="I192" s="17"/>
      <c r="J192" s="17"/>
      <c r="K192" s="17"/>
      <c r="L192" s="17"/>
    </row>
    <row r="193" spans="1:12" x14ac:dyDescent="0.25">
      <c r="A193" s="311"/>
      <c r="B193" s="311"/>
      <c r="C193" s="17"/>
      <c r="D193" s="18"/>
      <c r="E193" s="18"/>
      <c r="F193" s="18"/>
      <c r="G193" s="20"/>
      <c r="H193" s="18"/>
      <c r="I193" s="17"/>
      <c r="J193" s="17"/>
      <c r="K193" s="17"/>
      <c r="L193" s="17"/>
    </row>
    <row r="194" spans="1:12" x14ac:dyDescent="0.25">
      <c r="A194" s="311"/>
      <c r="B194" s="311"/>
      <c r="C194" s="17"/>
      <c r="D194" s="18"/>
      <c r="E194" s="18"/>
      <c r="F194" s="18"/>
      <c r="G194" s="20"/>
      <c r="H194" s="18"/>
      <c r="I194" s="17"/>
      <c r="J194" s="17"/>
      <c r="K194" s="17"/>
      <c r="L194" s="17"/>
    </row>
    <row r="195" spans="1:12" x14ac:dyDescent="0.25">
      <c r="A195" s="311"/>
      <c r="B195" s="311"/>
      <c r="C195" s="17"/>
      <c r="D195" s="18"/>
      <c r="E195" s="18"/>
      <c r="F195" s="18"/>
      <c r="G195" s="20"/>
      <c r="H195" s="18"/>
      <c r="I195" s="17"/>
      <c r="J195" s="17"/>
      <c r="K195" s="17"/>
      <c r="L195" s="17"/>
    </row>
    <row r="196" spans="1:12" x14ac:dyDescent="0.25">
      <c r="A196" s="311"/>
      <c r="B196" s="311"/>
      <c r="C196" s="17"/>
      <c r="D196" s="18"/>
      <c r="E196" s="18"/>
      <c r="F196" s="18"/>
      <c r="G196" s="20"/>
      <c r="H196" s="18"/>
      <c r="I196" s="17"/>
      <c r="J196" s="17"/>
      <c r="K196" s="17"/>
      <c r="L196" s="17"/>
    </row>
    <row r="197" spans="1:12" x14ac:dyDescent="0.25">
      <c r="A197" s="311"/>
      <c r="B197" s="311"/>
      <c r="C197" s="17"/>
      <c r="D197" s="18"/>
      <c r="E197" s="18"/>
      <c r="F197" s="18"/>
      <c r="G197" s="20"/>
      <c r="H197" s="18"/>
      <c r="I197" s="17"/>
      <c r="J197" s="17"/>
      <c r="K197" s="17"/>
      <c r="L197" s="17"/>
    </row>
    <row r="198" spans="1:12" x14ac:dyDescent="0.25">
      <c r="A198" s="311"/>
      <c r="B198" s="311"/>
      <c r="C198" s="17"/>
      <c r="D198" s="18"/>
      <c r="E198" s="18"/>
      <c r="F198" s="18"/>
      <c r="G198" s="20"/>
      <c r="H198" s="18"/>
      <c r="I198" s="17"/>
      <c r="J198" s="17"/>
      <c r="K198" s="17"/>
      <c r="L198" s="17"/>
    </row>
    <row r="199" spans="1:12" x14ac:dyDescent="0.25">
      <c r="A199" s="311"/>
      <c r="B199" s="311"/>
      <c r="C199" s="17"/>
      <c r="D199" s="18"/>
      <c r="E199" s="18"/>
      <c r="F199" s="18"/>
      <c r="G199" s="20"/>
      <c r="H199" s="18"/>
      <c r="I199" s="17"/>
      <c r="J199" s="17"/>
      <c r="K199" s="17"/>
      <c r="L199" s="17"/>
    </row>
    <row r="200" spans="1:12" x14ac:dyDescent="0.25">
      <c r="A200" s="311"/>
      <c r="B200" s="311"/>
      <c r="C200" s="17"/>
      <c r="D200" s="18"/>
      <c r="E200" s="18"/>
      <c r="F200" s="18"/>
      <c r="G200" s="20"/>
      <c r="H200" s="18"/>
      <c r="I200" s="17"/>
      <c r="J200" s="17"/>
      <c r="K200" s="17"/>
      <c r="L200" s="17"/>
    </row>
    <row r="201" spans="1:12" x14ac:dyDescent="0.25">
      <c r="A201" s="311"/>
      <c r="B201" s="311"/>
      <c r="C201" s="17"/>
      <c r="D201" s="18"/>
      <c r="E201" s="18"/>
      <c r="F201" s="18"/>
      <c r="G201" s="20"/>
      <c r="H201" s="18"/>
      <c r="I201" s="17"/>
      <c r="J201" s="17"/>
      <c r="K201" s="17"/>
      <c r="L201" s="17"/>
    </row>
    <row r="202" spans="1:12" x14ac:dyDescent="0.25">
      <c r="A202" s="311"/>
      <c r="B202" s="311"/>
      <c r="C202" s="17"/>
      <c r="D202" s="18"/>
      <c r="E202" s="18"/>
      <c r="F202" s="18"/>
      <c r="G202" s="20"/>
      <c r="H202" s="18"/>
      <c r="I202" s="17"/>
      <c r="J202" s="17"/>
      <c r="K202" s="17"/>
      <c r="L202" s="17"/>
    </row>
    <row r="203" spans="1:12" x14ac:dyDescent="0.25">
      <c r="A203" s="311"/>
      <c r="B203" s="311"/>
      <c r="C203" s="17"/>
      <c r="D203" s="18"/>
      <c r="E203" s="18"/>
      <c r="F203" s="18"/>
      <c r="G203" s="20"/>
      <c r="H203" s="18"/>
      <c r="I203" s="17"/>
      <c r="J203" s="17"/>
      <c r="K203" s="17"/>
      <c r="L203" s="17"/>
    </row>
    <row r="204" spans="1:12" x14ac:dyDescent="0.25">
      <c r="A204" s="311"/>
      <c r="B204" s="311"/>
      <c r="C204" s="17"/>
      <c r="D204" s="18"/>
      <c r="E204" s="18"/>
      <c r="F204" s="18"/>
      <c r="G204" s="20"/>
      <c r="H204" s="18"/>
      <c r="I204" s="17"/>
      <c r="J204" s="17"/>
      <c r="K204" s="17"/>
      <c r="L204" s="17"/>
    </row>
    <row r="205" spans="1:12" x14ac:dyDescent="0.25">
      <c r="A205" s="311"/>
      <c r="B205" s="311"/>
      <c r="C205" s="17"/>
      <c r="D205" s="18"/>
      <c r="E205" s="18"/>
      <c r="F205" s="18"/>
      <c r="G205" s="20"/>
      <c r="H205" s="18"/>
      <c r="I205" s="17"/>
      <c r="J205" s="17"/>
      <c r="K205" s="17"/>
      <c r="L205" s="17"/>
    </row>
    <row r="206" spans="1:12" x14ac:dyDescent="0.25">
      <c r="A206" s="311"/>
      <c r="B206" s="311"/>
      <c r="C206" s="17"/>
      <c r="D206" s="18"/>
      <c r="E206" s="18"/>
      <c r="F206" s="18"/>
      <c r="G206" s="20"/>
      <c r="H206" s="18"/>
      <c r="I206" s="17"/>
      <c r="J206" s="17"/>
      <c r="K206" s="17"/>
      <c r="L206" s="17"/>
    </row>
    <row r="207" spans="1:12" x14ac:dyDescent="0.25">
      <c r="A207" s="311"/>
      <c r="B207" s="311"/>
      <c r="C207" s="17"/>
      <c r="D207" s="18"/>
      <c r="E207" s="18"/>
      <c r="F207" s="18"/>
      <c r="G207" s="20"/>
      <c r="H207" s="18"/>
      <c r="I207" s="17"/>
      <c r="J207" s="17"/>
      <c r="K207" s="17"/>
      <c r="L207" s="17"/>
    </row>
    <row r="208" spans="1:12" x14ac:dyDescent="0.25">
      <c r="A208" s="311"/>
      <c r="B208" s="311"/>
      <c r="C208" s="17"/>
      <c r="D208" s="18"/>
      <c r="E208" s="18"/>
      <c r="F208" s="18"/>
      <c r="G208" s="20"/>
      <c r="H208" s="18"/>
      <c r="I208" s="17"/>
      <c r="J208" s="17"/>
      <c r="K208" s="17"/>
      <c r="L208" s="17"/>
    </row>
    <row r="209" spans="1:12" x14ac:dyDescent="0.25">
      <c r="A209" s="311"/>
      <c r="B209" s="311"/>
      <c r="C209" s="17"/>
      <c r="D209" s="18"/>
      <c r="E209" s="18"/>
      <c r="F209" s="18"/>
      <c r="G209" s="20"/>
      <c r="H209" s="18"/>
      <c r="I209" s="17"/>
      <c r="J209" s="17"/>
      <c r="K209" s="17"/>
      <c r="L209" s="17"/>
    </row>
    <row r="210" spans="1:12" x14ac:dyDescent="0.25">
      <c r="A210" s="311"/>
      <c r="B210" s="311"/>
      <c r="C210" s="17"/>
      <c r="D210" s="18"/>
      <c r="E210" s="18"/>
      <c r="F210" s="18"/>
      <c r="G210" s="20"/>
      <c r="H210" s="18"/>
      <c r="I210" s="17"/>
      <c r="J210" s="17"/>
      <c r="K210" s="17"/>
      <c r="L210" s="17"/>
    </row>
    <row r="211" spans="1:12" x14ac:dyDescent="0.25">
      <c r="A211" s="311"/>
      <c r="B211" s="311"/>
      <c r="C211" s="17"/>
      <c r="D211" s="18"/>
      <c r="E211" s="18"/>
      <c r="F211" s="18"/>
      <c r="G211" s="20"/>
      <c r="H211" s="18"/>
      <c r="I211" s="17"/>
      <c r="J211" s="17"/>
      <c r="K211" s="17"/>
      <c r="L211" s="17"/>
    </row>
    <row r="212" spans="1:12" x14ac:dyDescent="0.25">
      <c r="A212" s="311"/>
      <c r="B212" s="311"/>
      <c r="C212" s="17"/>
      <c r="D212" s="18"/>
      <c r="E212" s="18"/>
      <c r="F212" s="18"/>
      <c r="G212" s="20"/>
      <c r="H212" s="18"/>
      <c r="I212" s="17"/>
      <c r="J212" s="17"/>
      <c r="K212" s="17"/>
      <c r="L212" s="17"/>
    </row>
    <row r="213" spans="1:12" x14ac:dyDescent="0.25">
      <c r="A213" s="311"/>
      <c r="B213" s="311"/>
      <c r="C213" s="17"/>
      <c r="D213" s="18"/>
      <c r="E213" s="18"/>
      <c r="F213" s="18"/>
      <c r="G213" s="20"/>
      <c r="H213" s="18"/>
      <c r="I213" s="17"/>
      <c r="J213" s="17"/>
      <c r="K213" s="17"/>
      <c r="L213" s="17"/>
    </row>
    <row r="214" spans="1:12" x14ac:dyDescent="0.25">
      <c r="A214" s="311"/>
      <c r="B214" s="311"/>
      <c r="C214" s="17"/>
      <c r="D214" s="18"/>
      <c r="E214" s="18"/>
      <c r="F214" s="18"/>
      <c r="G214" s="20"/>
      <c r="H214" s="18"/>
      <c r="I214" s="17"/>
      <c r="J214" s="17"/>
      <c r="K214" s="17"/>
      <c r="L214" s="17"/>
    </row>
    <row r="215" spans="1:12" x14ac:dyDescent="0.25">
      <c r="A215" s="311"/>
      <c r="B215" s="311"/>
      <c r="C215" s="17"/>
      <c r="D215" s="18"/>
      <c r="E215" s="18"/>
      <c r="F215" s="18"/>
      <c r="G215" s="20"/>
      <c r="H215" s="18"/>
      <c r="I215" s="17"/>
      <c r="J215" s="17"/>
      <c r="K215" s="17"/>
      <c r="L215" s="17"/>
    </row>
  </sheetData>
  <mergeCells count="201">
    <mergeCell ref="A1:D2"/>
    <mergeCell ref="E1:H1"/>
    <mergeCell ref="E2:H2"/>
    <mergeCell ref="B13:H13"/>
    <mergeCell ref="C14:F14"/>
    <mergeCell ref="G14:H14"/>
    <mergeCell ref="C15:F15"/>
    <mergeCell ref="G15:H15"/>
    <mergeCell ref="B8:H8"/>
    <mergeCell ref="B9:H9"/>
    <mergeCell ref="B11:H11"/>
    <mergeCell ref="B4:E4"/>
    <mergeCell ref="G4:H4"/>
    <mergeCell ref="B5:C6"/>
    <mergeCell ref="D5:G6"/>
    <mergeCell ref="B19:H19"/>
    <mergeCell ref="B20:C20"/>
    <mergeCell ref="D20:E20"/>
    <mergeCell ref="F20:H20"/>
    <mergeCell ref="B21:C21"/>
    <mergeCell ref="D21:E21"/>
    <mergeCell ref="F21:H21"/>
    <mergeCell ref="C16:F16"/>
    <mergeCell ref="G16:H16"/>
    <mergeCell ref="C17:F17"/>
    <mergeCell ref="G17:H17"/>
    <mergeCell ref="C27:F27"/>
    <mergeCell ref="G27:H27"/>
    <mergeCell ref="C28:F28"/>
    <mergeCell ref="G28:H28"/>
    <mergeCell ref="C29:F29"/>
    <mergeCell ref="G29:H29"/>
    <mergeCell ref="B22:H22"/>
    <mergeCell ref="B23:H23"/>
    <mergeCell ref="B25:H25"/>
    <mergeCell ref="C26:F26"/>
    <mergeCell ref="G26:H26"/>
    <mergeCell ref="B35:H35"/>
    <mergeCell ref="C36:F36"/>
    <mergeCell ref="C37:F37"/>
    <mergeCell ref="C38:F38"/>
    <mergeCell ref="C39:F39"/>
    <mergeCell ref="C40:F40"/>
    <mergeCell ref="C30:F30"/>
    <mergeCell ref="G30:H30"/>
    <mergeCell ref="B31:H31"/>
    <mergeCell ref="B32:H32"/>
    <mergeCell ref="B34:H34"/>
    <mergeCell ref="B48:H48"/>
    <mergeCell ref="C49:F49"/>
    <mergeCell ref="C50:F50"/>
    <mergeCell ref="C51:F51"/>
    <mergeCell ref="B52:F52"/>
    <mergeCell ref="B53:H53"/>
    <mergeCell ref="C41:F41"/>
    <mergeCell ref="C42:F42"/>
    <mergeCell ref="B43:G43"/>
    <mergeCell ref="B44:H44"/>
    <mergeCell ref="B46:H46"/>
    <mergeCell ref="C60:F60"/>
    <mergeCell ref="C61:F61"/>
    <mergeCell ref="C62:F62"/>
    <mergeCell ref="C63:F63"/>
    <mergeCell ref="C64:F64"/>
    <mergeCell ref="C65:F65"/>
    <mergeCell ref="B54:H54"/>
    <mergeCell ref="B55:H55"/>
    <mergeCell ref="B57:H57"/>
    <mergeCell ref="C58:F58"/>
    <mergeCell ref="C59:F59"/>
    <mergeCell ref="B72:H72"/>
    <mergeCell ref="B79:G79"/>
    <mergeCell ref="B80:H80"/>
    <mergeCell ref="B81:H81"/>
    <mergeCell ref="B83:H83"/>
    <mergeCell ref="C66:F66"/>
    <mergeCell ref="B67:F67"/>
    <mergeCell ref="B68:H68"/>
    <mergeCell ref="B69:H69"/>
    <mergeCell ref="B70:H70"/>
    <mergeCell ref="B90:H90"/>
    <mergeCell ref="B91:H91"/>
    <mergeCell ref="C92:F92"/>
    <mergeCell ref="C93:F93"/>
    <mergeCell ref="C94:F94"/>
    <mergeCell ref="C95:F95"/>
    <mergeCell ref="C84:G84"/>
    <mergeCell ref="C85:G85"/>
    <mergeCell ref="C86:G86"/>
    <mergeCell ref="C87:G87"/>
    <mergeCell ref="B88:G88"/>
    <mergeCell ref="B102:H102"/>
    <mergeCell ref="B103:H103"/>
    <mergeCell ref="B105:H105"/>
    <mergeCell ref="B106:H106"/>
    <mergeCell ref="C107:F107"/>
    <mergeCell ref="C96:F96"/>
    <mergeCell ref="C97:F97"/>
    <mergeCell ref="C98:F98"/>
    <mergeCell ref="B99:F99"/>
    <mergeCell ref="B100:H100"/>
    <mergeCell ref="B114:F114"/>
    <mergeCell ref="B116:H116"/>
    <mergeCell ref="B117:H117"/>
    <mergeCell ref="C118:F118"/>
    <mergeCell ref="C119:F119"/>
    <mergeCell ref="C108:F108"/>
    <mergeCell ref="C109:F109"/>
    <mergeCell ref="C110:F110"/>
    <mergeCell ref="C111:F111"/>
    <mergeCell ref="C112:F112"/>
    <mergeCell ref="C113:F113"/>
    <mergeCell ref="C126:G126"/>
    <mergeCell ref="C127:G127"/>
    <mergeCell ref="B128:G128"/>
    <mergeCell ref="B131:H131"/>
    <mergeCell ref="B132:H132"/>
    <mergeCell ref="B120:F120"/>
    <mergeCell ref="B121:H121"/>
    <mergeCell ref="B123:H123"/>
    <mergeCell ref="B124:H124"/>
    <mergeCell ref="C125:G125"/>
    <mergeCell ref="A134:A168"/>
    <mergeCell ref="C153:F153"/>
    <mergeCell ref="B154:F154"/>
    <mergeCell ref="B155:H155"/>
    <mergeCell ref="B156:H156"/>
    <mergeCell ref="B158:H158"/>
    <mergeCell ref="C146:F146"/>
    <mergeCell ref="B147:F147"/>
    <mergeCell ref="B148:B152"/>
    <mergeCell ref="C148:H148"/>
    <mergeCell ref="C149:E150"/>
    <mergeCell ref="C151:E151"/>
    <mergeCell ref="C152:E152"/>
    <mergeCell ref="B140:G140"/>
    <mergeCell ref="B141:H141"/>
    <mergeCell ref="B143:H143"/>
    <mergeCell ref="C144:F144"/>
    <mergeCell ref="C145:F145"/>
    <mergeCell ref="B134:H134"/>
    <mergeCell ref="C135:G135"/>
    <mergeCell ref="C136:G136"/>
    <mergeCell ref="C137:G137"/>
    <mergeCell ref="C138:G138"/>
    <mergeCell ref="C139:G139"/>
    <mergeCell ref="C165:G165"/>
    <mergeCell ref="B166:G166"/>
    <mergeCell ref="C167:G167"/>
    <mergeCell ref="B168:G168"/>
    <mergeCell ref="C160:G160"/>
    <mergeCell ref="C161:G161"/>
    <mergeCell ref="C162:G162"/>
    <mergeCell ref="C163:G163"/>
    <mergeCell ref="C164:G164"/>
    <mergeCell ref="A177:B177"/>
    <mergeCell ref="A178:B178"/>
    <mergeCell ref="A179:B179"/>
    <mergeCell ref="A180:B180"/>
    <mergeCell ref="A181:B181"/>
    <mergeCell ref="A182:B182"/>
    <mergeCell ref="A171:B171"/>
    <mergeCell ref="A172:B172"/>
    <mergeCell ref="A173:B173"/>
    <mergeCell ref="A174:B174"/>
    <mergeCell ref="A175:B175"/>
    <mergeCell ref="A176:B176"/>
    <mergeCell ref="A191:B191"/>
    <mergeCell ref="A192:B192"/>
    <mergeCell ref="A193:B193"/>
    <mergeCell ref="A194:B194"/>
    <mergeCell ref="A183:B183"/>
    <mergeCell ref="A184:B184"/>
    <mergeCell ref="A185:B185"/>
    <mergeCell ref="A186:B186"/>
    <mergeCell ref="A187:B187"/>
    <mergeCell ref="A188:B188"/>
    <mergeCell ref="A213:B213"/>
    <mergeCell ref="A214:B214"/>
    <mergeCell ref="A215:B215"/>
    <mergeCell ref="H5:H6"/>
    <mergeCell ref="A207:B207"/>
    <mergeCell ref="A208:B208"/>
    <mergeCell ref="A209:B209"/>
    <mergeCell ref="A210:B210"/>
    <mergeCell ref="A211:B211"/>
    <mergeCell ref="A212:B212"/>
    <mergeCell ref="A201:B201"/>
    <mergeCell ref="A202:B202"/>
    <mergeCell ref="A203:B203"/>
    <mergeCell ref="A204:B204"/>
    <mergeCell ref="A205:B205"/>
    <mergeCell ref="A206:B206"/>
    <mergeCell ref="A195:B195"/>
    <mergeCell ref="A196:B196"/>
    <mergeCell ref="A197:B197"/>
    <mergeCell ref="A198:B198"/>
    <mergeCell ref="A199:B199"/>
    <mergeCell ref="A200:B200"/>
    <mergeCell ref="A189:B189"/>
    <mergeCell ref="A190:B190"/>
  </mergeCells>
  <phoneticPr fontId="32" type="noConversion"/>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U41"/>
  <sheetViews>
    <sheetView tabSelected="1" view="pageBreakPreview" topLeftCell="E3" zoomScale="75" zoomScaleNormal="100" zoomScaleSheetLayoutView="75" workbookViewId="0">
      <selection activeCell="J6" sqref="J6:Q6"/>
    </sheetView>
  </sheetViews>
  <sheetFormatPr defaultRowHeight="15" x14ac:dyDescent="0.25"/>
  <cols>
    <col min="1" max="1" width="7.5703125" customWidth="1"/>
    <col min="3" max="3" width="26.140625" customWidth="1"/>
    <col min="5" max="5" width="14.85546875" customWidth="1"/>
    <col min="6" max="6" width="15.7109375" customWidth="1"/>
    <col min="7" max="7" width="22.85546875" customWidth="1"/>
    <col min="8" max="8" width="18.5703125" customWidth="1"/>
    <col min="9" max="9" width="15" customWidth="1"/>
    <col min="10" max="10" width="15.7109375" customWidth="1"/>
    <col min="11" max="11" width="11.42578125" customWidth="1"/>
    <col min="12" max="12" width="13.140625" customWidth="1"/>
    <col min="13" max="13" width="13.28515625" customWidth="1"/>
    <col min="14" max="14" width="12.85546875" customWidth="1"/>
    <col min="15" max="15" width="13.7109375" customWidth="1"/>
    <col min="16" max="16" width="16" customWidth="1"/>
    <col min="17" max="17" width="21.28515625" customWidth="1"/>
    <col min="18" max="18" width="19.140625" customWidth="1"/>
    <col min="19" max="19" width="20.7109375" customWidth="1"/>
    <col min="20" max="20" width="18.5703125" customWidth="1"/>
    <col min="21" max="21" width="14.7109375" customWidth="1"/>
    <col min="22" max="22" width="14.85546875" customWidth="1"/>
    <col min="23" max="23" width="21.5703125" customWidth="1"/>
    <col min="24" max="24" width="13.28515625" customWidth="1"/>
    <col min="25" max="25" width="16.28515625" customWidth="1"/>
    <col min="29" max="29" width="9" bestFit="1" customWidth="1"/>
    <col min="33" max="33" width="9" bestFit="1" customWidth="1"/>
    <col min="34" max="34" width="10" customWidth="1"/>
    <col min="35" max="35" width="10.85546875" customWidth="1"/>
    <col min="36" max="36" width="18.5703125" customWidth="1"/>
    <col min="37" max="37" width="14.28515625" customWidth="1"/>
  </cols>
  <sheetData>
    <row r="1" spans="1:47" ht="14.45" customHeight="1" x14ac:dyDescent="0.25">
      <c r="A1" s="8"/>
      <c r="B1" s="316" t="s">
        <v>185</v>
      </c>
      <c r="C1" s="378"/>
      <c r="D1" s="378"/>
      <c r="E1" s="378"/>
      <c r="G1" s="27">
        <v>0</v>
      </c>
      <c r="H1" s="27"/>
      <c r="I1" s="27"/>
      <c r="J1" s="27"/>
      <c r="K1" s="27"/>
      <c r="L1" s="27"/>
      <c r="M1" s="27"/>
      <c r="N1" s="27"/>
      <c r="O1" s="27"/>
      <c r="P1" s="27"/>
      <c r="Q1" s="27"/>
      <c r="R1" s="27"/>
      <c r="S1" s="8"/>
      <c r="T1" s="8"/>
      <c r="U1" s="8"/>
      <c r="V1" s="8"/>
      <c r="W1" s="8"/>
      <c r="X1" s="8"/>
      <c r="Y1" s="8"/>
      <c r="Z1" s="8"/>
      <c r="AA1" s="8"/>
      <c r="AB1" s="8"/>
      <c r="AC1" s="375"/>
      <c r="AD1" s="375"/>
      <c r="AE1" s="376"/>
      <c r="AF1" s="376"/>
      <c r="AG1" s="72"/>
      <c r="AH1" s="8"/>
      <c r="AI1" s="8"/>
      <c r="AJ1" s="8"/>
      <c r="AK1" s="8"/>
      <c r="AL1" s="8"/>
      <c r="AM1" s="8"/>
      <c r="AN1" s="8"/>
      <c r="AO1" s="8"/>
      <c r="AP1" s="8"/>
      <c r="AQ1" s="8"/>
      <c r="AR1" s="8"/>
      <c r="AS1" s="8"/>
      <c r="AT1" s="8"/>
      <c r="AU1" s="8"/>
    </row>
    <row r="2" spans="1:47" ht="26.45" customHeight="1" x14ac:dyDescent="0.25">
      <c r="A2" s="8"/>
      <c r="B2" s="316"/>
      <c r="C2" s="378"/>
      <c r="D2" s="378"/>
      <c r="E2" s="378"/>
      <c r="G2" s="27"/>
      <c r="H2" s="27"/>
      <c r="I2" s="27"/>
      <c r="J2" s="27"/>
      <c r="K2" s="27"/>
      <c r="L2" s="27"/>
      <c r="M2" s="27"/>
      <c r="N2" s="27"/>
      <c r="O2" s="27"/>
      <c r="P2" s="27"/>
      <c r="Q2" s="27"/>
      <c r="R2" s="27"/>
      <c r="S2" s="8"/>
      <c r="T2" s="8"/>
      <c r="U2" s="8"/>
      <c r="V2" s="8"/>
      <c r="W2" s="8"/>
      <c r="X2" s="316" t="s">
        <v>185</v>
      </c>
      <c r="Y2" s="378"/>
      <c r="Z2" s="378"/>
      <c r="AA2" s="378"/>
      <c r="AB2" s="8"/>
      <c r="AC2" s="375"/>
      <c r="AD2" s="375"/>
      <c r="AE2" s="377"/>
      <c r="AF2" s="377"/>
      <c r="AG2" s="72"/>
      <c r="AH2" s="9"/>
      <c r="AI2" s="9"/>
      <c r="AJ2" s="9"/>
      <c r="AK2" s="8"/>
      <c r="AL2" s="8"/>
      <c r="AM2" s="8"/>
      <c r="AN2" s="8"/>
      <c r="AO2" s="8"/>
      <c r="AP2" s="8"/>
      <c r="AQ2" s="8"/>
      <c r="AR2" s="8"/>
      <c r="AS2" s="8"/>
      <c r="AT2" s="8"/>
      <c r="AU2" s="8"/>
    </row>
    <row r="3" spans="1:47" x14ac:dyDescent="0.25">
      <c r="A3" s="8"/>
      <c r="B3" s="316"/>
      <c r="C3" s="378"/>
      <c r="D3" s="378"/>
      <c r="E3" s="378"/>
      <c r="G3" s="27"/>
      <c r="H3" s="27"/>
      <c r="I3" s="27"/>
      <c r="J3" s="27"/>
      <c r="K3" s="27"/>
      <c r="L3" s="27"/>
      <c r="M3" s="27"/>
      <c r="N3" s="27"/>
      <c r="O3" s="27"/>
      <c r="P3" s="27"/>
      <c r="Q3" s="27"/>
      <c r="R3" s="27"/>
      <c r="S3" s="8"/>
      <c r="T3" s="8"/>
      <c r="U3" s="8"/>
      <c r="V3" s="8"/>
      <c r="W3" s="8"/>
      <c r="X3" s="316"/>
      <c r="Y3" s="378"/>
      <c r="Z3" s="378"/>
      <c r="AA3" s="378"/>
      <c r="AB3" s="8"/>
      <c r="AK3" s="8"/>
      <c r="AL3" s="22"/>
      <c r="AM3" s="8"/>
      <c r="AN3" s="8"/>
      <c r="AO3" s="8"/>
      <c r="AP3" s="22"/>
      <c r="AQ3" s="8"/>
      <c r="AR3" s="8"/>
      <c r="AS3" s="8"/>
      <c r="AT3" s="8"/>
      <c r="AU3" s="8"/>
    </row>
    <row r="4" spans="1:47" x14ac:dyDescent="0.25">
      <c r="A4" s="8"/>
      <c r="B4" s="316"/>
      <c r="C4" s="378"/>
      <c r="D4" s="378"/>
      <c r="E4" s="378"/>
      <c r="G4" s="27"/>
      <c r="H4" s="27"/>
      <c r="I4" s="27"/>
      <c r="J4" s="27"/>
      <c r="K4" s="27"/>
      <c r="L4" s="27"/>
      <c r="M4" s="27"/>
      <c r="N4" s="27"/>
      <c r="O4" s="27"/>
      <c r="P4" s="27"/>
      <c r="Q4" s="27"/>
      <c r="R4" s="27"/>
      <c r="X4" s="316"/>
      <c r="Y4" s="378"/>
      <c r="Z4" s="378"/>
      <c r="AA4" s="378"/>
      <c r="AB4" s="8"/>
      <c r="AK4" s="8"/>
      <c r="AL4" s="23"/>
      <c r="AM4" s="8"/>
      <c r="AN4" s="8"/>
      <c r="AO4" s="8"/>
      <c r="AP4" s="8"/>
      <c r="AQ4" s="8"/>
      <c r="AR4" s="8"/>
      <c r="AS4" s="8"/>
      <c r="AT4" s="8"/>
      <c r="AU4" s="8"/>
    </row>
    <row r="5" spans="1:47" x14ac:dyDescent="0.25">
      <c r="A5" s="8"/>
      <c r="B5" s="71"/>
      <c r="C5" s="71"/>
      <c r="D5" s="71"/>
      <c r="E5" s="71"/>
      <c r="G5" s="27"/>
      <c r="H5" s="27"/>
      <c r="I5" s="27"/>
      <c r="R5" s="27"/>
      <c r="X5" s="316"/>
      <c r="Y5" s="378"/>
      <c r="Z5" s="378"/>
      <c r="AA5" s="378"/>
      <c r="AB5" s="8"/>
      <c r="AK5" s="8"/>
      <c r="AL5" s="23"/>
      <c r="AM5" s="8"/>
      <c r="AN5" s="8"/>
      <c r="AO5" s="8"/>
      <c r="AP5" s="8"/>
      <c r="AQ5" s="8"/>
      <c r="AR5" s="8"/>
      <c r="AS5" s="8"/>
      <c r="AT5" s="8"/>
      <c r="AU5" s="8"/>
    </row>
    <row r="6" spans="1:47" x14ac:dyDescent="0.25">
      <c r="A6" s="8"/>
      <c r="B6" s="381" t="s">
        <v>18</v>
      </c>
      <c r="C6" s="382"/>
      <c r="D6" s="382"/>
      <c r="E6" s="382"/>
      <c r="F6" s="382"/>
      <c r="G6" s="382"/>
      <c r="H6" s="382"/>
      <c r="I6" s="27"/>
      <c r="J6" s="396" t="s">
        <v>19</v>
      </c>
      <c r="K6" s="397"/>
      <c r="L6" s="397"/>
      <c r="M6" s="397"/>
      <c r="N6" s="397"/>
      <c r="O6" s="397"/>
      <c r="P6" s="397"/>
      <c r="Q6" s="397"/>
      <c r="R6" s="27"/>
      <c r="Z6" s="8"/>
      <c r="AA6" s="8"/>
      <c r="AB6" s="8"/>
      <c r="AK6" s="8"/>
      <c r="AL6" s="23"/>
      <c r="AM6" s="8"/>
      <c r="AN6" s="8"/>
      <c r="AO6" s="8"/>
      <c r="AP6" s="8"/>
      <c r="AQ6" s="8"/>
      <c r="AR6" s="8"/>
      <c r="AS6" s="8"/>
      <c r="AT6" s="8"/>
      <c r="AU6" s="8"/>
    </row>
    <row r="7" spans="1:47" ht="64.900000000000006" customHeight="1" x14ac:dyDescent="0.25">
      <c r="A7" s="22"/>
      <c r="B7" s="64" t="s">
        <v>20</v>
      </c>
      <c r="C7" s="65"/>
      <c r="D7" s="66" t="s">
        <v>21</v>
      </c>
      <c r="E7" s="66" t="s">
        <v>22</v>
      </c>
      <c r="F7" s="66" t="s">
        <v>23</v>
      </c>
      <c r="G7" s="66" t="s">
        <v>24</v>
      </c>
      <c r="H7" s="66" t="s">
        <v>25</v>
      </c>
      <c r="I7" s="22"/>
      <c r="J7" s="25" t="s">
        <v>26</v>
      </c>
      <c r="K7" s="26" t="s">
        <v>27</v>
      </c>
      <c r="L7" s="77"/>
      <c r="M7" s="78"/>
      <c r="N7" s="25" t="s">
        <v>28</v>
      </c>
      <c r="O7" s="25" t="s">
        <v>29</v>
      </c>
      <c r="P7" s="25" t="s">
        <v>30</v>
      </c>
      <c r="Q7" s="25" t="s">
        <v>31</v>
      </c>
      <c r="R7" s="27"/>
      <c r="Z7" s="8"/>
      <c r="AA7" s="8"/>
      <c r="AB7" s="22"/>
      <c r="AK7" s="22"/>
      <c r="AL7" s="395"/>
      <c r="AM7" s="395"/>
      <c r="AN7" s="22"/>
      <c r="AO7" s="8"/>
      <c r="AP7" s="8"/>
      <c r="AQ7" s="8"/>
      <c r="AR7" s="8"/>
      <c r="AS7" s="8"/>
      <c r="AT7" s="8"/>
      <c r="AU7" s="8"/>
    </row>
    <row r="8" spans="1:47" ht="16.5" customHeight="1" x14ac:dyDescent="0.25">
      <c r="A8" s="22"/>
      <c r="B8" s="67" t="s">
        <v>187</v>
      </c>
      <c r="C8" s="68"/>
      <c r="D8" s="28">
        <v>10</v>
      </c>
      <c r="E8" s="28">
        <v>10</v>
      </c>
      <c r="F8" s="89">
        <f>'Serv limpeza '!H169</f>
        <v>5384.33</v>
      </c>
      <c r="G8" s="30">
        <f>F8*E8</f>
        <v>53843.3</v>
      </c>
      <c r="H8" s="29">
        <f>G8*12</f>
        <v>646119.60000000009</v>
      </c>
      <c r="I8" s="22"/>
      <c r="J8" s="79"/>
      <c r="K8" s="80"/>
      <c r="L8" s="81"/>
      <c r="M8" s="82"/>
      <c r="N8" s="79"/>
      <c r="O8" s="79"/>
      <c r="P8" s="79"/>
      <c r="Q8" s="79"/>
      <c r="R8" s="27"/>
      <c r="Z8" s="8"/>
      <c r="AA8" s="8"/>
      <c r="AB8" s="22"/>
      <c r="AK8" s="22"/>
      <c r="AL8" s="394"/>
      <c r="AM8" s="394"/>
      <c r="AN8" s="22"/>
      <c r="AO8" s="8"/>
      <c r="AP8" s="8"/>
      <c r="AQ8" s="8"/>
      <c r="AR8" s="8"/>
      <c r="AS8" s="8"/>
      <c r="AT8" s="8"/>
      <c r="AU8" s="8"/>
    </row>
    <row r="9" spans="1:47" ht="21.6" customHeight="1" x14ac:dyDescent="0.25">
      <c r="A9" s="22"/>
      <c r="B9" s="67"/>
      <c r="C9" s="68"/>
      <c r="D9" s="28"/>
      <c r="E9" s="28"/>
      <c r="F9" s="29"/>
      <c r="G9" s="30"/>
      <c r="H9" s="29"/>
      <c r="I9" s="22"/>
      <c r="J9" s="31">
        <v>1</v>
      </c>
      <c r="K9" s="392" t="s">
        <v>33</v>
      </c>
      <c r="L9" s="392"/>
      <c r="M9" s="393"/>
      <c r="N9" s="32" t="s">
        <v>34</v>
      </c>
      <c r="O9" s="212">
        <v>83244</v>
      </c>
      <c r="P9" s="33">
        <f>Q9/O9</f>
        <v>6.2700001518735275</v>
      </c>
      <c r="Q9" s="33">
        <f>(SUM(W22:W31)*12)</f>
        <v>521939.89264255995</v>
      </c>
      <c r="R9" s="93"/>
      <c r="S9" s="95"/>
      <c r="T9" s="95"/>
      <c r="Z9" s="8"/>
      <c r="AA9" s="8"/>
      <c r="AB9" s="22"/>
      <c r="AK9" s="22"/>
      <c r="AL9" s="24"/>
      <c r="AM9" s="24"/>
      <c r="AN9" s="22"/>
      <c r="AO9" s="8"/>
      <c r="AP9" s="8"/>
      <c r="AQ9" s="8"/>
      <c r="AR9" s="8"/>
      <c r="AS9" s="8"/>
      <c r="AT9" s="8"/>
      <c r="AU9" s="8"/>
    </row>
    <row r="10" spans="1:47" ht="19.899999999999999" customHeight="1" x14ac:dyDescent="0.25">
      <c r="A10" s="22"/>
      <c r="B10" s="67"/>
      <c r="C10" s="68"/>
      <c r="D10" s="28"/>
      <c r="E10" s="28"/>
      <c r="F10" s="29"/>
      <c r="G10" s="30"/>
      <c r="H10" s="29"/>
      <c r="I10" s="22"/>
      <c r="J10" s="34">
        <v>2</v>
      </c>
      <c r="K10" s="392" t="s">
        <v>35</v>
      </c>
      <c r="L10" s="392"/>
      <c r="M10" s="393"/>
      <c r="N10" s="35" t="s">
        <v>34</v>
      </c>
      <c r="O10" s="213">
        <v>85920</v>
      </c>
      <c r="P10" s="33">
        <f t="shared" ref="P10:P12" si="0">Q10/O10</f>
        <v>1.7199999997225099</v>
      </c>
      <c r="Q10" s="33">
        <f>(SUM(W32:W34)*12)</f>
        <v>147782.39997615805</v>
      </c>
      <c r="R10" s="93"/>
      <c r="S10" s="95"/>
      <c r="T10" s="95"/>
      <c r="Z10" s="8"/>
      <c r="AA10" s="8"/>
      <c r="AB10" s="22"/>
      <c r="AK10" s="8"/>
      <c r="AL10" s="383"/>
      <c r="AM10" s="383"/>
      <c r="AN10" s="22"/>
      <c r="AO10" s="8"/>
      <c r="AP10" s="8"/>
      <c r="AQ10" s="8"/>
      <c r="AR10" s="8"/>
      <c r="AS10" s="8"/>
      <c r="AT10" s="8"/>
      <c r="AU10" s="8"/>
    </row>
    <row r="11" spans="1:47" ht="16.149999999999999" customHeight="1" x14ac:dyDescent="0.25">
      <c r="A11" s="22"/>
      <c r="B11" s="67" t="s">
        <v>36</v>
      </c>
      <c r="C11" s="68"/>
      <c r="D11" s="28">
        <v>1</v>
      </c>
      <c r="E11" s="28">
        <v>1</v>
      </c>
      <c r="F11" s="29">
        <f>'Encarregado '!H168</f>
        <v>3958.07</v>
      </c>
      <c r="G11" s="30">
        <f>F11*E11</f>
        <v>3958.07</v>
      </c>
      <c r="H11" s="29">
        <f>G11*12</f>
        <v>47496.840000000004</v>
      </c>
      <c r="I11" s="22"/>
      <c r="J11" s="37">
        <v>3</v>
      </c>
      <c r="K11" s="392" t="s">
        <v>37</v>
      </c>
      <c r="L11" s="392"/>
      <c r="M11" s="393"/>
      <c r="N11" s="32" t="s">
        <v>34</v>
      </c>
      <c r="O11" s="212">
        <v>7800</v>
      </c>
      <c r="P11" s="33">
        <f t="shared" si="0"/>
        <v>1.2899999986271169</v>
      </c>
      <c r="Q11" s="33">
        <f>(SUM(W35:W37)*12)</f>
        <v>10061.999989291511</v>
      </c>
      <c r="R11" s="93"/>
      <c r="S11" s="95"/>
      <c r="T11" s="95"/>
      <c r="Z11" s="8"/>
      <c r="AA11" s="8"/>
      <c r="AB11" s="22"/>
      <c r="AK11" s="22"/>
      <c r="AL11" s="383"/>
      <c r="AM11" s="383"/>
      <c r="AN11" s="22"/>
      <c r="AO11" s="8"/>
      <c r="AP11" s="8"/>
      <c r="AQ11" s="8"/>
      <c r="AR11" s="8"/>
      <c r="AS11" s="8"/>
      <c r="AT11" s="8"/>
      <c r="AU11" s="8"/>
    </row>
    <row r="12" spans="1:47" ht="17.25" customHeight="1" x14ac:dyDescent="0.25">
      <c r="A12" s="22"/>
      <c r="B12" s="69" t="s">
        <v>38</v>
      </c>
      <c r="C12" s="70"/>
      <c r="D12" s="39">
        <v>11</v>
      </c>
      <c r="E12" s="39">
        <v>11</v>
      </c>
      <c r="F12" s="28" t="s">
        <v>14</v>
      </c>
      <c r="G12" s="28" t="s">
        <v>14</v>
      </c>
      <c r="H12" s="28" t="s">
        <v>14</v>
      </c>
      <c r="I12" s="22"/>
      <c r="J12" s="38">
        <v>4</v>
      </c>
      <c r="K12" s="392" t="s">
        <v>39</v>
      </c>
      <c r="L12" s="392"/>
      <c r="M12" s="393"/>
      <c r="N12" s="32" t="s">
        <v>34</v>
      </c>
      <c r="O12" s="212">
        <v>960</v>
      </c>
      <c r="P12" s="33">
        <f t="shared" si="0"/>
        <v>12.819998329336419</v>
      </c>
      <c r="Q12" s="36">
        <f>(W24+W29+W31+W39)*12</f>
        <v>12307.198396162963</v>
      </c>
      <c r="R12" s="93"/>
      <c r="S12" s="95"/>
      <c r="T12" s="95"/>
      <c r="Z12" s="8"/>
      <c r="AA12" s="8"/>
      <c r="AB12" s="22"/>
      <c r="AK12" s="8"/>
      <c r="AL12" s="383"/>
      <c r="AM12" s="383"/>
      <c r="AN12" s="22"/>
      <c r="AO12" s="8"/>
      <c r="AP12" s="8"/>
      <c r="AQ12" s="8"/>
      <c r="AR12" s="8"/>
      <c r="AS12" s="8"/>
      <c r="AT12" s="8"/>
      <c r="AU12" s="8"/>
    </row>
    <row r="13" spans="1:47" ht="30" customHeight="1" x14ac:dyDescent="0.25">
      <c r="A13" s="22"/>
      <c r="B13" s="73" t="s">
        <v>40</v>
      </c>
      <c r="C13" s="74"/>
      <c r="D13" s="74"/>
      <c r="E13" s="74"/>
      <c r="F13" s="75"/>
      <c r="G13" s="40">
        <f>SUM(G8:G12)</f>
        <v>57801.37</v>
      </c>
      <c r="H13" s="41">
        <f>SUM(H8:H12)</f>
        <v>693616.44000000006</v>
      </c>
      <c r="I13" s="22"/>
      <c r="J13" s="348" t="s">
        <v>41</v>
      </c>
      <c r="K13" s="349"/>
      <c r="L13" s="349"/>
      <c r="M13" s="349"/>
      <c r="N13" s="349"/>
      <c r="O13" s="349"/>
      <c r="P13" s="350"/>
      <c r="Q13" s="90">
        <f>SUM(Q9:Q12)</f>
        <v>692091.49100417248</v>
      </c>
      <c r="R13" s="210"/>
      <c r="S13" s="95"/>
      <c r="Z13" s="8"/>
      <c r="AA13" s="8"/>
      <c r="AB13" s="22"/>
      <c r="AK13" s="8"/>
      <c r="AL13" s="383"/>
      <c r="AM13" s="383"/>
      <c r="AN13" s="22"/>
      <c r="AO13" s="8"/>
      <c r="AP13" s="8"/>
      <c r="AQ13" s="8"/>
      <c r="AR13" s="8"/>
      <c r="AS13" s="8"/>
      <c r="AT13" s="8"/>
      <c r="AU13" s="8"/>
    </row>
    <row r="14" spans="1:47" ht="36.75" customHeight="1" x14ac:dyDescent="0.25">
      <c r="A14" s="22"/>
      <c r="B14" s="388" t="s">
        <v>42</v>
      </c>
      <c r="C14" s="389"/>
      <c r="D14" s="389"/>
      <c r="E14" s="389"/>
      <c r="F14" s="390"/>
      <c r="G14" s="76">
        <f>Q14</f>
        <v>57674.290917014376</v>
      </c>
      <c r="H14" s="76">
        <f>G14*12</f>
        <v>692091.49100417248</v>
      </c>
      <c r="I14" s="22"/>
      <c r="J14" s="385" t="s">
        <v>43</v>
      </c>
      <c r="K14" s="386"/>
      <c r="L14" s="386"/>
      <c r="M14" s="386"/>
      <c r="N14" s="386"/>
      <c r="O14" s="386"/>
      <c r="P14" s="387"/>
      <c r="Q14" s="91">
        <f>Q13/12</f>
        <v>57674.290917014376</v>
      </c>
      <c r="R14" s="210"/>
      <c r="S14" s="95"/>
      <c r="Z14" s="8"/>
      <c r="AA14" s="8"/>
      <c r="AB14" s="22"/>
      <c r="AC14" s="8"/>
      <c r="AD14" s="8"/>
      <c r="AE14" s="8"/>
      <c r="AF14" s="8"/>
      <c r="AG14" s="8"/>
      <c r="AH14" s="8"/>
      <c r="AI14" s="8"/>
      <c r="AJ14" s="8"/>
      <c r="AK14" s="8"/>
      <c r="AL14" s="384"/>
      <c r="AM14" s="384"/>
      <c r="AN14" s="8"/>
      <c r="AO14" s="8"/>
      <c r="AP14" s="8"/>
      <c r="AQ14" s="8"/>
      <c r="AR14" s="8"/>
      <c r="AS14" s="22"/>
      <c r="AT14" s="22"/>
      <c r="AU14" s="22"/>
    </row>
    <row r="15" spans="1:47" ht="32.450000000000003" customHeight="1" x14ac:dyDescent="0.25">
      <c r="A15" s="22"/>
      <c r="B15" s="391" t="s">
        <v>44</v>
      </c>
      <c r="C15" s="380"/>
      <c r="D15" s="380"/>
      <c r="E15" s="380"/>
      <c r="F15" s="380"/>
      <c r="G15" s="380"/>
      <c r="H15" s="380"/>
      <c r="I15" s="22"/>
      <c r="J15" s="22"/>
      <c r="K15" s="22"/>
      <c r="L15" s="22"/>
      <c r="M15" s="22"/>
      <c r="N15" s="27"/>
      <c r="O15" s="27"/>
      <c r="P15" s="27"/>
      <c r="Q15" s="27"/>
      <c r="R15" s="27"/>
      <c r="Z15" s="8"/>
      <c r="AA15" s="42"/>
      <c r="AB15" s="8"/>
      <c r="AC15" s="8"/>
      <c r="AD15" s="8"/>
      <c r="AE15" s="8"/>
      <c r="AF15" s="8"/>
      <c r="AG15" s="8"/>
      <c r="AH15" s="8"/>
      <c r="AI15" s="8"/>
      <c r="AJ15" s="8"/>
      <c r="AK15" s="8"/>
      <c r="AL15" s="379"/>
      <c r="AM15" s="379"/>
      <c r="AN15" s="8"/>
      <c r="AO15" s="8"/>
      <c r="AP15" s="8"/>
      <c r="AQ15" s="8"/>
      <c r="AR15" s="8"/>
      <c r="AS15" s="22"/>
      <c r="AT15" s="22"/>
      <c r="AU15" s="22"/>
    </row>
    <row r="16" spans="1:47" x14ac:dyDescent="0.25">
      <c r="A16" s="22"/>
      <c r="C16" s="22"/>
      <c r="D16" s="22"/>
      <c r="E16" s="22"/>
      <c r="F16" s="22"/>
      <c r="G16" s="22"/>
      <c r="H16" s="22"/>
      <c r="I16" s="22"/>
      <c r="R16" s="27"/>
      <c r="Z16" s="42"/>
      <c r="AA16" s="42"/>
      <c r="AB16" s="8"/>
      <c r="AC16" s="8"/>
      <c r="AD16" s="8"/>
      <c r="AE16" s="8"/>
      <c r="AF16" s="8"/>
      <c r="AG16" s="8"/>
      <c r="AH16" s="8"/>
      <c r="AI16" s="7"/>
      <c r="AJ16" s="8"/>
      <c r="AK16" s="8"/>
      <c r="AL16" s="380"/>
      <c r="AM16" s="380"/>
      <c r="AN16" s="8"/>
      <c r="AO16" s="8"/>
      <c r="AP16" s="8"/>
      <c r="AQ16" s="8"/>
      <c r="AR16" s="8"/>
      <c r="AS16" s="22"/>
      <c r="AT16" s="22"/>
      <c r="AU16" s="22"/>
    </row>
    <row r="17" spans="1:47" x14ac:dyDescent="0.25">
      <c r="A17" s="354"/>
      <c r="B17" s="354"/>
      <c r="C17" s="43"/>
      <c r="D17" s="43"/>
      <c r="E17" s="43"/>
      <c r="F17" s="8"/>
      <c r="G17" s="27"/>
      <c r="H17" s="27"/>
      <c r="I17" s="27"/>
      <c r="J17" s="27"/>
      <c r="K17" s="27"/>
      <c r="L17" s="27"/>
      <c r="M17" s="27"/>
      <c r="N17" s="27"/>
      <c r="O17" s="94"/>
      <c r="P17" s="27"/>
      <c r="Q17" s="27"/>
      <c r="R17" s="27"/>
      <c r="S17" s="22"/>
      <c r="T17" s="22"/>
      <c r="U17" s="22"/>
      <c r="V17" s="22"/>
      <c r="W17" s="22"/>
      <c r="X17" s="22"/>
      <c r="Y17" s="22"/>
      <c r="Z17" s="45"/>
      <c r="AA17" s="8"/>
      <c r="AB17" s="8"/>
      <c r="AC17" s="8"/>
      <c r="AD17" s="8"/>
      <c r="AE17" s="8"/>
      <c r="AF17" s="8"/>
      <c r="AG17" s="8"/>
      <c r="AH17" s="8"/>
      <c r="AI17" s="8"/>
      <c r="AJ17" s="8"/>
      <c r="AK17" s="8"/>
      <c r="AL17" s="44"/>
      <c r="AM17" s="44"/>
      <c r="AN17" s="8"/>
      <c r="AO17" s="8"/>
      <c r="AP17" s="8"/>
      <c r="AQ17" s="8"/>
      <c r="AR17" s="8"/>
      <c r="AS17" s="22"/>
      <c r="AT17" s="22"/>
      <c r="AU17" s="22"/>
    </row>
    <row r="18" spans="1:47" ht="15.75" thickBot="1" x14ac:dyDescent="0.3">
      <c r="A18" s="355"/>
      <c r="B18" s="355"/>
      <c r="C18" s="43"/>
      <c r="D18" s="43"/>
      <c r="E18" s="43"/>
      <c r="F18" s="8"/>
      <c r="G18" s="22"/>
      <c r="H18" s="13"/>
      <c r="I18" s="13"/>
      <c r="J18" s="46"/>
      <c r="K18" s="46"/>
      <c r="L18" s="46"/>
      <c r="M18" s="8"/>
      <c r="N18" s="22"/>
      <c r="O18" s="22"/>
      <c r="P18" s="22"/>
      <c r="Q18" s="22"/>
      <c r="R18" s="22"/>
      <c r="S18" s="47"/>
      <c r="T18" s="47"/>
      <c r="U18" s="47"/>
      <c r="V18" s="47"/>
      <c r="W18" s="47"/>
      <c r="X18" s="8"/>
      <c r="Y18" s="45"/>
      <c r="Z18" s="45"/>
      <c r="AA18" s="8"/>
      <c r="AB18" s="8"/>
      <c r="AC18" s="8"/>
      <c r="AD18" s="8"/>
      <c r="AE18" s="8"/>
      <c r="AF18" s="8"/>
      <c r="AG18" s="8"/>
      <c r="AH18" s="8"/>
      <c r="AI18" s="8"/>
      <c r="AJ18" s="8"/>
      <c r="AK18" s="8"/>
      <c r="AL18" s="44"/>
      <c r="AM18" s="44"/>
      <c r="AN18" s="8"/>
      <c r="AO18" s="8"/>
      <c r="AP18" s="8"/>
      <c r="AQ18" s="8"/>
      <c r="AR18" s="8"/>
      <c r="AS18" s="22"/>
      <c r="AT18" s="22"/>
      <c r="AU18" s="22"/>
    </row>
    <row r="19" spans="1:47" ht="15.75" thickBot="1" x14ac:dyDescent="0.3">
      <c r="A19" s="356" t="s">
        <v>45</v>
      </c>
      <c r="B19" s="357"/>
      <c r="C19" s="357"/>
      <c r="D19" s="357"/>
      <c r="E19" s="357"/>
      <c r="F19" s="357"/>
      <c r="G19" s="357"/>
      <c r="H19" s="357"/>
      <c r="I19" s="357"/>
      <c r="J19" s="357"/>
      <c r="K19" s="357"/>
      <c r="L19" s="357"/>
      <c r="M19" s="358"/>
      <c r="N19" s="359" t="s">
        <v>46</v>
      </c>
      <c r="O19" s="360"/>
      <c r="P19" s="360"/>
      <c r="Q19" s="360"/>
      <c r="R19" s="360"/>
      <c r="S19" s="360"/>
      <c r="T19" s="360"/>
      <c r="U19" s="360"/>
      <c r="V19" s="360"/>
      <c r="W19" s="361"/>
      <c r="X19" s="23"/>
      <c r="Y19" s="362" t="s">
        <v>47</v>
      </c>
      <c r="Z19" s="362"/>
      <c r="AA19" s="362"/>
      <c r="AB19" s="362"/>
      <c r="AC19" s="362"/>
      <c r="AD19" s="362"/>
      <c r="AE19" s="362"/>
      <c r="AF19" s="362"/>
      <c r="AG19" s="48"/>
      <c r="AH19" s="48"/>
      <c r="AI19" s="48"/>
      <c r="AJ19" s="48"/>
      <c r="AK19" s="48"/>
      <c r="AL19" s="48"/>
      <c r="AM19" s="48"/>
      <c r="AN19" s="48"/>
      <c r="AO19" s="48"/>
      <c r="AP19" s="48"/>
      <c r="AQ19" s="48"/>
      <c r="AR19" s="48"/>
      <c r="AS19" s="48"/>
      <c r="AT19" s="48"/>
      <c r="AU19" s="48"/>
    </row>
    <row r="20" spans="1:47" ht="15.75" thickBot="1" x14ac:dyDescent="0.3">
      <c r="A20" s="363" t="s">
        <v>26</v>
      </c>
      <c r="B20" s="365" t="s">
        <v>27</v>
      </c>
      <c r="C20" s="367" t="s">
        <v>27</v>
      </c>
      <c r="D20" s="369" t="s">
        <v>48</v>
      </c>
      <c r="E20" s="370"/>
      <c r="F20" s="373" t="s">
        <v>49</v>
      </c>
      <c r="G20" s="337" t="s">
        <v>50</v>
      </c>
      <c r="H20" s="337" t="s">
        <v>51</v>
      </c>
      <c r="I20" s="339" t="s">
        <v>52</v>
      </c>
      <c r="J20" s="341" t="s">
        <v>53</v>
      </c>
      <c r="K20" s="342"/>
      <c r="L20" s="342"/>
      <c r="M20" s="342"/>
      <c r="N20" s="343" t="s">
        <v>54</v>
      </c>
      <c r="O20" s="344"/>
      <c r="P20" s="344"/>
      <c r="Q20" s="344"/>
      <c r="R20" s="345"/>
      <c r="S20" s="346" t="s">
        <v>55</v>
      </c>
      <c r="T20" s="346"/>
      <c r="U20" s="346"/>
      <c r="V20" s="346"/>
      <c r="W20" s="347"/>
      <c r="X20" s="14"/>
      <c r="Y20" s="348" t="s">
        <v>53</v>
      </c>
      <c r="Z20" s="349"/>
      <c r="AA20" s="349"/>
      <c r="AB20" s="349"/>
      <c r="AC20" s="349"/>
      <c r="AD20" s="349"/>
      <c r="AE20" s="349"/>
      <c r="AF20" s="350"/>
      <c r="AG20" s="348" t="s">
        <v>54</v>
      </c>
      <c r="AH20" s="349"/>
      <c r="AI20" s="349"/>
      <c r="AJ20" s="349"/>
      <c r="AK20" s="349"/>
      <c r="AL20" s="349"/>
      <c r="AM20" s="350"/>
      <c r="AN20" s="351" t="s">
        <v>55</v>
      </c>
      <c r="AO20" s="352"/>
      <c r="AP20" s="352"/>
      <c r="AQ20" s="352"/>
      <c r="AR20" s="352"/>
      <c r="AS20" s="352"/>
      <c r="AT20" s="352"/>
      <c r="AU20" s="353"/>
    </row>
    <row r="21" spans="1:47" ht="51.75" customHeight="1" x14ac:dyDescent="0.25">
      <c r="A21" s="364"/>
      <c r="B21" s="366"/>
      <c r="C21" s="368"/>
      <c r="D21" s="371"/>
      <c r="E21" s="372"/>
      <c r="F21" s="374"/>
      <c r="G21" s="338"/>
      <c r="H21" s="338"/>
      <c r="I21" s="340"/>
      <c r="J21" s="10" t="s">
        <v>186</v>
      </c>
      <c r="K21" s="10"/>
      <c r="L21" s="10" t="s">
        <v>57</v>
      </c>
      <c r="M21" s="190"/>
      <c r="N21" s="199" t="s">
        <v>186</v>
      </c>
      <c r="O21" s="200"/>
      <c r="P21" s="200" t="s">
        <v>60</v>
      </c>
      <c r="Q21" s="200"/>
      <c r="R21" s="201" t="s">
        <v>38</v>
      </c>
      <c r="S21" s="191" t="s">
        <v>32</v>
      </c>
      <c r="T21" s="16" t="s">
        <v>62</v>
      </c>
      <c r="U21" s="16" t="s">
        <v>36</v>
      </c>
      <c r="V21" s="16" t="s">
        <v>61</v>
      </c>
      <c r="W21" s="88" t="s">
        <v>38</v>
      </c>
      <c r="X21" s="14"/>
      <c r="Y21" s="351" t="s">
        <v>32</v>
      </c>
      <c r="Z21" s="353"/>
      <c r="AA21" s="351" t="s">
        <v>56</v>
      </c>
      <c r="AB21" s="353"/>
      <c r="AC21" s="351" t="s">
        <v>57</v>
      </c>
      <c r="AD21" s="353"/>
      <c r="AE21" s="351" t="s">
        <v>58</v>
      </c>
      <c r="AF21" s="353"/>
      <c r="AG21" s="351" t="s">
        <v>32</v>
      </c>
      <c r="AH21" s="353"/>
      <c r="AI21" s="351" t="s">
        <v>59</v>
      </c>
      <c r="AJ21" s="353"/>
      <c r="AK21" s="15" t="s">
        <v>36</v>
      </c>
      <c r="AL21" s="351" t="s">
        <v>61</v>
      </c>
      <c r="AM21" s="353"/>
      <c r="AN21" s="351" t="s">
        <v>32</v>
      </c>
      <c r="AO21" s="353"/>
      <c r="AP21" s="351" t="s">
        <v>62</v>
      </c>
      <c r="AQ21" s="353"/>
      <c r="AR21" s="351" t="s">
        <v>36</v>
      </c>
      <c r="AS21" s="353"/>
      <c r="AT21" s="351" t="s">
        <v>61</v>
      </c>
      <c r="AU21" s="353"/>
    </row>
    <row r="22" spans="1:47" ht="25.5" x14ac:dyDescent="0.25">
      <c r="A22" s="334">
        <v>1</v>
      </c>
      <c r="B22" s="331" t="s">
        <v>33</v>
      </c>
      <c r="C22" s="11" t="s">
        <v>33</v>
      </c>
      <c r="D22" s="326" t="s">
        <v>63</v>
      </c>
      <c r="E22" s="327"/>
      <c r="F22" s="49" t="s">
        <v>64</v>
      </c>
      <c r="G22" s="50">
        <v>150</v>
      </c>
      <c r="H22" s="51" t="s">
        <v>65</v>
      </c>
      <c r="I22" s="85">
        <v>1200</v>
      </c>
      <c r="J22" s="86">
        <f>G22/I22</f>
        <v>0.125</v>
      </c>
      <c r="K22" s="86"/>
      <c r="L22" s="86">
        <f>G22/I22/9</f>
        <v>1.3888888888888888E-2</v>
      </c>
      <c r="M22" s="86"/>
      <c r="N22" s="202">
        <f>1/I22*$F$8</f>
        <v>4.4869416666666666</v>
      </c>
      <c r="O22" s="195"/>
      <c r="P22" s="195">
        <f>(1/I22*$F$8)/9</f>
        <v>0.49854907407407406</v>
      </c>
      <c r="Q22" s="195"/>
      <c r="R22" s="203">
        <f>SUM(N22:Q22)</f>
        <v>4.9854907407407403</v>
      </c>
      <c r="S22" s="192">
        <f t="shared" ref="S22:S39" si="1">N22*G22</f>
        <v>673.04124999999999</v>
      </c>
      <c r="T22" s="87">
        <f t="shared" ref="T22:T39" si="2">O22*G22</f>
        <v>0</v>
      </c>
      <c r="U22" s="87">
        <f t="shared" ref="U22:U39" si="3">P22*G22</f>
        <v>74.782361111111115</v>
      </c>
      <c r="V22" s="87">
        <f t="shared" ref="V22:V38" si="4">Q22*G22</f>
        <v>0</v>
      </c>
      <c r="W22" s="53">
        <f>SUM(S22:V22)</f>
        <v>747.82361111111106</v>
      </c>
      <c r="X22" s="14"/>
      <c r="Y22" s="323" t="s">
        <v>66</v>
      </c>
      <c r="Z22" s="324"/>
      <c r="AA22" s="323" t="s">
        <v>14</v>
      </c>
      <c r="AB22" s="324"/>
      <c r="AC22" s="323" t="s">
        <v>67</v>
      </c>
      <c r="AD22" s="324"/>
      <c r="AE22" s="323" t="s">
        <v>14</v>
      </c>
      <c r="AF22" s="324"/>
      <c r="AG22" s="323" t="s">
        <v>68</v>
      </c>
      <c r="AH22" s="324"/>
      <c r="AI22" s="323" t="s">
        <v>14</v>
      </c>
      <c r="AJ22" s="324"/>
      <c r="AK22" s="54" t="s">
        <v>69</v>
      </c>
      <c r="AL22" s="323"/>
      <c r="AM22" s="324"/>
      <c r="AN22" s="323" t="s">
        <v>70</v>
      </c>
      <c r="AO22" s="324"/>
      <c r="AP22" s="323" t="s">
        <v>14</v>
      </c>
      <c r="AQ22" s="324"/>
      <c r="AR22" s="323" t="s">
        <v>69</v>
      </c>
      <c r="AS22" s="324"/>
      <c r="AT22" s="323"/>
      <c r="AU22" s="325"/>
    </row>
    <row r="23" spans="1:47" ht="25.5" x14ac:dyDescent="0.25">
      <c r="A23" s="335"/>
      <c r="B23" s="332"/>
      <c r="C23" s="11" t="s">
        <v>33</v>
      </c>
      <c r="D23" s="326" t="s">
        <v>71</v>
      </c>
      <c r="E23" s="327"/>
      <c r="F23" s="49" t="s">
        <v>64</v>
      </c>
      <c r="G23" s="92">
        <v>3628.71488</v>
      </c>
      <c r="H23" s="51" t="s">
        <v>65</v>
      </c>
      <c r="I23" s="85">
        <v>1200</v>
      </c>
      <c r="J23" s="86">
        <f t="shared" ref="J23:J35" si="5">G23/I23</f>
        <v>3.0239290666666667</v>
      </c>
      <c r="K23" s="86"/>
      <c r="L23" s="86">
        <f t="shared" ref="L23:L39" si="6">G23/I23/9</f>
        <v>0.33599211851851851</v>
      </c>
      <c r="M23" s="86"/>
      <c r="N23" s="202">
        <f t="shared" ref="N23:N33" si="7">1/I23*$F$8</f>
        <v>4.4869416666666666</v>
      </c>
      <c r="O23" s="195"/>
      <c r="P23" s="195">
        <f t="shared" ref="P23:P39" si="8">(1/I23*$F$8)/9</f>
        <v>0.49854907407407406</v>
      </c>
      <c r="Q23" s="195"/>
      <c r="R23" s="203">
        <f t="shared" ref="R23:R39" si="9">SUM(N23:Q23)</f>
        <v>4.9854907407407403</v>
      </c>
      <c r="S23" s="192">
        <f t="shared" si="1"/>
        <v>16281.831991525332</v>
      </c>
      <c r="T23" s="87">
        <f t="shared" si="2"/>
        <v>0</v>
      </c>
      <c r="U23" s="87">
        <f t="shared" si="3"/>
        <v>1809.0924435028148</v>
      </c>
      <c r="V23" s="87">
        <f t="shared" si="4"/>
        <v>0</v>
      </c>
      <c r="W23" s="53">
        <f t="shared" ref="W23:W39" si="10">SUM(S23:V23)</f>
        <v>18090.924435028148</v>
      </c>
      <c r="X23" s="14"/>
      <c r="Y23" s="323" t="s">
        <v>72</v>
      </c>
      <c r="Z23" s="324"/>
      <c r="AA23" s="323" t="s">
        <v>14</v>
      </c>
      <c r="AB23" s="324"/>
      <c r="AC23" s="323" t="s">
        <v>73</v>
      </c>
      <c r="AD23" s="324"/>
      <c r="AE23" s="323" t="s">
        <v>14</v>
      </c>
      <c r="AF23" s="324"/>
      <c r="AG23" s="323" t="s">
        <v>68</v>
      </c>
      <c r="AH23" s="324"/>
      <c r="AI23" s="323" t="s">
        <v>14</v>
      </c>
      <c r="AJ23" s="324"/>
      <c r="AK23" s="54" t="s">
        <v>74</v>
      </c>
      <c r="AL23" s="323"/>
      <c r="AM23" s="324"/>
      <c r="AN23" s="323" t="s">
        <v>75</v>
      </c>
      <c r="AO23" s="324"/>
      <c r="AP23" s="323" t="s">
        <v>14</v>
      </c>
      <c r="AQ23" s="324"/>
      <c r="AR23" s="323" t="s">
        <v>74</v>
      </c>
      <c r="AS23" s="324"/>
      <c r="AT23" s="323"/>
      <c r="AU23" s="325"/>
    </row>
    <row r="24" spans="1:47" ht="52.9" customHeight="1" x14ac:dyDescent="0.25">
      <c r="A24" s="335"/>
      <c r="B24" s="332"/>
      <c r="C24" s="11" t="s">
        <v>33</v>
      </c>
      <c r="D24" s="326" t="s">
        <v>76</v>
      </c>
      <c r="E24" s="327"/>
      <c r="F24" s="49" t="s">
        <v>77</v>
      </c>
      <c r="G24" s="92">
        <v>0</v>
      </c>
      <c r="H24" s="51" t="s">
        <v>65</v>
      </c>
      <c r="I24" s="85">
        <v>1200</v>
      </c>
      <c r="J24" s="86">
        <f t="shared" si="5"/>
        <v>0</v>
      </c>
      <c r="K24" s="86"/>
      <c r="L24" s="86">
        <f t="shared" si="6"/>
        <v>0</v>
      </c>
      <c r="M24" s="86"/>
      <c r="N24" s="202"/>
      <c r="O24" s="195"/>
      <c r="P24" s="195">
        <f t="shared" si="8"/>
        <v>0.49854907407407406</v>
      </c>
      <c r="Q24" s="195"/>
      <c r="R24" s="203">
        <f t="shared" si="9"/>
        <v>0.49854907407407406</v>
      </c>
      <c r="S24" s="192">
        <f t="shared" si="1"/>
        <v>0</v>
      </c>
      <c r="T24" s="87">
        <f t="shared" si="2"/>
        <v>0</v>
      </c>
      <c r="U24" s="87">
        <f t="shared" si="3"/>
        <v>0</v>
      </c>
      <c r="V24" s="87">
        <f t="shared" si="4"/>
        <v>0</v>
      </c>
      <c r="W24" s="53">
        <f t="shared" si="10"/>
        <v>0</v>
      </c>
      <c r="X24" s="14"/>
      <c r="Y24" s="323" t="s">
        <v>14</v>
      </c>
      <c r="Z24" s="324"/>
      <c r="AA24" s="323" t="s">
        <v>78</v>
      </c>
      <c r="AB24" s="324"/>
      <c r="AC24" s="323" t="s">
        <v>79</v>
      </c>
      <c r="AD24" s="324"/>
      <c r="AE24" s="323" t="s">
        <v>14</v>
      </c>
      <c r="AF24" s="324"/>
      <c r="AG24" s="323" t="s">
        <v>14</v>
      </c>
      <c r="AH24" s="324"/>
      <c r="AI24" s="323" t="s">
        <v>68</v>
      </c>
      <c r="AJ24" s="324"/>
      <c r="AK24" s="54" t="s">
        <v>80</v>
      </c>
      <c r="AL24" s="323"/>
      <c r="AM24" s="324"/>
      <c r="AN24" s="323" t="s">
        <v>14</v>
      </c>
      <c r="AO24" s="324"/>
      <c r="AP24" s="323" t="s">
        <v>81</v>
      </c>
      <c r="AQ24" s="324"/>
      <c r="AR24" s="323" t="s">
        <v>80</v>
      </c>
      <c r="AS24" s="324"/>
      <c r="AT24" s="323"/>
      <c r="AU24" s="325"/>
    </row>
    <row r="25" spans="1:47" ht="38.25" x14ac:dyDescent="0.25">
      <c r="A25" s="335"/>
      <c r="B25" s="332"/>
      <c r="C25" s="11" t="s">
        <v>33</v>
      </c>
      <c r="D25" s="326" t="s">
        <v>82</v>
      </c>
      <c r="E25" s="327"/>
      <c r="F25" s="49" t="s">
        <v>64</v>
      </c>
      <c r="G25" s="55">
        <v>1080</v>
      </c>
      <c r="H25" s="51" t="s">
        <v>83</v>
      </c>
      <c r="I25" s="51">
        <v>450</v>
      </c>
      <c r="J25" s="86">
        <f t="shared" si="5"/>
        <v>2.4</v>
      </c>
      <c r="K25" s="86"/>
      <c r="L25" s="86">
        <f t="shared" si="6"/>
        <v>0.26666666666666666</v>
      </c>
      <c r="M25" s="86"/>
      <c r="N25" s="202">
        <f t="shared" si="7"/>
        <v>11.965177777777777</v>
      </c>
      <c r="O25" s="195"/>
      <c r="P25" s="195">
        <f t="shared" si="8"/>
        <v>1.3294641975308641</v>
      </c>
      <c r="Q25" s="195"/>
      <c r="R25" s="203">
        <f t="shared" si="9"/>
        <v>13.294641975308641</v>
      </c>
      <c r="S25" s="192">
        <f t="shared" si="1"/>
        <v>12922.392</v>
      </c>
      <c r="T25" s="87">
        <f t="shared" si="2"/>
        <v>0</v>
      </c>
      <c r="U25" s="87">
        <f t="shared" si="3"/>
        <v>1435.8213333333333</v>
      </c>
      <c r="V25" s="87">
        <f t="shared" si="4"/>
        <v>0</v>
      </c>
      <c r="W25" s="53">
        <f t="shared" si="10"/>
        <v>14358.213333333333</v>
      </c>
      <c r="X25" s="14"/>
      <c r="Y25" s="323" t="s">
        <v>84</v>
      </c>
      <c r="Z25" s="324"/>
      <c r="AA25" s="323" t="s">
        <v>14</v>
      </c>
      <c r="AB25" s="324"/>
      <c r="AC25" s="323" t="s">
        <v>85</v>
      </c>
      <c r="AD25" s="324"/>
      <c r="AE25" s="323" t="s">
        <v>14</v>
      </c>
      <c r="AF25" s="324"/>
      <c r="AG25" s="323" t="s">
        <v>86</v>
      </c>
      <c r="AH25" s="324"/>
      <c r="AI25" s="323" t="s">
        <v>14</v>
      </c>
      <c r="AJ25" s="324"/>
      <c r="AK25" s="54" t="s">
        <v>87</v>
      </c>
      <c r="AL25" s="323"/>
      <c r="AM25" s="324"/>
      <c r="AN25" s="323" t="s">
        <v>88</v>
      </c>
      <c r="AO25" s="324"/>
      <c r="AP25" s="323" t="s">
        <v>14</v>
      </c>
      <c r="AQ25" s="324"/>
      <c r="AR25" s="323" t="s">
        <v>87</v>
      </c>
      <c r="AS25" s="324"/>
      <c r="AT25" s="323"/>
      <c r="AU25" s="325"/>
    </row>
    <row r="26" spans="1:47" ht="38.25" x14ac:dyDescent="0.25">
      <c r="A26" s="335"/>
      <c r="B26" s="332"/>
      <c r="C26" s="11" t="s">
        <v>33</v>
      </c>
      <c r="D26" s="326" t="s">
        <v>89</v>
      </c>
      <c r="E26" s="327"/>
      <c r="F26" s="49" t="s">
        <v>64</v>
      </c>
      <c r="G26" s="50">
        <v>600</v>
      </c>
      <c r="H26" s="51" t="s">
        <v>90</v>
      </c>
      <c r="I26" s="85">
        <v>2500</v>
      </c>
      <c r="J26" s="86">
        <f t="shared" si="5"/>
        <v>0.24</v>
      </c>
      <c r="K26" s="86"/>
      <c r="L26" s="86">
        <f t="shared" si="6"/>
        <v>2.6666666666666665E-2</v>
      </c>
      <c r="M26" s="86"/>
      <c r="N26" s="202">
        <f t="shared" si="7"/>
        <v>2.1537320000000002</v>
      </c>
      <c r="O26" s="195"/>
      <c r="P26" s="195">
        <f t="shared" si="8"/>
        <v>0.23930355555555557</v>
      </c>
      <c r="Q26" s="195"/>
      <c r="R26" s="203">
        <f t="shared" si="9"/>
        <v>2.3930355555555556</v>
      </c>
      <c r="S26" s="192">
        <f t="shared" si="1"/>
        <v>1292.2392000000002</v>
      </c>
      <c r="T26" s="87">
        <f t="shared" si="2"/>
        <v>0</v>
      </c>
      <c r="U26" s="87">
        <f t="shared" si="3"/>
        <v>143.58213333333333</v>
      </c>
      <c r="V26" s="87">
        <f t="shared" si="4"/>
        <v>0</v>
      </c>
      <c r="W26" s="53">
        <f t="shared" si="10"/>
        <v>1435.8213333333335</v>
      </c>
      <c r="X26" s="14"/>
      <c r="Y26" s="323" t="s">
        <v>91</v>
      </c>
      <c r="Z26" s="324"/>
      <c r="AA26" s="323" t="s">
        <v>14</v>
      </c>
      <c r="AB26" s="324"/>
      <c r="AC26" s="323" t="s">
        <v>92</v>
      </c>
      <c r="AD26" s="324"/>
      <c r="AE26" s="323" t="s">
        <v>14</v>
      </c>
      <c r="AF26" s="324"/>
      <c r="AG26" s="323" t="s">
        <v>93</v>
      </c>
      <c r="AH26" s="324"/>
      <c r="AI26" s="323" t="s">
        <v>14</v>
      </c>
      <c r="AJ26" s="324"/>
      <c r="AK26" s="54" t="s">
        <v>94</v>
      </c>
      <c r="AL26" s="323"/>
      <c r="AM26" s="324"/>
      <c r="AN26" s="323" t="s">
        <v>95</v>
      </c>
      <c r="AO26" s="324"/>
      <c r="AP26" s="323" t="s">
        <v>14</v>
      </c>
      <c r="AQ26" s="324"/>
      <c r="AR26" s="323" t="s">
        <v>94</v>
      </c>
      <c r="AS26" s="324"/>
      <c r="AT26" s="323"/>
      <c r="AU26" s="325"/>
    </row>
    <row r="27" spans="1:47" ht="26.45" customHeight="1" x14ac:dyDescent="0.25">
      <c r="A27" s="335"/>
      <c r="B27" s="332"/>
      <c r="C27" s="11" t="s">
        <v>33</v>
      </c>
      <c r="D27" s="326" t="s">
        <v>96</v>
      </c>
      <c r="E27" s="327"/>
      <c r="F27" s="49" t="s">
        <v>64</v>
      </c>
      <c r="G27" s="50">
        <v>0</v>
      </c>
      <c r="H27" s="51" t="s">
        <v>97</v>
      </c>
      <c r="I27" s="85">
        <v>1800</v>
      </c>
      <c r="J27" s="86">
        <f t="shared" si="5"/>
        <v>0</v>
      </c>
      <c r="K27" s="86"/>
      <c r="L27" s="86">
        <f t="shared" si="6"/>
        <v>0</v>
      </c>
      <c r="M27" s="86"/>
      <c r="N27" s="202"/>
      <c r="O27" s="195"/>
      <c r="P27" s="195">
        <f t="shared" si="8"/>
        <v>0.33236604938271602</v>
      </c>
      <c r="Q27" s="195"/>
      <c r="R27" s="203">
        <f t="shared" si="9"/>
        <v>0.33236604938271602</v>
      </c>
      <c r="S27" s="192">
        <f t="shared" si="1"/>
        <v>0</v>
      </c>
      <c r="T27" s="87">
        <f t="shared" si="2"/>
        <v>0</v>
      </c>
      <c r="U27" s="87">
        <f t="shared" si="3"/>
        <v>0</v>
      </c>
      <c r="V27" s="87">
        <f t="shared" si="4"/>
        <v>0</v>
      </c>
      <c r="W27" s="53">
        <f t="shared" si="10"/>
        <v>0</v>
      </c>
      <c r="X27" s="14"/>
      <c r="Y27" s="323" t="s">
        <v>98</v>
      </c>
      <c r="Z27" s="324"/>
      <c r="AA27" s="323" t="s">
        <v>14</v>
      </c>
      <c r="AB27" s="324"/>
      <c r="AC27" s="323" t="s">
        <v>99</v>
      </c>
      <c r="AD27" s="324"/>
      <c r="AE27" s="323" t="s">
        <v>14</v>
      </c>
      <c r="AF27" s="324"/>
      <c r="AG27" s="323" t="s">
        <v>100</v>
      </c>
      <c r="AH27" s="324"/>
      <c r="AI27" s="323" t="s">
        <v>14</v>
      </c>
      <c r="AJ27" s="324"/>
      <c r="AK27" s="54"/>
      <c r="AL27" s="323"/>
      <c r="AM27" s="324"/>
      <c r="AN27" s="323" t="s">
        <v>101</v>
      </c>
      <c r="AO27" s="324"/>
      <c r="AP27" s="323" t="s">
        <v>14</v>
      </c>
      <c r="AQ27" s="324"/>
      <c r="AR27" s="323" t="s">
        <v>102</v>
      </c>
      <c r="AS27" s="324"/>
      <c r="AT27" s="323"/>
      <c r="AU27" s="325"/>
    </row>
    <row r="28" spans="1:47" ht="52.9" customHeight="1" x14ac:dyDescent="0.25">
      <c r="A28" s="335"/>
      <c r="B28" s="332"/>
      <c r="C28" s="11" t="s">
        <v>33</v>
      </c>
      <c r="D28" s="326" t="s">
        <v>103</v>
      </c>
      <c r="E28" s="327"/>
      <c r="F28" s="49" t="s">
        <v>64</v>
      </c>
      <c r="G28" s="55">
        <v>800</v>
      </c>
      <c r="H28" s="51" t="s">
        <v>104</v>
      </c>
      <c r="I28" s="85">
        <v>1500</v>
      </c>
      <c r="J28" s="86">
        <f t="shared" si="5"/>
        <v>0.53333333333333333</v>
      </c>
      <c r="K28" s="86"/>
      <c r="L28" s="86">
        <f t="shared" si="6"/>
        <v>5.9259259259259262E-2</v>
      </c>
      <c r="M28" s="86"/>
      <c r="N28" s="202">
        <f t="shared" si="7"/>
        <v>3.5895533333333334</v>
      </c>
      <c r="O28" s="195"/>
      <c r="P28" s="195">
        <f t="shared" si="8"/>
        <v>0.39883925925925928</v>
      </c>
      <c r="Q28" s="195"/>
      <c r="R28" s="203">
        <f t="shared" si="9"/>
        <v>3.9883925925925925</v>
      </c>
      <c r="S28" s="192">
        <f t="shared" si="1"/>
        <v>2871.6426666666666</v>
      </c>
      <c r="T28" s="87">
        <f t="shared" si="2"/>
        <v>0</v>
      </c>
      <c r="U28" s="87">
        <f t="shared" si="3"/>
        <v>319.07140740740743</v>
      </c>
      <c r="V28" s="87">
        <f t="shared" si="4"/>
        <v>0</v>
      </c>
      <c r="W28" s="53">
        <f t="shared" si="10"/>
        <v>3190.7140740740742</v>
      </c>
      <c r="X28" s="14"/>
      <c r="Y28" s="323" t="s">
        <v>105</v>
      </c>
      <c r="Z28" s="324"/>
      <c r="AA28" s="323" t="s">
        <v>14</v>
      </c>
      <c r="AB28" s="324"/>
      <c r="AC28" s="323" t="s">
        <v>106</v>
      </c>
      <c r="AD28" s="324"/>
      <c r="AE28" s="323" t="s">
        <v>14</v>
      </c>
      <c r="AF28" s="324"/>
      <c r="AG28" s="323" t="s">
        <v>107</v>
      </c>
      <c r="AH28" s="324"/>
      <c r="AI28" s="323" t="s">
        <v>14</v>
      </c>
      <c r="AJ28" s="324"/>
      <c r="AK28" s="54" t="s">
        <v>108</v>
      </c>
      <c r="AL28" s="323"/>
      <c r="AM28" s="324"/>
      <c r="AN28" s="323" t="s">
        <v>109</v>
      </c>
      <c r="AO28" s="324"/>
      <c r="AP28" s="323" t="s">
        <v>14</v>
      </c>
      <c r="AQ28" s="324"/>
      <c r="AR28" s="323" t="s">
        <v>108</v>
      </c>
      <c r="AS28" s="324"/>
      <c r="AT28" s="323"/>
      <c r="AU28" s="325"/>
    </row>
    <row r="29" spans="1:47" ht="38.25" x14ac:dyDescent="0.25">
      <c r="A29" s="335"/>
      <c r="B29" s="332"/>
      <c r="C29" s="11" t="s">
        <v>33</v>
      </c>
      <c r="D29" s="326" t="s">
        <v>110</v>
      </c>
      <c r="E29" s="327"/>
      <c r="F29" s="49" t="s">
        <v>77</v>
      </c>
      <c r="G29" s="50">
        <v>0</v>
      </c>
      <c r="H29" s="51" t="s">
        <v>111</v>
      </c>
      <c r="I29" s="51">
        <v>200</v>
      </c>
      <c r="J29" s="86">
        <f t="shared" si="5"/>
        <v>0</v>
      </c>
      <c r="K29" s="86"/>
      <c r="L29" s="86">
        <f t="shared" si="6"/>
        <v>0</v>
      </c>
      <c r="M29" s="86"/>
      <c r="N29" s="202"/>
      <c r="O29" s="195"/>
      <c r="P29" s="195">
        <f t="shared" si="8"/>
        <v>2.9912944444444443</v>
      </c>
      <c r="Q29" s="195"/>
      <c r="R29" s="203">
        <f t="shared" si="9"/>
        <v>2.9912944444444443</v>
      </c>
      <c r="S29" s="192">
        <f t="shared" si="1"/>
        <v>0</v>
      </c>
      <c r="T29" s="87">
        <f t="shared" si="2"/>
        <v>0</v>
      </c>
      <c r="U29" s="87">
        <f t="shared" si="3"/>
        <v>0</v>
      </c>
      <c r="V29" s="87">
        <f t="shared" si="4"/>
        <v>0</v>
      </c>
      <c r="W29" s="53">
        <f t="shared" si="10"/>
        <v>0</v>
      </c>
      <c r="X29" s="14"/>
      <c r="Y29" s="323" t="s">
        <v>14</v>
      </c>
      <c r="Z29" s="324"/>
      <c r="AA29" s="323" t="s">
        <v>112</v>
      </c>
      <c r="AB29" s="324"/>
      <c r="AC29" s="323" t="s">
        <v>113</v>
      </c>
      <c r="AD29" s="324"/>
      <c r="AE29" s="323" t="s">
        <v>14</v>
      </c>
      <c r="AF29" s="324"/>
      <c r="AG29" s="323" t="s">
        <v>14</v>
      </c>
      <c r="AH29" s="324"/>
      <c r="AI29" s="323" t="s">
        <v>114</v>
      </c>
      <c r="AJ29" s="324"/>
      <c r="AK29" s="54" t="s">
        <v>115</v>
      </c>
      <c r="AL29" s="323"/>
      <c r="AM29" s="324"/>
      <c r="AN29" s="323" t="s">
        <v>14</v>
      </c>
      <c r="AO29" s="324"/>
      <c r="AP29" s="323" t="s">
        <v>116</v>
      </c>
      <c r="AQ29" s="324"/>
      <c r="AR29" s="323" t="s">
        <v>115</v>
      </c>
      <c r="AS29" s="324"/>
      <c r="AT29" s="323"/>
      <c r="AU29" s="325"/>
    </row>
    <row r="30" spans="1:47" ht="39.6" customHeight="1" x14ac:dyDescent="0.25">
      <c r="A30" s="335"/>
      <c r="B30" s="332"/>
      <c r="C30" s="11" t="s">
        <v>33</v>
      </c>
      <c r="D30" s="326" t="s">
        <v>117</v>
      </c>
      <c r="E30" s="327"/>
      <c r="F30" s="49" t="s">
        <v>64</v>
      </c>
      <c r="G30" s="50">
        <v>237</v>
      </c>
      <c r="H30" s="51" t="s">
        <v>111</v>
      </c>
      <c r="I30" s="51">
        <v>250</v>
      </c>
      <c r="J30" s="86">
        <f t="shared" si="5"/>
        <v>0.94799999999999995</v>
      </c>
      <c r="K30" s="86"/>
      <c r="L30" s="86">
        <f t="shared" si="6"/>
        <v>0.10533333333333333</v>
      </c>
      <c r="M30" s="86"/>
      <c r="N30" s="202">
        <f t="shared" si="7"/>
        <v>21.537320000000001</v>
      </c>
      <c r="O30" s="195"/>
      <c r="P30" s="195">
        <f t="shared" si="8"/>
        <v>2.3930355555555556</v>
      </c>
      <c r="Q30" s="195"/>
      <c r="R30" s="203">
        <f t="shared" si="9"/>
        <v>23.930355555555558</v>
      </c>
      <c r="S30" s="192">
        <f t="shared" si="1"/>
        <v>5104.3448400000007</v>
      </c>
      <c r="T30" s="87">
        <f t="shared" si="2"/>
        <v>0</v>
      </c>
      <c r="U30" s="87">
        <f t="shared" si="3"/>
        <v>567.14942666666673</v>
      </c>
      <c r="V30" s="87">
        <f t="shared" si="4"/>
        <v>0</v>
      </c>
      <c r="W30" s="53">
        <f t="shared" si="10"/>
        <v>5671.4942666666675</v>
      </c>
      <c r="X30" s="14"/>
      <c r="Y30" s="323" t="s">
        <v>118</v>
      </c>
      <c r="Z30" s="324"/>
      <c r="AA30" s="323" t="s">
        <v>14</v>
      </c>
      <c r="AB30" s="324"/>
      <c r="AC30" s="323" t="s">
        <v>119</v>
      </c>
      <c r="AD30" s="324"/>
      <c r="AE30" s="323" t="s">
        <v>14</v>
      </c>
      <c r="AF30" s="324"/>
      <c r="AG30" s="323" t="s">
        <v>120</v>
      </c>
      <c r="AH30" s="324"/>
      <c r="AI30" s="323" t="s">
        <v>14</v>
      </c>
      <c r="AJ30" s="324"/>
      <c r="AK30" s="54"/>
      <c r="AL30" s="323"/>
      <c r="AM30" s="324"/>
      <c r="AN30" s="323" t="s">
        <v>121</v>
      </c>
      <c r="AO30" s="324"/>
      <c r="AP30" s="323" t="s">
        <v>14</v>
      </c>
      <c r="AQ30" s="324"/>
      <c r="AR30" s="323" t="s">
        <v>102</v>
      </c>
      <c r="AS30" s="324"/>
      <c r="AT30" s="323"/>
      <c r="AU30" s="325"/>
    </row>
    <row r="31" spans="1:47" ht="38.25" x14ac:dyDescent="0.25">
      <c r="A31" s="336"/>
      <c r="B31" s="333"/>
      <c r="C31" s="11" t="s">
        <v>33</v>
      </c>
      <c r="D31" s="326" t="s">
        <v>122</v>
      </c>
      <c r="E31" s="327"/>
      <c r="F31" s="49" t="s">
        <v>77</v>
      </c>
      <c r="G31" s="50">
        <v>0</v>
      </c>
      <c r="H31" s="51" t="s">
        <v>111</v>
      </c>
      <c r="I31" s="51">
        <v>250</v>
      </c>
      <c r="J31" s="86">
        <f t="shared" si="5"/>
        <v>0</v>
      </c>
      <c r="K31" s="86"/>
      <c r="L31" s="86">
        <f t="shared" si="6"/>
        <v>0</v>
      </c>
      <c r="M31" s="86"/>
      <c r="N31" s="202"/>
      <c r="O31" s="195"/>
      <c r="P31" s="195">
        <f t="shared" si="8"/>
        <v>2.3930355555555556</v>
      </c>
      <c r="Q31" s="195"/>
      <c r="R31" s="203">
        <f t="shared" si="9"/>
        <v>2.3930355555555556</v>
      </c>
      <c r="S31" s="192">
        <f t="shared" si="1"/>
        <v>0</v>
      </c>
      <c r="T31" s="87">
        <f t="shared" si="2"/>
        <v>0</v>
      </c>
      <c r="U31" s="87">
        <f t="shared" si="3"/>
        <v>0</v>
      </c>
      <c r="V31" s="87">
        <f t="shared" si="4"/>
        <v>0</v>
      </c>
      <c r="W31" s="53">
        <f t="shared" si="10"/>
        <v>0</v>
      </c>
      <c r="X31" s="14"/>
      <c r="Y31" s="323" t="s">
        <v>14</v>
      </c>
      <c r="Z31" s="324"/>
      <c r="AA31" s="323" t="s">
        <v>123</v>
      </c>
      <c r="AB31" s="324"/>
      <c r="AC31" s="323" t="s">
        <v>124</v>
      </c>
      <c r="AD31" s="324"/>
      <c r="AE31" s="323" t="s">
        <v>14</v>
      </c>
      <c r="AF31" s="324"/>
      <c r="AG31" s="323" t="s">
        <v>14</v>
      </c>
      <c r="AH31" s="324"/>
      <c r="AI31" s="323" t="s">
        <v>120</v>
      </c>
      <c r="AJ31" s="324"/>
      <c r="AK31" s="54" t="s">
        <v>125</v>
      </c>
      <c r="AL31" s="323"/>
      <c r="AM31" s="324"/>
      <c r="AN31" s="323" t="s">
        <v>14</v>
      </c>
      <c r="AO31" s="324"/>
      <c r="AP31" s="323" t="s">
        <v>126</v>
      </c>
      <c r="AQ31" s="324"/>
      <c r="AR31" s="323" t="s">
        <v>125</v>
      </c>
      <c r="AS31" s="324"/>
      <c r="AT31" s="323"/>
      <c r="AU31" s="325"/>
    </row>
    <row r="32" spans="1:47" ht="52.9" customHeight="1" x14ac:dyDescent="0.25">
      <c r="A32" s="328">
        <v>2</v>
      </c>
      <c r="B32" s="331" t="s">
        <v>35</v>
      </c>
      <c r="C32" s="11" t="s">
        <v>35</v>
      </c>
      <c r="D32" s="326" t="s">
        <v>127</v>
      </c>
      <c r="E32" s="327"/>
      <c r="F32" s="49" t="s">
        <v>64</v>
      </c>
      <c r="G32" s="55">
        <v>2100</v>
      </c>
      <c r="H32" s="51" t="s">
        <v>128</v>
      </c>
      <c r="I32" s="85">
        <v>2700</v>
      </c>
      <c r="J32" s="86">
        <f t="shared" si="5"/>
        <v>0.77777777777777779</v>
      </c>
      <c r="K32" s="86"/>
      <c r="L32" s="86">
        <f t="shared" si="6"/>
        <v>8.6419753086419748E-2</v>
      </c>
      <c r="M32" s="86"/>
      <c r="N32" s="202">
        <f t="shared" si="7"/>
        <v>1.9941962962962962</v>
      </c>
      <c r="O32" s="195"/>
      <c r="P32" s="195">
        <f t="shared" si="8"/>
        <v>0.22157736625514401</v>
      </c>
      <c r="Q32" s="195"/>
      <c r="R32" s="203">
        <f t="shared" si="9"/>
        <v>2.2157736625514404</v>
      </c>
      <c r="S32" s="192">
        <f t="shared" si="1"/>
        <v>4187.8122222222219</v>
      </c>
      <c r="T32" s="87">
        <f t="shared" si="2"/>
        <v>0</v>
      </c>
      <c r="U32" s="87">
        <f t="shared" si="3"/>
        <v>465.31246913580242</v>
      </c>
      <c r="V32" s="87">
        <f t="shared" si="4"/>
        <v>0</v>
      </c>
      <c r="W32" s="53">
        <f t="shared" si="10"/>
        <v>4653.1246913580244</v>
      </c>
      <c r="X32" s="14"/>
      <c r="Y32" s="323"/>
      <c r="Z32" s="324"/>
      <c r="AA32" s="323" t="s">
        <v>14</v>
      </c>
      <c r="AB32" s="324"/>
      <c r="AC32" s="323" t="s">
        <v>129</v>
      </c>
      <c r="AD32" s="324"/>
      <c r="AE32" s="323" t="s">
        <v>130</v>
      </c>
      <c r="AF32" s="324"/>
      <c r="AG32" s="323" t="s">
        <v>131</v>
      </c>
      <c r="AH32" s="324"/>
      <c r="AI32" s="323" t="s">
        <v>14</v>
      </c>
      <c r="AJ32" s="324"/>
      <c r="AK32" s="54" t="s">
        <v>132</v>
      </c>
      <c r="AL32" s="323" t="s">
        <v>133</v>
      </c>
      <c r="AM32" s="324"/>
      <c r="AN32" s="323"/>
      <c r="AO32" s="324"/>
      <c r="AP32" s="323" t="s">
        <v>14</v>
      </c>
      <c r="AQ32" s="324"/>
      <c r="AR32" s="323" t="s">
        <v>132</v>
      </c>
      <c r="AS32" s="324"/>
      <c r="AT32" s="323"/>
      <c r="AU32" s="325"/>
    </row>
    <row r="33" spans="1:47" ht="38.25" x14ac:dyDescent="0.25">
      <c r="A33" s="329"/>
      <c r="B33" s="332"/>
      <c r="C33" s="11" t="s">
        <v>35</v>
      </c>
      <c r="D33" s="326" t="s">
        <v>134</v>
      </c>
      <c r="E33" s="327"/>
      <c r="F33" s="49" t="s">
        <v>64</v>
      </c>
      <c r="G33" s="55">
        <v>2000</v>
      </c>
      <c r="H33" s="51" t="s">
        <v>135</v>
      </c>
      <c r="I33" s="85">
        <v>9000</v>
      </c>
      <c r="J33" s="86">
        <f t="shared" si="5"/>
        <v>0.22222222222222221</v>
      </c>
      <c r="K33" s="86"/>
      <c r="L33" s="86">
        <f t="shared" si="6"/>
        <v>2.4691358024691357E-2</v>
      </c>
      <c r="M33" s="86"/>
      <c r="N33" s="202">
        <f t="shared" si="7"/>
        <v>0.5982588888888889</v>
      </c>
      <c r="O33" s="195"/>
      <c r="P33" s="195">
        <f t="shared" si="8"/>
        <v>6.6473209876543204E-2</v>
      </c>
      <c r="Q33" s="195"/>
      <c r="R33" s="203">
        <f t="shared" si="9"/>
        <v>0.66473209876543216</v>
      </c>
      <c r="S33" s="192">
        <f t="shared" si="1"/>
        <v>1196.5177777777778</v>
      </c>
      <c r="T33" s="87">
        <f t="shared" si="2"/>
        <v>0</v>
      </c>
      <c r="U33" s="87">
        <f t="shared" si="3"/>
        <v>132.94641975308642</v>
      </c>
      <c r="V33" s="87">
        <f t="shared" si="4"/>
        <v>0</v>
      </c>
      <c r="W33" s="53">
        <f t="shared" si="10"/>
        <v>1329.4641975308643</v>
      </c>
      <c r="X33" s="14"/>
      <c r="Y33" s="323"/>
      <c r="Z33" s="324"/>
      <c r="AA33" s="323" t="s">
        <v>14</v>
      </c>
      <c r="AB33" s="324"/>
      <c r="AC33" s="323" t="s">
        <v>136</v>
      </c>
      <c r="AD33" s="324"/>
      <c r="AE33" s="323" t="s">
        <v>137</v>
      </c>
      <c r="AF33" s="324"/>
      <c r="AG33" s="323" t="s">
        <v>138</v>
      </c>
      <c r="AH33" s="324"/>
      <c r="AI33" s="323" t="s">
        <v>14</v>
      </c>
      <c r="AJ33" s="324"/>
      <c r="AK33" s="54" t="s">
        <v>139</v>
      </c>
      <c r="AL33" s="323" t="s">
        <v>140</v>
      </c>
      <c r="AM33" s="324"/>
      <c r="AN33" s="323"/>
      <c r="AO33" s="324"/>
      <c r="AP33" s="323" t="s">
        <v>14</v>
      </c>
      <c r="AQ33" s="324"/>
      <c r="AR33" s="323" t="s">
        <v>139</v>
      </c>
      <c r="AS33" s="324"/>
      <c r="AT33" s="323" t="s">
        <v>141</v>
      </c>
      <c r="AU33" s="325"/>
    </row>
    <row r="34" spans="1:47" ht="38.25" x14ac:dyDescent="0.25">
      <c r="A34" s="330"/>
      <c r="B34" s="333"/>
      <c r="C34" s="11" t="s">
        <v>35</v>
      </c>
      <c r="D34" s="326" t="s">
        <v>142</v>
      </c>
      <c r="E34" s="327"/>
      <c r="F34" s="49" t="s">
        <v>64</v>
      </c>
      <c r="G34" s="55">
        <v>2857.9684000000002</v>
      </c>
      <c r="H34" s="51" t="s">
        <v>128</v>
      </c>
      <c r="I34" s="85">
        <v>2700</v>
      </c>
      <c r="J34" s="86">
        <f t="shared" si="5"/>
        <v>1.0585068148148149</v>
      </c>
      <c r="K34" s="86"/>
      <c r="L34" s="86">
        <f t="shared" si="6"/>
        <v>0.11761186831275722</v>
      </c>
      <c r="M34" s="86"/>
      <c r="N34" s="202">
        <f>1/I34*$F$8</f>
        <v>1.9941962962962962</v>
      </c>
      <c r="O34" s="195"/>
      <c r="P34" s="195">
        <f t="shared" si="8"/>
        <v>0.22157736625514401</v>
      </c>
      <c r="Q34" s="195"/>
      <c r="R34" s="203">
        <f t="shared" si="9"/>
        <v>2.2157736625514404</v>
      </c>
      <c r="S34" s="192">
        <f t="shared" si="1"/>
        <v>5699.3499982118519</v>
      </c>
      <c r="T34" s="87">
        <f t="shared" si="2"/>
        <v>0</v>
      </c>
      <c r="U34" s="87">
        <f t="shared" si="3"/>
        <v>633.26111091242797</v>
      </c>
      <c r="V34" s="87">
        <f t="shared" si="4"/>
        <v>0</v>
      </c>
      <c r="W34" s="53">
        <f t="shared" si="10"/>
        <v>6332.6111091242801</v>
      </c>
      <c r="X34" s="14"/>
      <c r="Y34" s="323"/>
      <c r="Z34" s="324"/>
      <c r="AA34" s="323" t="s">
        <v>14</v>
      </c>
      <c r="AB34" s="324"/>
      <c r="AC34" s="323" t="s">
        <v>143</v>
      </c>
      <c r="AD34" s="324"/>
      <c r="AE34" s="323" t="s">
        <v>144</v>
      </c>
      <c r="AF34" s="324"/>
      <c r="AG34" s="323" t="s">
        <v>131</v>
      </c>
      <c r="AH34" s="324"/>
      <c r="AI34" s="323" t="s">
        <v>14</v>
      </c>
      <c r="AJ34" s="324"/>
      <c r="AK34" s="54" t="s">
        <v>145</v>
      </c>
      <c r="AL34" s="323" t="s">
        <v>146</v>
      </c>
      <c r="AM34" s="324"/>
      <c r="AN34" s="323"/>
      <c r="AO34" s="324"/>
      <c r="AP34" s="323" t="s">
        <v>14</v>
      </c>
      <c r="AQ34" s="324"/>
      <c r="AR34" s="323" t="s">
        <v>145</v>
      </c>
      <c r="AS34" s="324"/>
      <c r="AT34" s="323" t="s">
        <v>147</v>
      </c>
      <c r="AU34" s="325"/>
    </row>
    <row r="35" spans="1:47" ht="52.9" customHeight="1" x14ac:dyDescent="0.25">
      <c r="A35" s="328">
        <v>3</v>
      </c>
      <c r="B35" s="331" t="s">
        <v>37</v>
      </c>
      <c r="C35" s="11" t="s">
        <v>37</v>
      </c>
      <c r="D35" s="326" t="s">
        <v>148</v>
      </c>
      <c r="E35" s="327"/>
      <c r="F35" s="49" t="s">
        <v>64</v>
      </c>
      <c r="G35" s="50">
        <v>0</v>
      </c>
      <c r="H35" s="51" t="s">
        <v>149</v>
      </c>
      <c r="I35" s="51">
        <v>160</v>
      </c>
      <c r="J35" s="86">
        <f t="shared" si="5"/>
        <v>0</v>
      </c>
      <c r="K35" s="86"/>
      <c r="L35" s="86">
        <f t="shared" si="6"/>
        <v>0</v>
      </c>
      <c r="M35" s="86"/>
      <c r="N35" s="204"/>
      <c r="O35" s="195"/>
      <c r="P35" s="195"/>
      <c r="Q35" s="195"/>
      <c r="R35" s="203">
        <f t="shared" si="9"/>
        <v>0</v>
      </c>
      <c r="S35" s="192">
        <f t="shared" si="1"/>
        <v>0</v>
      </c>
      <c r="T35" s="87">
        <f t="shared" si="2"/>
        <v>0</v>
      </c>
      <c r="U35" s="87">
        <f t="shared" si="3"/>
        <v>0</v>
      </c>
      <c r="V35" s="87">
        <f t="shared" si="4"/>
        <v>0</v>
      </c>
      <c r="W35" s="53">
        <f t="shared" si="10"/>
        <v>0</v>
      </c>
      <c r="X35" s="14"/>
      <c r="Y35" s="323"/>
      <c r="Z35" s="324"/>
      <c r="AA35" s="323" t="s">
        <v>14</v>
      </c>
      <c r="AB35" s="324"/>
      <c r="AC35" s="323" t="s">
        <v>150</v>
      </c>
      <c r="AD35" s="324"/>
      <c r="AE35" s="323" t="s">
        <v>151</v>
      </c>
      <c r="AF35" s="324"/>
      <c r="AG35" s="323" t="s">
        <v>152</v>
      </c>
      <c r="AH35" s="324"/>
      <c r="AI35" s="323" t="s">
        <v>14</v>
      </c>
      <c r="AJ35" s="324"/>
      <c r="AK35" s="54"/>
      <c r="AL35" s="323"/>
      <c r="AM35" s="324"/>
      <c r="AN35" s="323"/>
      <c r="AO35" s="324"/>
      <c r="AP35" s="323" t="s">
        <v>14</v>
      </c>
      <c r="AQ35" s="324"/>
      <c r="AR35" s="323" t="s">
        <v>102</v>
      </c>
      <c r="AS35" s="324"/>
      <c r="AT35" s="323"/>
      <c r="AU35" s="325"/>
    </row>
    <row r="36" spans="1:47" ht="52.9" customHeight="1" x14ac:dyDescent="0.25">
      <c r="A36" s="329"/>
      <c r="B36" s="332"/>
      <c r="C36" s="11" t="s">
        <v>37</v>
      </c>
      <c r="D36" s="326" t="s">
        <v>153</v>
      </c>
      <c r="E36" s="327"/>
      <c r="F36" s="49" t="s">
        <v>64</v>
      </c>
      <c r="G36" s="92">
        <v>500</v>
      </c>
      <c r="H36" s="51" t="s">
        <v>154</v>
      </c>
      <c r="I36" s="51">
        <v>380</v>
      </c>
      <c r="J36" s="189">
        <v>0.111531212</v>
      </c>
      <c r="K36" s="86"/>
      <c r="L36" s="86">
        <f t="shared" si="6"/>
        <v>0.14619883040935674</v>
      </c>
      <c r="M36" s="86"/>
      <c r="N36" s="204">
        <v>1.198434102</v>
      </c>
      <c r="O36" s="195"/>
      <c r="P36" s="195"/>
      <c r="Q36" s="195"/>
      <c r="R36" s="203">
        <f t="shared" si="9"/>
        <v>1.198434102</v>
      </c>
      <c r="S36" s="192">
        <f t="shared" si="1"/>
        <v>599.21705099999997</v>
      </c>
      <c r="T36" s="87">
        <f t="shared" si="2"/>
        <v>0</v>
      </c>
      <c r="U36" s="87">
        <f t="shared" si="3"/>
        <v>0</v>
      </c>
      <c r="V36" s="87">
        <f t="shared" si="4"/>
        <v>0</v>
      </c>
      <c r="W36" s="53">
        <f t="shared" si="10"/>
        <v>599.21705099999997</v>
      </c>
      <c r="X36" s="14"/>
      <c r="Y36" s="323"/>
      <c r="Z36" s="324"/>
      <c r="AA36" s="323" t="s">
        <v>14</v>
      </c>
      <c r="AB36" s="324"/>
      <c r="AC36" s="323" t="s">
        <v>155</v>
      </c>
      <c r="AD36" s="324"/>
      <c r="AE36" s="323" t="s">
        <v>156</v>
      </c>
      <c r="AF36" s="324"/>
      <c r="AG36" s="323" t="s">
        <v>157</v>
      </c>
      <c r="AH36" s="324"/>
      <c r="AI36" s="323" t="s">
        <v>14</v>
      </c>
      <c r="AJ36" s="324"/>
      <c r="AK36" s="54" t="s">
        <v>158</v>
      </c>
      <c r="AL36" s="323" t="s">
        <v>159</v>
      </c>
      <c r="AM36" s="324"/>
      <c r="AN36" s="323"/>
      <c r="AO36" s="324"/>
      <c r="AP36" s="323" t="s">
        <v>14</v>
      </c>
      <c r="AQ36" s="324"/>
      <c r="AR36" s="323" t="s">
        <v>158</v>
      </c>
      <c r="AS36" s="324"/>
      <c r="AT36" s="323" t="s">
        <v>160</v>
      </c>
      <c r="AU36" s="325"/>
    </row>
    <row r="37" spans="1:47" ht="38.25" x14ac:dyDescent="0.25">
      <c r="A37" s="330"/>
      <c r="B37" s="333"/>
      <c r="C37" s="11" t="s">
        <v>37</v>
      </c>
      <c r="D37" s="326" t="s">
        <v>161</v>
      </c>
      <c r="E37" s="327"/>
      <c r="F37" s="49" t="s">
        <v>64</v>
      </c>
      <c r="G37" s="92">
        <v>199.66300000000001</v>
      </c>
      <c r="H37" s="51" t="s">
        <v>154</v>
      </c>
      <c r="I37" s="51">
        <v>380</v>
      </c>
      <c r="J37" s="189">
        <v>3.3459363999999998E-2</v>
      </c>
      <c r="K37" s="86"/>
      <c r="L37" s="86">
        <f t="shared" si="6"/>
        <v>5.8380994152046783E-2</v>
      </c>
      <c r="M37" s="86"/>
      <c r="N37" s="204">
        <v>1.198434102</v>
      </c>
      <c r="O37" s="195"/>
      <c r="P37" s="195"/>
      <c r="Q37" s="195"/>
      <c r="R37" s="203">
        <f t="shared" si="9"/>
        <v>1.198434102</v>
      </c>
      <c r="S37" s="192">
        <f t="shared" si="1"/>
        <v>239.28294810762603</v>
      </c>
      <c r="T37" s="87">
        <f t="shared" si="2"/>
        <v>0</v>
      </c>
      <c r="U37" s="87">
        <f t="shared" si="3"/>
        <v>0</v>
      </c>
      <c r="V37" s="87">
        <f t="shared" si="4"/>
        <v>0</v>
      </c>
      <c r="W37" s="53">
        <f t="shared" si="10"/>
        <v>239.28294810762603</v>
      </c>
      <c r="X37" s="14"/>
      <c r="Y37" s="323"/>
      <c r="Z37" s="324"/>
      <c r="AA37" s="323" t="s">
        <v>14</v>
      </c>
      <c r="AB37" s="324"/>
      <c r="AC37" s="323" t="s">
        <v>155</v>
      </c>
      <c r="AD37" s="324"/>
      <c r="AE37" s="323" t="s">
        <v>156</v>
      </c>
      <c r="AF37" s="324"/>
      <c r="AG37" s="323" t="s">
        <v>157</v>
      </c>
      <c r="AH37" s="324"/>
      <c r="AI37" s="323" t="s">
        <v>14</v>
      </c>
      <c r="AJ37" s="324"/>
      <c r="AK37" s="54" t="s">
        <v>162</v>
      </c>
      <c r="AL37" s="323" t="s">
        <v>163</v>
      </c>
      <c r="AM37" s="324"/>
      <c r="AN37" s="323"/>
      <c r="AO37" s="324"/>
      <c r="AP37" s="323" t="s">
        <v>14</v>
      </c>
      <c r="AQ37" s="324"/>
      <c r="AR37" s="323" t="s">
        <v>162</v>
      </c>
      <c r="AS37" s="324"/>
      <c r="AT37" s="323" t="s">
        <v>164</v>
      </c>
      <c r="AU37" s="325"/>
    </row>
    <row r="38" spans="1:47" ht="31.15" customHeight="1" x14ac:dyDescent="0.25">
      <c r="A38" s="56">
        <v>4</v>
      </c>
      <c r="B38" s="57" t="s">
        <v>165</v>
      </c>
      <c r="C38" s="12" t="s">
        <v>165</v>
      </c>
      <c r="D38" s="326" t="s">
        <v>166</v>
      </c>
      <c r="E38" s="327"/>
      <c r="F38" s="49" t="s">
        <v>64</v>
      </c>
      <c r="G38" s="50">
        <v>0</v>
      </c>
      <c r="H38" s="51" t="s">
        <v>149</v>
      </c>
      <c r="I38" s="51">
        <v>160</v>
      </c>
      <c r="J38" s="189">
        <v>0</v>
      </c>
      <c r="K38" s="86"/>
      <c r="L38" s="86">
        <f t="shared" si="6"/>
        <v>0</v>
      </c>
      <c r="M38" s="86"/>
      <c r="N38" s="204"/>
      <c r="O38" s="195"/>
      <c r="P38" s="195"/>
      <c r="Q38" s="196"/>
      <c r="R38" s="203">
        <f t="shared" si="9"/>
        <v>0</v>
      </c>
      <c r="S38" s="192">
        <f t="shared" si="1"/>
        <v>0</v>
      </c>
      <c r="T38" s="87">
        <f t="shared" si="2"/>
        <v>0</v>
      </c>
      <c r="U38" s="87">
        <f t="shared" si="3"/>
        <v>0</v>
      </c>
      <c r="V38" s="87">
        <f t="shared" si="4"/>
        <v>0</v>
      </c>
      <c r="W38" s="53">
        <f t="shared" si="10"/>
        <v>0</v>
      </c>
      <c r="X38" s="14"/>
      <c r="Y38" s="323"/>
      <c r="Z38" s="324"/>
      <c r="AA38" s="323" t="s">
        <v>14</v>
      </c>
      <c r="AB38" s="324"/>
      <c r="AC38" s="323" t="s">
        <v>167</v>
      </c>
      <c r="AD38" s="324"/>
      <c r="AE38" s="323" t="s">
        <v>168</v>
      </c>
      <c r="AF38" s="324"/>
      <c r="AG38" s="323" t="s">
        <v>169</v>
      </c>
      <c r="AH38" s="324"/>
      <c r="AI38" s="323" t="s">
        <v>14</v>
      </c>
      <c r="AJ38" s="324"/>
      <c r="AK38" s="54"/>
      <c r="AL38" s="323"/>
      <c r="AM38" s="324"/>
      <c r="AN38" s="323"/>
      <c r="AO38" s="324"/>
      <c r="AP38" s="323" t="s">
        <v>14</v>
      </c>
      <c r="AQ38" s="324"/>
      <c r="AR38" s="323" t="s">
        <v>102</v>
      </c>
      <c r="AS38" s="324"/>
      <c r="AT38" s="323"/>
      <c r="AU38" s="325"/>
    </row>
    <row r="39" spans="1:47" ht="38.25" x14ac:dyDescent="0.25">
      <c r="A39" s="56">
        <v>5</v>
      </c>
      <c r="B39" s="57" t="s">
        <v>170</v>
      </c>
      <c r="C39" s="12" t="s">
        <v>170</v>
      </c>
      <c r="D39" s="326" t="s">
        <v>171</v>
      </c>
      <c r="E39" s="327"/>
      <c r="F39" s="49" t="s">
        <v>172</v>
      </c>
      <c r="G39" s="92">
        <v>77.14385</v>
      </c>
      <c r="H39" s="51" t="s">
        <v>83</v>
      </c>
      <c r="I39" s="51">
        <v>450</v>
      </c>
      <c r="J39" s="189">
        <v>0.177777778</v>
      </c>
      <c r="K39" s="86"/>
      <c r="L39" s="86">
        <f t="shared" si="6"/>
        <v>1.9047864197530864E-2</v>
      </c>
      <c r="M39" s="86"/>
      <c r="N39" s="214">
        <f>1/I39*$F$8</f>
        <v>11.965177777777777</v>
      </c>
      <c r="O39" s="195"/>
      <c r="P39" s="195">
        <f t="shared" si="8"/>
        <v>1.3294641975308641</v>
      </c>
      <c r="Q39" s="196"/>
      <c r="R39" s="203">
        <f t="shared" si="9"/>
        <v>13.294641975308641</v>
      </c>
      <c r="S39" s="192">
        <f t="shared" si="1"/>
        <v>923.03987971222216</v>
      </c>
      <c r="T39" s="87">
        <f t="shared" si="2"/>
        <v>0</v>
      </c>
      <c r="U39" s="87">
        <f t="shared" si="3"/>
        <v>102.55998663469136</v>
      </c>
      <c r="V39" s="52" t="s">
        <v>173</v>
      </c>
      <c r="W39" s="53">
        <f t="shared" si="10"/>
        <v>1025.5998663469136</v>
      </c>
      <c r="X39" s="14"/>
      <c r="Y39" s="323" t="s">
        <v>14</v>
      </c>
      <c r="Z39" s="324"/>
      <c r="AA39" s="323" t="s">
        <v>14</v>
      </c>
      <c r="AB39" s="324"/>
      <c r="AC39" s="323" t="s">
        <v>174</v>
      </c>
      <c r="AD39" s="324"/>
      <c r="AE39" s="323" t="s">
        <v>14</v>
      </c>
      <c r="AF39" s="324"/>
      <c r="AG39" s="323" t="s">
        <v>14</v>
      </c>
      <c r="AH39" s="324"/>
      <c r="AI39" s="323" t="s">
        <v>86</v>
      </c>
      <c r="AJ39" s="324"/>
      <c r="AK39" s="54" t="s">
        <v>175</v>
      </c>
      <c r="AL39" s="323"/>
      <c r="AM39" s="324"/>
      <c r="AN39" s="323" t="s">
        <v>14</v>
      </c>
      <c r="AO39" s="324"/>
      <c r="AP39" s="323" t="s">
        <v>176</v>
      </c>
      <c r="AQ39" s="324"/>
      <c r="AR39" s="323" t="s">
        <v>175</v>
      </c>
      <c r="AS39" s="324"/>
      <c r="AT39" s="323"/>
      <c r="AU39" s="325"/>
    </row>
    <row r="40" spans="1:47" ht="15.75" thickBot="1" x14ac:dyDescent="0.3">
      <c r="A40" s="58"/>
      <c r="B40" s="320" t="s">
        <v>177</v>
      </c>
      <c r="C40" s="321"/>
      <c r="D40" s="321"/>
      <c r="E40" s="322"/>
      <c r="F40" s="59"/>
      <c r="G40" s="84">
        <f>SUM(G22:G39)</f>
        <v>14230.49013</v>
      </c>
      <c r="H40" s="60" t="s">
        <v>14</v>
      </c>
      <c r="I40" s="60"/>
      <c r="J40" s="83">
        <f>SUM(J22:J39)</f>
        <v>9.6515375688148133</v>
      </c>
      <c r="K40" s="83"/>
      <c r="L40" s="83">
        <v>1</v>
      </c>
      <c r="M40" s="193"/>
      <c r="N40" s="205"/>
      <c r="O40" s="197"/>
      <c r="P40" s="197"/>
      <c r="Q40" s="198"/>
      <c r="R40" s="206"/>
      <c r="S40" s="194"/>
      <c r="T40" s="60"/>
      <c r="U40" s="60"/>
      <c r="V40" s="61"/>
      <c r="W40" s="62">
        <f>SUM(W22:W39)</f>
        <v>57674.290917014368</v>
      </c>
      <c r="X40" s="14"/>
      <c r="Y40" s="318" t="s">
        <v>14</v>
      </c>
      <c r="Z40" s="319"/>
      <c r="AA40" s="318" t="s">
        <v>14</v>
      </c>
      <c r="AB40" s="319"/>
      <c r="AC40" s="318" t="s">
        <v>14</v>
      </c>
      <c r="AD40" s="319"/>
      <c r="AE40" s="318" t="s">
        <v>14</v>
      </c>
      <c r="AF40" s="319"/>
      <c r="AG40" s="318" t="s">
        <v>14</v>
      </c>
      <c r="AH40" s="319"/>
      <c r="AI40" s="318" t="s">
        <v>14</v>
      </c>
      <c r="AJ40" s="319"/>
      <c r="AK40" s="63"/>
      <c r="AL40" s="318" t="s">
        <v>14</v>
      </c>
      <c r="AM40" s="319"/>
      <c r="AN40" s="318"/>
      <c r="AO40" s="319"/>
      <c r="AP40" s="318"/>
      <c r="AQ40" s="319"/>
      <c r="AR40" s="318"/>
      <c r="AS40" s="319"/>
      <c r="AT40" s="318"/>
      <c r="AU40" s="319"/>
    </row>
    <row r="41" spans="1:47" ht="15.75" thickBot="1" x14ac:dyDescent="0.3">
      <c r="N41" s="207"/>
      <c r="O41" s="208"/>
      <c r="P41" s="208"/>
      <c r="Q41" s="208"/>
      <c r="R41" s="209"/>
    </row>
  </sheetData>
  <mergeCells count="288">
    <mergeCell ref="AC1:AD2"/>
    <mergeCell ref="AE1:AF1"/>
    <mergeCell ref="AE2:AF2"/>
    <mergeCell ref="B1:E4"/>
    <mergeCell ref="AL15:AM15"/>
    <mergeCell ref="AL16:AM16"/>
    <mergeCell ref="B6:H6"/>
    <mergeCell ref="AL13:AM13"/>
    <mergeCell ref="AL14:AM14"/>
    <mergeCell ref="J14:P14"/>
    <mergeCell ref="AL12:AM12"/>
    <mergeCell ref="B14:F14"/>
    <mergeCell ref="B15:H15"/>
    <mergeCell ref="K11:M11"/>
    <mergeCell ref="K12:M12"/>
    <mergeCell ref="AL11:AM11"/>
    <mergeCell ref="J13:P13"/>
    <mergeCell ref="AL8:AM8"/>
    <mergeCell ref="AL10:AM10"/>
    <mergeCell ref="AL7:AM7"/>
    <mergeCell ref="K10:M10"/>
    <mergeCell ref="J6:Q6"/>
    <mergeCell ref="K9:M9"/>
    <mergeCell ref="X2:AA5"/>
    <mergeCell ref="A17:B17"/>
    <mergeCell ref="A18:B18"/>
    <mergeCell ref="A19:M19"/>
    <mergeCell ref="N19:W19"/>
    <mergeCell ref="Y19:AF19"/>
    <mergeCell ref="A20:A21"/>
    <mergeCell ref="B20:B21"/>
    <mergeCell ref="C20:C21"/>
    <mergeCell ref="D20:E21"/>
    <mergeCell ref="F20:F21"/>
    <mergeCell ref="Y20:AF20"/>
    <mergeCell ref="AG20:AM20"/>
    <mergeCell ref="AN20:AU20"/>
    <mergeCell ref="Y21:Z21"/>
    <mergeCell ref="AA21:AB21"/>
    <mergeCell ref="AC21:AD21"/>
    <mergeCell ref="AE21:AF21"/>
    <mergeCell ref="AG21:AH21"/>
    <mergeCell ref="AI21:AJ21"/>
    <mergeCell ref="AL21:AM21"/>
    <mergeCell ref="AN21:AO21"/>
    <mergeCell ref="AP21:AQ21"/>
    <mergeCell ref="AR21:AS21"/>
    <mergeCell ref="AT21:AU21"/>
    <mergeCell ref="A22:A31"/>
    <mergeCell ref="B22:B31"/>
    <mergeCell ref="D22:E22"/>
    <mergeCell ref="Y22:Z22"/>
    <mergeCell ref="AA22:AB22"/>
    <mergeCell ref="AC22:AD22"/>
    <mergeCell ref="G20:G21"/>
    <mergeCell ref="H20:H21"/>
    <mergeCell ref="I20:I21"/>
    <mergeCell ref="J20:M20"/>
    <mergeCell ref="N20:R20"/>
    <mergeCell ref="S20:W20"/>
    <mergeCell ref="D24:E24"/>
    <mergeCell ref="Y24:Z24"/>
    <mergeCell ref="AA24:AB24"/>
    <mergeCell ref="AC24:AD24"/>
    <mergeCell ref="D25:E25"/>
    <mergeCell ref="Y25:Z25"/>
    <mergeCell ref="AA25:AB25"/>
    <mergeCell ref="AC25:AD25"/>
    <mergeCell ref="AE24:AF24"/>
    <mergeCell ref="AG24:AH24"/>
    <mergeCell ref="AR22:AS22"/>
    <mergeCell ref="AT22:AU22"/>
    <mergeCell ref="D23:E23"/>
    <mergeCell ref="Y23:Z23"/>
    <mergeCell ref="AA23:AB23"/>
    <mergeCell ref="AC23:AD23"/>
    <mergeCell ref="AE23:AF23"/>
    <mergeCell ref="AG23:AH23"/>
    <mergeCell ref="AI23:AJ23"/>
    <mergeCell ref="AL23:AM23"/>
    <mergeCell ref="AE22:AF22"/>
    <mergeCell ref="AG22:AH22"/>
    <mergeCell ref="AI22:AJ22"/>
    <mergeCell ref="AL22:AM22"/>
    <mergeCell ref="AN22:AO22"/>
    <mergeCell ref="AP22:AQ22"/>
    <mergeCell ref="AI24:AJ24"/>
    <mergeCell ref="AL24:AM24"/>
    <mergeCell ref="AN24:AO24"/>
    <mergeCell ref="AP24:AQ24"/>
    <mergeCell ref="AR24:AS24"/>
    <mergeCell ref="AT24:AU24"/>
    <mergeCell ref="AN23:AO23"/>
    <mergeCell ref="AP23:AQ23"/>
    <mergeCell ref="AR23:AS23"/>
    <mergeCell ref="AT23:AU23"/>
    <mergeCell ref="AI25:AJ25"/>
    <mergeCell ref="AL25:AM25"/>
    <mergeCell ref="AN25:AO25"/>
    <mergeCell ref="AP25:AQ25"/>
    <mergeCell ref="AR25:AS25"/>
    <mergeCell ref="AT25:AU25"/>
    <mergeCell ref="AE25:AF25"/>
    <mergeCell ref="AG25:AH25"/>
    <mergeCell ref="AI26:AJ26"/>
    <mergeCell ref="AL26:AM26"/>
    <mergeCell ref="AN26:AO26"/>
    <mergeCell ref="AP26:AQ26"/>
    <mergeCell ref="AR26:AS26"/>
    <mergeCell ref="AT26:AU26"/>
    <mergeCell ref="D26:E26"/>
    <mergeCell ref="Y26:Z26"/>
    <mergeCell ref="AA26:AB26"/>
    <mergeCell ref="AC26:AD26"/>
    <mergeCell ref="AE26:AF26"/>
    <mergeCell ref="AG26:AH26"/>
    <mergeCell ref="AI27:AJ27"/>
    <mergeCell ref="AL27:AM27"/>
    <mergeCell ref="AN27:AO27"/>
    <mergeCell ref="AP27:AQ27"/>
    <mergeCell ref="AR27:AS27"/>
    <mergeCell ref="AT27:AU27"/>
    <mergeCell ref="D27:E27"/>
    <mergeCell ref="Y27:Z27"/>
    <mergeCell ref="AA27:AB27"/>
    <mergeCell ref="AC27:AD27"/>
    <mergeCell ref="AE27:AF27"/>
    <mergeCell ref="AG27:AH27"/>
    <mergeCell ref="AI28:AJ28"/>
    <mergeCell ref="AL28:AM28"/>
    <mergeCell ref="AN28:AO28"/>
    <mergeCell ref="AP28:AQ28"/>
    <mergeCell ref="AR28:AS28"/>
    <mergeCell ref="AT28:AU28"/>
    <mergeCell ref="D28:E28"/>
    <mergeCell ref="Y28:Z28"/>
    <mergeCell ref="AA28:AB28"/>
    <mergeCell ref="AC28:AD28"/>
    <mergeCell ref="AE28:AF28"/>
    <mergeCell ref="AG28:AH28"/>
    <mergeCell ref="AI29:AJ29"/>
    <mergeCell ref="AL29:AM29"/>
    <mergeCell ref="AN29:AO29"/>
    <mergeCell ref="AP29:AQ29"/>
    <mergeCell ref="AR29:AS29"/>
    <mergeCell ref="AT29:AU29"/>
    <mergeCell ref="D29:E29"/>
    <mergeCell ref="Y29:Z29"/>
    <mergeCell ref="AA29:AB29"/>
    <mergeCell ref="AC29:AD29"/>
    <mergeCell ref="AE29:AF29"/>
    <mergeCell ref="AG29:AH29"/>
    <mergeCell ref="AI30:AJ30"/>
    <mergeCell ref="AL30:AM30"/>
    <mergeCell ref="AN30:AO30"/>
    <mergeCell ref="AP30:AQ30"/>
    <mergeCell ref="AR30:AS30"/>
    <mergeCell ref="AT30:AU30"/>
    <mergeCell ref="D30:E30"/>
    <mergeCell ref="Y30:Z30"/>
    <mergeCell ref="AA30:AB30"/>
    <mergeCell ref="AC30:AD30"/>
    <mergeCell ref="AE30:AF30"/>
    <mergeCell ref="AG30:AH30"/>
    <mergeCell ref="AI31:AJ31"/>
    <mergeCell ref="AL31:AM31"/>
    <mergeCell ref="AN31:AO31"/>
    <mergeCell ref="AP31:AQ31"/>
    <mergeCell ref="AR31:AS31"/>
    <mergeCell ref="AT31:AU31"/>
    <mergeCell ref="D31:E31"/>
    <mergeCell ref="Y31:Z31"/>
    <mergeCell ref="AA31:AB31"/>
    <mergeCell ref="AC31:AD31"/>
    <mergeCell ref="AE31:AF31"/>
    <mergeCell ref="AG31:AH31"/>
    <mergeCell ref="AR32:AS32"/>
    <mergeCell ref="AT32:AU32"/>
    <mergeCell ref="D33:E33"/>
    <mergeCell ref="Y33:Z33"/>
    <mergeCell ref="AA33:AB33"/>
    <mergeCell ref="AC33:AD33"/>
    <mergeCell ref="AE33:AF33"/>
    <mergeCell ref="AG33:AH33"/>
    <mergeCell ref="AI33:AJ33"/>
    <mergeCell ref="AL33:AM33"/>
    <mergeCell ref="AE32:AF32"/>
    <mergeCell ref="AG32:AH32"/>
    <mergeCell ref="AI32:AJ32"/>
    <mergeCell ref="AL32:AM32"/>
    <mergeCell ref="AN32:AO32"/>
    <mergeCell ref="AP32:AQ32"/>
    <mergeCell ref="D32:E32"/>
    <mergeCell ref="Y32:Z32"/>
    <mergeCell ref="AA32:AB32"/>
    <mergeCell ref="AC32:AD32"/>
    <mergeCell ref="AP34:AQ34"/>
    <mergeCell ref="AR34:AS34"/>
    <mergeCell ref="AT34:AU34"/>
    <mergeCell ref="AN33:AO33"/>
    <mergeCell ref="AP33:AQ33"/>
    <mergeCell ref="AR33:AS33"/>
    <mergeCell ref="AT33:AU33"/>
    <mergeCell ref="D34:E34"/>
    <mergeCell ref="Y34:Z34"/>
    <mergeCell ref="AA34:AB34"/>
    <mergeCell ref="AC34:AD34"/>
    <mergeCell ref="AE34:AF34"/>
    <mergeCell ref="AG34:AH34"/>
    <mergeCell ref="A35:A37"/>
    <mergeCell ref="B35:B37"/>
    <mergeCell ref="D35:E35"/>
    <mergeCell ref="Y35:Z35"/>
    <mergeCell ref="AA35:AB35"/>
    <mergeCell ref="AC35:AD35"/>
    <mergeCell ref="AI34:AJ34"/>
    <mergeCell ref="AL34:AM34"/>
    <mergeCell ref="AN34:AO34"/>
    <mergeCell ref="A32:A34"/>
    <mergeCell ref="B32:B34"/>
    <mergeCell ref="D37:E37"/>
    <mergeCell ref="Y37:Z37"/>
    <mergeCell ref="AA37:AB37"/>
    <mergeCell ref="AC37:AD37"/>
    <mergeCell ref="AE37:AF37"/>
    <mergeCell ref="AG37:AH37"/>
    <mergeCell ref="AI37:AJ37"/>
    <mergeCell ref="AL37:AM37"/>
    <mergeCell ref="AN37:AO37"/>
    <mergeCell ref="AR35:AS35"/>
    <mergeCell ref="AT35:AU35"/>
    <mergeCell ref="D36:E36"/>
    <mergeCell ref="Y36:Z36"/>
    <mergeCell ref="AA36:AB36"/>
    <mergeCell ref="AC36:AD36"/>
    <mergeCell ref="AE36:AF36"/>
    <mergeCell ref="AG36:AH36"/>
    <mergeCell ref="AI36:AJ36"/>
    <mergeCell ref="AL36:AM36"/>
    <mergeCell ref="AE35:AF35"/>
    <mergeCell ref="AG35:AH35"/>
    <mergeCell ref="AI35:AJ35"/>
    <mergeCell ref="AL35:AM35"/>
    <mergeCell ref="AN35:AO35"/>
    <mergeCell ref="AP35:AQ35"/>
    <mergeCell ref="AP37:AQ37"/>
    <mergeCell ref="AR37:AS37"/>
    <mergeCell ref="AT37:AU37"/>
    <mergeCell ref="AN36:AO36"/>
    <mergeCell ref="AP36:AQ36"/>
    <mergeCell ref="AR36:AS36"/>
    <mergeCell ref="AT36:AU36"/>
    <mergeCell ref="AI38:AJ38"/>
    <mergeCell ref="AL38:AM38"/>
    <mergeCell ref="AN38:AO38"/>
    <mergeCell ref="AP38:AQ38"/>
    <mergeCell ref="AR38:AS38"/>
    <mergeCell ref="AT38:AU38"/>
    <mergeCell ref="D38:E38"/>
    <mergeCell ref="Y38:Z38"/>
    <mergeCell ref="AA38:AB38"/>
    <mergeCell ref="AC38:AD38"/>
    <mergeCell ref="AE38:AF38"/>
    <mergeCell ref="AG38:AH38"/>
    <mergeCell ref="AI39:AJ39"/>
    <mergeCell ref="AL39:AM39"/>
    <mergeCell ref="AN39:AO39"/>
    <mergeCell ref="AP39:AQ39"/>
    <mergeCell ref="AR39:AS39"/>
    <mergeCell ref="AT39:AU39"/>
    <mergeCell ref="D39:E39"/>
    <mergeCell ref="Y39:Z39"/>
    <mergeCell ref="AA39:AB39"/>
    <mergeCell ref="AC39:AD39"/>
    <mergeCell ref="AE39:AF39"/>
    <mergeCell ref="AG39:AH39"/>
    <mergeCell ref="AI40:AJ40"/>
    <mergeCell ref="AL40:AM40"/>
    <mergeCell ref="AN40:AO40"/>
    <mergeCell ref="AP40:AQ40"/>
    <mergeCell ref="AR40:AS40"/>
    <mergeCell ref="AT40:AU40"/>
    <mergeCell ref="B40:E40"/>
    <mergeCell ref="Y40:Z40"/>
    <mergeCell ref="AA40:AB40"/>
    <mergeCell ref="AC40:AD40"/>
    <mergeCell ref="AE40:AF40"/>
    <mergeCell ref="AG40:AH40"/>
  </mergeCells>
  <pageMargins left="0.511811024" right="0.511811024" top="0.78740157499999996" bottom="0.78740157499999996" header="0.31496062000000002" footer="0.31496062000000002"/>
  <pageSetup paperSize="9" scale="37" orientation="landscape" r:id="rId1"/>
  <colBreaks count="1" manualBreakCount="1">
    <brk id="23"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AF93D4753B6E840892A722C21828A4E" ma:contentTypeVersion="4" ma:contentTypeDescription="Crie um novo documento." ma:contentTypeScope="" ma:versionID="f1dfb38f95ea28c2450be0c2aa0bc6f5">
  <xsd:schema xmlns:xsd="http://www.w3.org/2001/XMLSchema" xmlns:xs="http://www.w3.org/2001/XMLSchema" xmlns:p="http://schemas.microsoft.com/office/2006/metadata/properties" xmlns:ns2="3ecfd615-d24b-4d08-95d6-a618b0561ddf" targetNamespace="http://schemas.microsoft.com/office/2006/metadata/properties" ma:root="true" ma:fieldsID="04db80c1ce8bd7e942049410d049466a" ns2:_="">
    <xsd:import namespace="3ecfd615-d24b-4d08-95d6-a618b0561dd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fd615-d24b-4d08-95d6-a618b0561d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6C6890-D637-487E-A012-464C1BCBD17E}">
  <ds:schemaRefs>
    <ds:schemaRef ds:uri="http://purl.org/dc/elements/1.1/"/>
    <ds:schemaRef ds:uri="http://purl.org/dc/terms/"/>
    <ds:schemaRef ds:uri="3ecfd615-d24b-4d08-95d6-a618b0561ddf"/>
    <ds:schemaRef ds:uri="http://www.w3.org/XML/1998/namespace"/>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808DD4D9-4413-4288-84B3-69BCE55139DD}"/>
</file>

<file path=customXml/itemProps3.xml><?xml version="1.0" encoding="utf-8"?>
<ds:datastoreItem xmlns:ds="http://schemas.openxmlformats.org/officeDocument/2006/customXml" ds:itemID="{243DE9AF-9B27-43B1-82C3-24C85B8E48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A preencher mensalmente </vt:lpstr>
      <vt:lpstr>Serv limpeza </vt:lpstr>
      <vt:lpstr>Encarregado </vt:lpstr>
      <vt:lpstr>Simulador FINAL </vt:lpstr>
      <vt:lpstr>'A preencher mensalmente '!Area_de_impressao</vt:lpstr>
      <vt:lpstr>'Encarregado '!Area_de_impressao</vt:lpstr>
      <vt:lpstr>'Serv limpeza '!Area_de_impressao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Gizelle Santos</dc:creator>
  <cp:keywords/>
  <dc:description/>
  <cp:lastModifiedBy>Ana Claudia Nobrega de Medeiros</cp:lastModifiedBy>
  <cp:revision/>
  <cp:lastPrinted>2024-07-17T19:38:28Z</cp:lastPrinted>
  <dcterms:created xsi:type="dcterms:W3CDTF">2023-11-13T00:17:23Z</dcterms:created>
  <dcterms:modified xsi:type="dcterms:W3CDTF">2024-07-18T01:08:22Z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0x0101002AF93D4753B6E840892A722C21828A4E</vt:lpwstr>
  </property>
</Properties>
</file>