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831386\Downloads\"/>
    </mc:Choice>
  </mc:AlternateContent>
  <bookViews>
    <workbookView xWindow="0" yWindow="0" windowWidth="18870" windowHeight="4800"/>
  </bookViews>
  <sheets>
    <sheet name="Orça_analitico" sheetId="1" r:id="rId1"/>
    <sheet name="Orca_sintetic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3" i="1" l="1"/>
  <c r="J84" i="1"/>
  <c r="I79" i="1"/>
  <c r="J79" i="1" s="1"/>
  <c r="I81" i="1"/>
  <c r="J81" i="1" s="1"/>
  <c r="I82" i="1"/>
  <c r="J82" i="1" s="1"/>
  <c r="I83" i="1"/>
  <c r="I84" i="1"/>
  <c r="I80" i="1"/>
  <c r="J80" i="1" s="1"/>
  <c r="J69" i="1"/>
  <c r="J74" i="1"/>
  <c r="I68" i="1"/>
  <c r="J68" i="1" s="1"/>
  <c r="I69" i="1"/>
  <c r="I70" i="1"/>
  <c r="J70" i="1" s="1"/>
  <c r="I71" i="1"/>
  <c r="J71" i="1" s="1"/>
  <c r="I72" i="1"/>
  <c r="J72" i="1" s="1"/>
  <c r="I73" i="1"/>
  <c r="J73" i="1" s="1"/>
  <c r="I74" i="1"/>
  <c r="I67" i="1"/>
  <c r="J67" i="1" s="1"/>
  <c r="I59" i="1"/>
  <c r="J59" i="1" s="1"/>
  <c r="G13" i="2" s="1"/>
  <c r="I61" i="1"/>
  <c r="J61" i="1" s="1"/>
  <c r="I60" i="1"/>
  <c r="J60" i="1" s="1"/>
  <c r="I53" i="1"/>
  <c r="J53" i="1" s="1"/>
  <c r="I54" i="1"/>
  <c r="J54" i="1" s="1"/>
  <c r="I52" i="1"/>
  <c r="I51" i="1" s="1"/>
  <c r="J51" i="1" s="1"/>
  <c r="F56" i="1" s="1"/>
  <c r="J44" i="1"/>
  <c r="J45" i="1"/>
  <c r="I43" i="1"/>
  <c r="J43" i="1" s="1"/>
  <c r="I44" i="1"/>
  <c r="I45" i="1"/>
  <c r="I46" i="1"/>
  <c r="J46" i="1" s="1"/>
  <c r="I42" i="1"/>
  <c r="J42" i="1" s="1"/>
  <c r="I33" i="1"/>
  <c r="J33" i="1" s="1"/>
  <c r="I34" i="1"/>
  <c r="J34" i="1" s="1"/>
  <c r="I35" i="1"/>
  <c r="J35" i="1" s="1"/>
  <c r="I36" i="1"/>
  <c r="J36" i="1" s="1"/>
  <c r="I32" i="1"/>
  <c r="J16" i="1"/>
  <c r="I22" i="1"/>
  <c r="I23" i="1"/>
  <c r="J23" i="1" s="1"/>
  <c r="I24" i="1"/>
  <c r="J24" i="1" s="1"/>
  <c r="I25" i="1"/>
  <c r="J25" i="1" s="1"/>
  <c r="I26" i="1"/>
  <c r="J26" i="1" s="1"/>
  <c r="I16" i="1"/>
  <c r="I15" i="1" s="1"/>
  <c r="J15" i="1" s="1"/>
  <c r="F18" i="1" s="1"/>
  <c r="J18" i="1" s="1"/>
  <c r="I6" i="1"/>
  <c r="J6" i="1" s="1"/>
  <c r="I7" i="1"/>
  <c r="J7" i="1" s="1"/>
  <c r="I8" i="1"/>
  <c r="J8" i="1" s="1"/>
  <c r="I9" i="1"/>
  <c r="J9" i="1" s="1"/>
  <c r="I10" i="1"/>
  <c r="J10" i="1" s="1"/>
  <c r="I5" i="1"/>
  <c r="J5" i="1" s="1"/>
  <c r="G15" i="2" l="1"/>
  <c r="F86" i="1"/>
  <c r="J86" i="1" s="1"/>
  <c r="I66" i="1"/>
  <c r="J66" i="1" s="1"/>
  <c r="I21" i="1"/>
  <c r="J21" i="1" s="1"/>
  <c r="G9" i="2" s="1"/>
  <c r="J52" i="1"/>
  <c r="G14" i="2"/>
  <c r="F76" i="1"/>
  <c r="J76" i="1" s="1"/>
  <c r="G6" i="2"/>
  <c r="G12" i="2"/>
  <c r="F63" i="1"/>
  <c r="J63" i="1" s="1"/>
  <c r="I41" i="1"/>
  <c r="J41" i="1" s="1"/>
  <c r="G11" i="2" s="1"/>
  <c r="I4" i="1"/>
  <c r="J4" i="1" s="1"/>
  <c r="J22" i="1"/>
  <c r="J56" i="1"/>
  <c r="I31" i="1"/>
  <c r="J31" i="1" s="1"/>
  <c r="J32" i="1"/>
  <c r="F28" i="1" l="1"/>
  <c r="J28" i="1" s="1"/>
  <c r="H9" i="2" s="1"/>
  <c r="I9" i="2" s="1"/>
  <c r="F12" i="1"/>
  <c r="J12" i="1" s="1"/>
  <c r="G5" i="2"/>
  <c r="F38" i="1"/>
  <c r="J38" i="1" s="1"/>
  <c r="H10" i="2" s="1"/>
  <c r="I10" i="2" s="1"/>
  <c r="G10" i="2"/>
  <c r="F48" i="1"/>
  <c r="J48" i="1" s="1"/>
  <c r="H11" i="2" s="1"/>
  <c r="I11" i="2" s="1"/>
  <c r="H15" i="2"/>
  <c r="I15" i="2" s="1"/>
  <c r="H14" i="2"/>
  <c r="I14" i="2" s="1"/>
  <c r="H13" i="2"/>
  <c r="I13" i="2" s="1"/>
  <c r="H12" i="2" l="1"/>
  <c r="I12" i="2" s="1"/>
  <c r="I8" i="2" s="1"/>
  <c r="H6" i="2"/>
  <c r="I6" i="2" s="1"/>
  <c r="H5" i="2"/>
  <c r="I5" i="2" s="1"/>
  <c r="I17" i="2" l="1"/>
  <c r="I4" i="2"/>
  <c r="I19" i="2" s="1"/>
  <c r="I18" i="2" l="1"/>
</calcChain>
</file>

<file path=xl/sharedStrings.xml><?xml version="1.0" encoding="utf-8"?>
<sst xmlns="http://schemas.openxmlformats.org/spreadsheetml/2006/main" count="420" uniqueCount="115">
  <si>
    <t xml:space="preserve">Remoção de disjuntor MT (à vácuo) para oficina e by-pass do cubículo de  proteção de subestação abrigada
</t>
  </si>
  <si>
    <t>TRANSPORTE COM CAMINHÃO CARROCERIA COM GUINDAUTO (MUNCK),  MOMENTO MÁXIMO DE CARGA 11,7 TM, EM VIA URBANA PAVIMENTADA,  DMT ATÉ 30KM (UNIDADE: TXKM). AF_07/2020</t>
  </si>
  <si>
    <t xml:space="preserve">Adaptações físicas no disjuntor MT para hospedar o relé de rede com proteção  direcional
</t>
  </si>
  <si>
    <t>Adequação do cubículo de proteção de subestação abrigada (725 kVA) para  reinstação do disjuntor MT com relé direcional.</t>
  </si>
  <si>
    <t>Encargos Complementares - Eletricista</t>
  </si>
  <si>
    <t>Relé de proteção de rede -50/51-sobrecorrente instantânea e temporizada,  50c/50-nsobrecorrente instantânea e temporizada de neutro,27-subtensão,59- sobretensão,32-direcional de potencia,67-sobrecorrente direcional,59n sobretensão de neutro,81u/81O. Fornecimento e instalação.</t>
  </si>
  <si>
    <t>Item</t>
  </si>
  <si>
    <t>1.2</t>
  </si>
  <si>
    <t>1.1</t>
  </si>
  <si>
    <t>2.1</t>
  </si>
  <si>
    <t>2.2</t>
  </si>
  <si>
    <t>2.3</t>
  </si>
  <si>
    <t>2.4</t>
  </si>
  <si>
    <t>2.5</t>
  </si>
  <si>
    <t>2.6</t>
  </si>
  <si>
    <t>Transformador de potenciaL 15 kV. Fornecimento e instalação.</t>
  </si>
  <si>
    <t>2.7</t>
  </si>
  <si>
    <t>Transformador de corrente 15 kV. Fornecimento e instalação.</t>
  </si>
  <si>
    <t xml:space="preserve"> Código</t>
  </si>
  <si>
    <t>Descrição</t>
  </si>
  <si>
    <t>Und</t>
  </si>
  <si>
    <t xml:space="preserve"> Quant.</t>
  </si>
  <si>
    <t>H</t>
  </si>
  <si>
    <t>UN</t>
  </si>
  <si>
    <t>SERV</t>
  </si>
  <si>
    <t>TXKM</t>
  </si>
  <si>
    <t>Valor Total (R$)</t>
  </si>
  <si>
    <t>Valor Unit.
com BDI (R$)</t>
  </si>
  <si>
    <t xml:space="preserve"> Valor Unit. (R$) </t>
  </si>
  <si>
    <t>IFRN-0020</t>
  </si>
  <si>
    <t>ORSE</t>
  </si>
  <si>
    <t>IFRN 067</t>
  </si>
  <si>
    <t>IFRN 069</t>
  </si>
  <si>
    <t>IFRN 068</t>
  </si>
  <si>
    <t>Banco /Referência</t>
  </si>
  <si>
    <t xml:space="preserve"> SINAPI</t>
  </si>
  <si>
    <t>Próprio</t>
  </si>
  <si>
    <t>SINAPI</t>
  </si>
  <si>
    <t>SERVIÇOS TÉCNICOS PRELIMINARES</t>
  </si>
  <si>
    <t>INSTALAÇÕES ELÉTRICAS</t>
  </si>
  <si>
    <t>ENGENHEIRO ELETRICISTA COM ENCARGOS COMPLEMENTARES - Estudo de seletividade e coordenação da proteção da SE-IFRN CNAT 1 (725 kVA) - 40</t>
  </si>
  <si>
    <t>ART EXECUÇÃO OBRA /SERVIÇO ACIMA R$ 15.000</t>
  </si>
  <si>
    <t>Und.</t>
  </si>
  <si>
    <t>Código</t>
  </si>
  <si>
    <t>Banco</t>
  </si>
  <si>
    <t>Tipo</t>
  </si>
  <si>
    <t>Quant.</t>
  </si>
  <si>
    <t>Composição</t>
  </si>
  <si>
    <t>ENGENHEIRO ELETRICISTA COM ENCARGOS COMPLEMENTARES - Estudo
de seletividade e coordenação da proteção da SE-IFRN CNAT 1 (725 kVA) - 40</t>
  </si>
  <si>
    <t>SEDI - SERVIÇOS DIVERSOS</t>
  </si>
  <si>
    <t>Composição
Auxiliar</t>
  </si>
  <si>
    <t>CURSO DE CAPACITAÇÃO PARA ENGENHEIRO ELETRICISTA (ENCARGOS
COMPLEMENTARES) - HORISTA</t>
  </si>
  <si>
    <t>Insumo</t>
  </si>
  <si>
    <t>ENGENHEIRO ELETRICISTA</t>
  </si>
  <si>
    <t>Mão de Obra</t>
  </si>
  <si>
    <t>EXAMES - HORISTA (COLETADO CAIXA - ENCARGOS COMPLEMENTARES)</t>
  </si>
  <si>
    <t>Outros</t>
  </si>
  <si>
    <t>SEGURO - HORISTA (COLETADO CAIXA - ENCARGOS COMPLEMENTARES)</t>
  </si>
  <si>
    <t>Taxas</t>
  </si>
  <si>
    <t>FERRAMENTAS - FAMILIA ENGENHEIRO CIVIL - HORISTA (ENCARGOS
COMPLEMENTARES - COLETADO CAIXA)</t>
  </si>
  <si>
    <t>Equipamento</t>
  </si>
  <si>
    <t>EPI - FAMILIA ENGENHEIRO CIVIL - HORISTA (ENCARGOS
COMPLEMENTARES - COLETADO CAIXA)</t>
  </si>
  <si>
    <t xml:space="preserve">               </t>
  </si>
  <si>
    <t>Relé de proteção de rede -50/51-sobrecorrente instantânea e temporizada,
50c/50-nsobrecorrente instantânea e temporizada de neutro,27-subtensão,59-
sobretensão,32-direcional de potencia,67-sobrecorrente direcional,59nsobretensão
de neutro,81u/81O. Fornecimento e instalação.</t>
  </si>
  <si>
    <t>Entrada em Baixa Tensão</t>
  </si>
  <si>
    <t>Encargos Complementares - Servente</t>
  </si>
  <si>
    <t>Provisórios</t>
  </si>
  <si>
    <t>h</t>
  </si>
  <si>
    <t>Relé de proteção de rede -50/51-sobrecorrente instantânea e temporizada,
50c/50-nsobrecorrente instantânea e temporizada de neutro,27-subtensão,59-
sobretensão,32-direcional de potencia,67-sobrecorrente direcional,59nsobretensão
de neutro,81u/81O un</t>
  </si>
  <si>
    <t>Material</t>
  </si>
  <si>
    <t>und</t>
  </si>
  <si>
    <t>ELETRICISTA (HORISTA)</t>
  </si>
  <si>
    <t>SERVENTE DE OBRAS</t>
  </si>
  <si>
    <t>Subestação Transformadora em
Poste</t>
  </si>
  <si>
    <t>Transformador de potenciaL 15KV - 600VA um</t>
  </si>
  <si>
    <t>Remoção de disjuntor MT (à vácuo) para oficina e by-pass do cubículo de
proteção de subestação abrigada</t>
  </si>
  <si>
    <t>INEL - INSTALAÇÃO
ELÉTRICA/ELETRIFICAÇÃO E
ILUMINAÇÃO EXTERNA</t>
  </si>
  <si>
    <t>serv</t>
  </si>
  <si>
    <t>ELETROTECNICO (HORISTA)</t>
  </si>
  <si>
    <t>AJUDANTE DE ELETRICISTA (HORISTA)</t>
  </si>
  <si>
    <t>TRANSPORTE COM CAMINHÃO CARROCERIA COM GUINDAUTO (MUNCK),
MOMENTO MÁXIMO DE CARGA 11,7 TM, EM VIA URBANA PAVIMENTADA,
DMT ATÉ 30KM (UNIDADE: TXKM). AF_07/2020</t>
  </si>
  <si>
    <t>TRAN - TRANSPORTES, CARGAS
E DESCARGAS</t>
  </si>
  <si>
    <t>GUINDAUTO HIDRÁULICO, CAPACIDADE MÁXIMA DE CARGA 6200 KG,
MOMENTO MÁXIMO DE CARGA 11,7 TM, ALCANCE MÁXIMO HORIZONTAL
9,70 M, INCLUSIVE CAMINHÃO TOCO PBT 16.000 KG, POTÊNCIA DE 189 CV -
CHP DIURNO. AF_06/2014</t>
  </si>
  <si>
    <t>CHOR - CUSTOS HORÁRIOS DE
MÁQUINAS E EQUIPAMENTOS</t>
  </si>
  <si>
    <t>CHP</t>
  </si>
  <si>
    <t>GUINDAUTO HIDRÁULICO, CAPACIDADE MÁXIMA DE CARGA 6200 KG,
MOMENTO MÁXIMO DE CARGA 11,7 TM, ALCANCE MÁXIMO HORIZONTAL
9,70 M, INCLUSIVE CAMINHÃO TOCO PBT 16.000 KG, POTÊNCIA DE 189 CV -
CHI DIURNO. AF_06/2014</t>
  </si>
  <si>
    <t>CHI</t>
  </si>
  <si>
    <t>Adaptações físicas no disjuntor MT para hospedar o relé de rede com proteção
direcional</t>
  </si>
  <si>
    <t>INEL - INSTALAÇÃO
ELÉTRICA/ELETRIFICAÇÃO E</t>
  </si>
  <si>
    <t>CHAPA DE ACO GALVANIZADA BITOLA GSG 14, E = 1,95 MM (15,60 KG/M2)</t>
  </si>
  <si>
    <t>KG</t>
  </si>
  <si>
    <t>MECANICO DE EQUIPAMENTOS PESADOS (HORISTA)</t>
  </si>
  <si>
    <t>AUXILIAR DE MECANICO (HORISTA)</t>
  </si>
  <si>
    <t>SOLDADOR (HORISTA)</t>
  </si>
  <si>
    <t>COBRE ELETROLITICO EM BARRA OU CHAPA</t>
  </si>
  <si>
    <t>Adequação do cubículo de proteção de subestação abrigada (725 kVA) para
reinstação do disjuntor MT com relé direcional.</t>
  </si>
  <si>
    <t>CANTONEIRA (ABAS IGUAIS) EM ACO CARBONO, 38,1 MM X 3,17 MM (L X
E), 3,48 KG/M</t>
  </si>
  <si>
    <t>M</t>
  </si>
  <si>
    <t xml:space="preserve">Valor do BDI =&gt;       </t>
  </si>
  <si>
    <t>Transformador de corrente 15KV - 600VA um</t>
  </si>
  <si>
    <t>Composições Analíticas com Preço Unitário</t>
  </si>
  <si>
    <t>Orçamento Sintético</t>
  </si>
  <si>
    <t>Desconto linear  aplicado</t>
  </si>
  <si>
    <t>CREA</t>
  </si>
  <si>
    <t>Emissão da ART de projeto 
e execução para serviço com 
valor superior a  R$15.000,00, considerando a prestação de serviço  de  um ENGENHEIRO 
ELETRICISTA (com encargos 
complementares) para fins 
de elaboração de Estudo de 
seletividade e coordenação 
da proteção da Subestação 
Elétrica IFRN CNAT 1 (725 
kVA)- 40h</t>
  </si>
  <si>
    <t>BDI</t>
  </si>
  <si>
    <t>Valor Unit Estimado (R$)</t>
  </si>
  <si>
    <t xml:space="preserve"> Valor Total Estimado (R$)</t>
  </si>
  <si>
    <t xml:space="preserve">Valor Total com o desconto linear aplicado (R$)  </t>
  </si>
  <si>
    <t xml:space="preserve">Valor do BDI (R$) =&gt;       </t>
  </si>
  <si>
    <t>Valor total com BDI (R$) =&gt;</t>
  </si>
  <si>
    <t xml:space="preserve">Para o preenchimento do desconto linear pelo licitante  =&gt;   </t>
  </si>
  <si>
    <t>Valor Total Sem BDI (R$)</t>
  </si>
  <si>
    <t>Valor Total do BDI (R$)</t>
  </si>
  <si>
    <t>Valor Total Geral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</si>
</sst>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_-* #,##0.0000_-;\-* #,##0.0000_-;_-* &quot;-&quot;??_-;_-@_-"/>
    <numFmt numFmtId="165" formatCode="_-* #,##0.00000_-;\-* #,##0.00000_-;_-* &quot;-&quot;??_-;_-@_-"/>
    <numFmt numFmtId="166" formatCode="0.0000000"/>
    <numFmt numFmtId="167" formatCode="&quot;R$&quot;\ #,##0.00"/>
    <numFmt numFmtId="168" formatCode="0;[Red]0"/>
    <numFmt numFmtId="169" formatCode="0.0000"/>
    <numFmt numFmtId="170" formatCode="&quot;R$&quot;\ #,##0.0000"/>
    <numFmt numFmtId="171" formatCode="#,##0.0000"/>
    <numFmt numFmtId="172" formatCode="&quot;R$&quot;\ #,##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4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43" fontId="0" fillId="0" borderId="1" xfId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165" fontId="0" fillId="0" borderId="0" xfId="1" applyNumberFormat="1" applyFont="1"/>
    <xf numFmtId="164" fontId="0" fillId="0" borderId="0" xfId="0" applyNumberFormat="1"/>
    <xf numFmtId="165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top" wrapText="1" indent="10"/>
    </xf>
    <xf numFmtId="0" fontId="0" fillId="0" borderId="3" xfId="0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67" fontId="0" fillId="0" borderId="1" xfId="1" applyNumberFormat="1" applyFont="1" applyBorder="1" applyAlignment="1">
      <alignment horizontal="center" vertical="center"/>
    </xf>
    <xf numFmtId="10" fontId="0" fillId="0" borderId="1" xfId="2" applyNumberFormat="1" applyFont="1" applyBorder="1"/>
    <xf numFmtId="0" fontId="0" fillId="3" borderId="1" xfId="0" applyFill="1" applyBorder="1" applyAlignment="1">
      <alignment vertical="top" wrapText="1"/>
    </xf>
    <xf numFmtId="16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167" fontId="0" fillId="0" borderId="1" xfId="0" applyNumberFormat="1" applyFill="1" applyBorder="1" applyAlignment="1">
      <alignment horizontal="center" vertical="center"/>
    </xf>
    <xf numFmtId="168" fontId="0" fillId="3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4" fontId="0" fillId="0" borderId="1" xfId="1" applyNumberFormat="1" applyFont="1" applyBorder="1"/>
    <xf numFmtId="170" fontId="0" fillId="3" borderId="1" xfId="1" applyNumberFormat="1" applyFont="1" applyFill="1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/>
    </xf>
    <xf numFmtId="171" fontId="0" fillId="0" borderId="7" xfId="0" applyNumberFormat="1" applyBorder="1" applyAlignment="1">
      <alignment horizontal="center" vertical="center"/>
    </xf>
    <xf numFmtId="172" fontId="0" fillId="3" borderId="1" xfId="1" applyNumberFormat="1" applyFont="1" applyFill="1" applyBorder="1" applyAlignment="1">
      <alignment horizontal="center" vertical="center"/>
    </xf>
    <xf numFmtId="170" fontId="0" fillId="3" borderId="1" xfId="0" applyNumberFormat="1" applyFill="1" applyBorder="1" applyAlignment="1">
      <alignment horizontal="center" vertical="center"/>
    </xf>
    <xf numFmtId="164" fontId="0" fillId="3" borderId="1" xfId="1" applyNumberFormat="1" applyFont="1" applyFill="1" applyBorder="1" applyAlignment="1">
      <alignment horizontal="center" vertical="center"/>
    </xf>
    <xf numFmtId="169" fontId="0" fillId="0" borderId="1" xfId="0" applyNumberFormat="1" applyBorder="1" applyAlignment="1">
      <alignment wrapText="1"/>
    </xf>
    <xf numFmtId="164" fontId="0" fillId="0" borderId="1" xfId="1" applyNumberFormat="1" applyFont="1" applyBorder="1" applyAlignment="1">
      <alignment wrapText="1"/>
    </xf>
    <xf numFmtId="171" fontId="0" fillId="0" borderId="1" xfId="0" applyNumberFormat="1" applyBorder="1"/>
    <xf numFmtId="171" fontId="0" fillId="0" borderId="1" xfId="1" applyNumberFormat="1" applyFont="1" applyBorder="1"/>
    <xf numFmtId="0" fontId="2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7" fontId="0" fillId="3" borderId="1" xfId="1" applyNumberFormat="1" applyFont="1" applyFill="1" applyBorder="1" applyAlignment="1">
      <alignment horizontal="center" vertical="center"/>
    </xf>
    <xf numFmtId="170" fontId="0" fillId="0" borderId="1" xfId="1" applyNumberFormat="1" applyFont="1" applyFill="1" applyBorder="1" applyAlignment="1">
      <alignment horizontal="center" vertical="center"/>
    </xf>
    <xf numFmtId="172" fontId="0" fillId="0" borderId="1" xfId="1" applyNumberFormat="1" applyFont="1" applyFill="1" applyBorder="1" applyAlignment="1">
      <alignment horizontal="center" vertical="center"/>
    </xf>
    <xf numFmtId="170" fontId="0" fillId="0" borderId="1" xfId="0" applyNumberForma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0" fontId="0" fillId="0" borderId="10" xfId="0" applyBorder="1"/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0" fillId="0" borderId="11" xfId="1" applyNumberFormat="1" applyFont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167" fontId="0" fillId="0" borderId="0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66" fontId="0" fillId="0" borderId="3" xfId="0" applyNumberFormat="1" applyFill="1" applyBorder="1" applyAlignment="1">
      <alignment horizontal="center" vertical="center"/>
    </xf>
    <xf numFmtId="167" fontId="0" fillId="0" borderId="9" xfId="0" applyNumberFormat="1" applyFill="1" applyBorder="1" applyAlignment="1">
      <alignment horizontal="center" vertical="center"/>
    </xf>
    <xf numFmtId="172" fontId="0" fillId="0" borderId="9" xfId="1" applyNumberFormat="1" applyFont="1" applyFill="1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43" fontId="2" fillId="3" borderId="11" xfId="1" applyFont="1" applyFill="1" applyBorder="1" applyAlignment="1">
      <alignment wrapText="1"/>
    </xf>
    <xf numFmtId="43" fontId="2" fillId="3" borderId="1" xfId="1" applyFont="1" applyFill="1" applyBorder="1" applyAlignment="1">
      <alignment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abSelected="1" topLeftCell="A13" workbookViewId="0">
      <selection activeCell="M3" sqref="M3"/>
    </sheetView>
  </sheetViews>
  <sheetFormatPr defaultRowHeight="15" x14ac:dyDescent="0.25"/>
  <cols>
    <col min="1" max="1" width="11.7109375" bestFit="1" customWidth="1"/>
    <col min="2" max="2" width="8.5703125" bestFit="1" customWidth="1"/>
    <col min="3" max="3" width="7.5703125" bestFit="1" customWidth="1"/>
    <col min="4" max="4" width="26.140625" customWidth="1"/>
    <col min="5" max="5" width="13" customWidth="1"/>
    <col min="6" max="7" width="10.5703125" bestFit="1" customWidth="1"/>
    <col min="8" max="8" width="15.85546875" bestFit="1" customWidth="1"/>
    <col min="9" max="9" width="13.5703125" customWidth="1"/>
    <col min="10" max="10" width="13.85546875" bestFit="1" customWidth="1"/>
    <col min="13" max="13" width="20.85546875" customWidth="1"/>
    <col min="14" max="14" width="10.5703125" bestFit="1" customWidth="1"/>
    <col min="17" max="17" width="9.5703125" bestFit="1" customWidth="1"/>
  </cols>
  <sheetData>
    <row r="1" spans="1:17" ht="45" x14ac:dyDescent="0.25">
      <c r="A1" s="78" t="s">
        <v>100</v>
      </c>
      <c r="B1" s="78"/>
      <c r="C1" s="78"/>
      <c r="D1" s="78"/>
      <c r="E1" s="78"/>
      <c r="F1" s="78"/>
      <c r="G1" s="78"/>
      <c r="H1" s="78"/>
      <c r="I1" s="78"/>
      <c r="J1" s="78"/>
      <c r="N1" s="101" t="s">
        <v>102</v>
      </c>
      <c r="Q1" s="103" t="s">
        <v>105</v>
      </c>
    </row>
    <row r="2" spans="1:17" ht="45" x14ac:dyDescent="0.25">
      <c r="M2" s="100" t="s">
        <v>111</v>
      </c>
      <c r="N2" s="54">
        <v>0</v>
      </c>
      <c r="Q2" s="54">
        <v>0.25219999999999998</v>
      </c>
    </row>
    <row r="3" spans="1:17" ht="75" x14ac:dyDescent="0.25">
      <c r="A3" s="40" t="s">
        <v>8</v>
      </c>
      <c r="B3" s="40" t="s">
        <v>43</v>
      </c>
      <c r="C3" s="40" t="s">
        <v>44</v>
      </c>
      <c r="D3" s="40" t="s">
        <v>19</v>
      </c>
      <c r="E3" s="40" t="s">
        <v>45</v>
      </c>
      <c r="F3" s="40" t="s">
        <v>20</v>
      </c>
      <c r="G3" s="40" t="s">
        <v>46</v>
      </c>
      <c r="H3" s="40" t="s">
        <v>106</v>
      </c>
      <c r="I3" s="40" t="s">
        <v>107</v>
      </c>
      <c r="J3" s="40" t="s">
        <v>108</v>
      </c>
      <c r="K3" s="1"/>
      <c r="N3" s="2"/>
      <c r="Q3" s="2"/>
    </row>
    <row r="4" spans="1:17" ht="105" x14ac:dyDescent="0.25">
      <c r="A4" s="51" t="s">
        <v>47</v>
      </c>
      <c r="B4" s="51">
        <v>91677</v>
      </c>
      <c r="C4" s="51" t="s">
        <v>37</v>
      </c>
      <c r="D4" s="55" t="s">
        <v>48</v>
      </c>
      <c r="E4" s="52" t="s">
        <v>49</v>
      </c>
      <c r="F4" s="51" t="s">
        <v>22</v>
      </c>
      <c r="G4" s="56">
        <v>1</v>
      </c>
      <c r="H4" s="50">
        <v>166.97</v>
      </c>
      <c r="I4" s="68">
        <f>SUM(I5:I10)</f>
        <v>166.96999999999997</v>
      </c>
      <c r="J4" s="68">
        <f>TRUNC((1-$N$2)*I4,2)</f>
        <v>166.97</v>
      </c>
      <c r="N4" s="2"/>
      <c r="Q4" s="2"/>
    </row>
    <row r="5" spans="1:17" ht="75" x14ac:dyDescent="0.25">
      <c r="A5" s="19" t="s">
        <v>50</v>
      </c>
      <c r="B5" s="17">
        <v>95407</v>
      </c>
      <c r="C5" s="17" t="s">
        <v>37</v>
      </c>
      <c r="D5" s="18" t="s">
        <v>51</v>
      </c>
      <c r="E5" s="19" t="s">
        <v>49</v>
      </c>
      <c r="F5" s="17" t="s">
        <v>22</v>
      </c>
      <c r="G5" s="20">
        <v>1</v>
      </c>
      <c r="H5" s="21">
        <v>5.7</v>
      </c>
      <c r="I5" s="53">
        <f>(G5*H5)</f>
        <v>5.7</v>
      </c>
      <c r="J5" s="81">
        <f t="shared" ref="J5:J10" si="0">TRUNC((1-$N$2)*I5,2)</f>
        <v>5.7</v>
      </c>
      <c r="N5" s="2"/>
      <c r="Q5" s="2"/>
    </row>
    <row r="6" spans="1:17" x14ac:dyDescent="0.25">
      <c r="A6" s="17" t="s">
        <v>52</v>
      </c>
      <c r="B6" s="22">
        <v>34783</v>
      </c>
      <c r="C6" s="17" t="s">
        <v>37</v>
      </c>
      <c r="D6" s="18" t="s">
        <v>53</v>
      </c>
      <c r="E6" s="19" t="s">
        <v>54</v>
      </c>
      <c r="F6" s="17" t="s">
        <v>22</v>
      </c>
      <c r="G6" s="20">
        <v>1</v>
      </c>
      <c r="H6" s="21">
        <v>159.34</v>
      </c>
      <c r="I6" s="53">
        <f t="shared" ref="I6:I10" si="1">(G6*H6)</f>
        <v>159.34</v>
      </c>
      <c r="J6" s="81">
        <f t="shared" si="0"/>
        <v>159.34</v>
      </c>
      <c r="K6" s="1"/>
      <c r="N6" s="2"/>
      <c r="Q6" s="2"/>
    </row>
    <row r="7" spans="1:17" ht="60" x14ac:dyDescent="0.25">
      <c r="A7" s="17" t="s">
        <v>52</v>
      </c>
      <c r="B7" s="23">
        <v>37372</v>
      </c>
      <c r="C7" s="17" t="s">
        <v>37</v>
      </c>
      <c r="D7" s="18" t="s">
        <v>55</v>
      </c>
      <c r="E7" s="19" t="s">
        <v>56</v>
      </c>
      <c r="F7" s="17" t="s">
        <v>22</v>
      </c>
      <c r="G7" s="20">
        <v>1</v>
      </c>
      <c r="H7" s="21">
        <v>1.1399999999999999</v>
      </c>
      <c r="I7" s="53">
        <f t="shared" si="1"/>
        <v>1.1399999999999999</v>
      </c>
      <c r="J7" s="81">
        <f t="shared" si="0"/>
        <v>1.1399999999999999</v>
      </c>
      <c r="N7" s="2"/>
    </row>
    <row r="8" spans="1:17" ht="60" x14ac:dyDescent="0.25">
      <c r="A8" s="17" t="s">
        <v>52</v>
      </c>
      <c r="B8" s="17">
        <v>37373</v>
      </c>
      <c r="C8" s="17" t="s">
        <v>37</v>
      </c>
      <c r="D8" s="18" t="s">
        <v>57</v>
      </c>
      <c r="E8" s="19" t="s">
        <v>58</v>
      </c>
      <c r="F8" s="17" t="s">
        <v>22</v>
      </c>
      <c r="G8" s="20">
        <v>1</v>
      </c>
      <c r="H8" s="21">
        <v>7.0000000000000007E-2</v>
      </c>
      <c r="I8" s="53">
        <f t="shared" si="1"/>
        <v>7.0000000000000007E-2</v>
      </c>
      <c r="J8" s="81">
        <f t="shared" si="0"/>
        <v>7.0000000000000007E-2</v>
      </c>
      <c r="N8" s="2"/>
    </row>
    <row r="9" spans="1:17" ht="75" x14ac:dyDescent="0.25">
      <c r="A9" s="17" t="s">
        <v>52</v>
      </c>
      <c r="B9" s="17">
        <v>43462</v>
      </c>
      <c r="C9" s="17" t="s">
        <v>37</v>
      </c>
      <c r="D9" s="18" t="s">
        <v>59</v>
      </c>
      <c r="E9" s="19" t="s">
        <v>60</v>
      </c>
      <c r="F9" s="17" t="s">
        <v>22</v>
      </c>
      <c r="G9" s="20">
        <v>1</v>
      </c>
      <c r="H9" s="21">
        <v>0.01</v>
      </c>
      <c r="I9" s="53">
        <f t="shared" si="1"/>
        <v>0.01</v>
      </c>
      <c r="J9" s="81">
        <f t="shared" si="0"/>
        <v>0.01</v>
      </c>
      <c r="N9" s="2"/>
    </row>
    <row r="10" spans="1:17" ht="60" x14ac:dyDescent="0.25">
      <c r="A10" s="17" t="s">
        <v>52</v>
      </c>
      <c r="B10" s="17">
        <v>43486</v>
      </c>
      <c r="C10" s="17" t="s">
        <v>37</v>
      </c>
      <c r="D10" s="18" t="s">
        <v>61</v>
      </c>
      <c r="E10" s="19" t="s">
        <v>60</v>
      </c>
      <c r="F10" s="17" t="s">
        <v>22</v>
      </c>
      <c r="G10" s="20">
        <v>1</v>
      </c>
      <c r="H10" s="21">
        <v>0.71</v>
      </c>
      <c r="I10" s="53">
        <f t="shared" si="1"/>
        <v>0.71</v>
      </c>
      <c r="J10" s="81">
        <f t="shared" si="0"/>
        <v>0.71</v>
      </c>
      <c r="N10" s="2"/>
    </row>
    <row r="11" spans="1:17" x14ac:dyDescent="0.25">
      <c r="A11" s="24"/>
      <c r="B11" s="25"/>
      <c r="C11" s="25"/>
      <c r="D11" s="26" t="s">
        <v>62</v>
      </c>
      <c r="E11" s="27"/>
      <c r="F11" s="25"/>
      <c r="G11" s="28"/>
      <c r="H11" s="29"/>
      <c r="I11" s="29"/>
      <c r="J11" s="29"/>
      <c r="N11" s="3"/>
    </row>
    <row r="12" spans="1:17" ht="45" x14ac:dyDescent="0.25">
      <c r="A12" s="30"/>
      <c r="B12" s="31"/>
      <c r="C12" s="31"/>
      <c r="D12" s="32"/>
      <c r="E12" s="101" t="s">
        <v>109</v>
      </c>
      <c r="F12" s="65">
        <f>TRUNC((J4*Q2),2)</f>
        <v>42.1</v>
      </c>
      <c r="G12" s="85"/>
      <c r="I12" s="102" t="s">
        <v>110</v>
      </c>
      <c r="J12" s="99">
        <f>(J4+F12)</f>
        <v>209.07</v>
      </c>
    </row>
    <row r="13" spans="1:17" x14ac:dyDescent="0.25">
      <c r="A13" s="35"/>
      <c r="B13" s="35"/>
      <c r="C13" s="35"/>
      <c r="D13" s="36"/>
      <c r="E13" s="37"/>
      <c r="F13" s="35"/>
      <c r="G13" s="38"/>
      <c r="H13" s="39"/>
      <c r="I13" s="39"/>
      <c r="J13" s="39"/>
    </row>
    <row r="14" spans="1:17" ht="75" x14ac:dyDescent="0.25">
      <c r="A14" s="16" t="s">
        <v>7</v>
      </c>
      <c r="B14" s="16" t="s">
        <v>43</v>
      </c>
      <c r="C14" s="16" t="s">
        <v>44</v>
      </c>
      <c r="D14" s="16" t="s">
        <v>19</v>
      </c>
      <c r="E14" s="16" t="s">
        <v>45</v>
      </c>
      <c r="F14" s="16" t="s">
        <v>20</v>
      </c>
      <c r="G14" s="16" t="s">
        <v>46</v>
      </c>
      <c r="H14" s="40" t="s">
        <v>106</v>
      </c>
      <c r="I14" s="40" t="s">
        <v>107</v>
      </c>
      <c r="J14" s="40" t="s">
        <v>108</v>
      </c>
    </row>
    <row r="15" spans="1:17" ht="210" x14ac:dyDescent="0.25">
      <c r="A15" s="51" t="s">
        <v>47</v>
      </c>
      <c r="B15" s="51"/>
      <c r="C15" s="51" t="s">
        <v>103</v>
      </c>
      <c r="D15" s="55" t="s">
        <v>104</v>
      </c>
      <c r="E15" s="52" t="s">
        <v>49</v>
      </c>
      <c r="F15" s="51" t="s">
        <v>20</v>
      </c>
      <c r="G15" s="56">
        <v>1</v>
      </c>
      <c r="H15" s="50">
        <v>233.94</v>
      </c>
      <c r="I15" s="50">
        <f>SUM(I16)</f>
        <v>233.94</v>
      </c>
      <c r="J15" s="71">
        <f>TRUNC((1-$N$2)*I15,2)</f>
        <v>233.94</v>
      </c>
    </row>
    <row r="16" spans="1:17" ht="210" x14ac:dyDescent="0.25">
      <c r="A16" s="19" t="s">
        <v>50</v>
      </c>
      <c r="B16" s="17"/>
      <c r="C16" s="61" t="s">
        <v>103</v>
      </c>
      <c r="D16" s="62" t="s">
        <v>104</v>
      </c>
      <c r="E16" s="63" t="s">
        <v>49</v>
      </c>
      <c r="F16" s="61" t="s">
        <v>20</v>
      </c>
      <c r="G16" s="64">
        <v>1</v>
      </c>
      <c r="H16" s="59">
        <v>233.94</v>
      </c>
      <c r="I16" s="59">
        <f>(G16*H16)</f>
        <v>233.94</v>
      </c>
      <c r="J16" s="82">
        <f>TRUNC((1-$N$2)*I16,2)</f>
        <v>233.94</v>
      </c>
    </row>
    <row r="17" spans="1:13" x14ac:dyDescent="0.25">
      <c r="A17" s="37"/>
      <c r="B17" s="35"/>
      <c r="C17" s="91"/>
      <c r="D17" s="92"/>
      <c r="E17" s="94"/>
      <c r="F17" s="95"/>
      <c r="G17" s="96"/>
      <c r="H17" s="93"/>
      <c r="I17" s="97"/>
      <c r="J17" s="98"/>
    </row>
    <row r="18" spans="1:13" ht="45" x14ac:dyDescent="0.25">
      <c r="A18" s="35"/>
      <c r="B18" s="35"/>
      <c r="C18" s="35"/>
      <c r="D18" s="36"/>
      <c r="E18" s="101" t="s">
        <v>98</v>
      </c>
      <c r="F18" s="65">
        <f>TRUNC((J15*Q2),2)</f>
        <v>58.99</v>
      </c>
      <c r="G18" s="38"/>
      <c r="I18" s="102" t="s">
        <v>110</v>
      </c>
      <c r="J18" s="99">
        <f>(F18+J15)</f>
        <v>292.93</v>
      </c>
      <c r="L18" s="11"/>
      <c r="M18" s="11"/>
    </row>
    <row r="19" spans="1:13" x14ac:dyDescent="0.25">
      <c r="A19" s="35"/>
      <c r="B19" s="35"/>
      <c r="C19" s="35"/>
      <c r="D19" s="36"/>
      <c r="E19" s="37"/>
      <c r="F19" s="35"/>
      <c r="G19" s="38"/>
      <c r="H19" s="39"/>
      <c r="I19" s="39"/>
      <c r="J19" s="39"/>
    </row>
    <row r="20" spans="1:13" ht="75" x14ac:dyDescent="0.25">
      <c r="A20" s="16" t="s">
        <v>9</v>
      </c>
      <c r="B20" s="16" t="s">
        <v>43</v>
      </c>
      <c r="C20" s="16" t="s">
        <v>44</v>
      </c>
      <c r="D20" s="40" t="s">
        <v>19</v>
      </c>
      <c r="E20" s="40" t="s">
        <v>45</v>
      </c>
      <c r="F20" s="16" t="s">
        <v>20</v>
      </c>
      <c r="G20" s="41" t="s">
        <v>46</v>
      </c>
      <c r="H20" s="40" t="s">
        <v>106</v>
      </c>
      <c r="I20" s="40" t="s">
        <v>107</v>
      </c>
      <c r="J20" s="40" t="s">
        <v>108</v>
      </c>
    </row>
    <row r="21" spans="1:13" ht="180" x14ac:dyDescent="0.25">
      <c r="A21" s="51" t="s">
        <v>47</v>
      </c>
      <c r="B21" s="51">
        <v>8333</v>
      </c>
      <c r="C21" s="51" t="s">
        <v>30</v>
      </c>
      <c r="D21" s="57" t="s">
        <v>63</v>
      </c>
      <c r="E21" s="52" t="s">
        <v>64</v>
      </c>
      <c r="F21" s="52" t="s">
        <v>20</v>
      </c>
      <c r="G21" s="56">
        <v>1</v>
      </c>
      <c r="H21" s="50">
        <v>26969.83</v>
      </c>
      <c r="I21" s="50">
        <f>SUM(I22:I26)</f>
        <v>26969.83</v>
      </c>
      <c r="J21" s="72">
        <f>TRUNC((1-$N$2)*I21,2)</f>
        <v>26969.83</v>
      </c>
    </row>
    <row r="22" spans="1:13" ht="30" x14ac:dyDescent="0.25">
      <c r="A22" s="19" t="s">
        <v>50</v>
      </c>
      <c r="B22" s="17">
        <v>10549</v>
      </c>
      <c r="C22" s="17" t="s">
        <v>30</v>
      </c>
      <c r="D22" s="18" t="s">
        <v>65</v>
      </c>
      <c r="E22" s="19" t="s">
        <v>66</v>
      </c>
      <c r="F22" s="17" t="s">
        <v>67</v>
      </c>
      <c r="G22" s="20">
        <v>6</v>
      </c>
      <c r="H22" s="21">
        <v>3.72</v>
      </c>
      <c r="I22" s="59">
        <f t="shared" ref="I22:I26" si="2">(G22*H22)</f>
        <v>22.32</v>
      </c>
      <c r="J22" s="83">
        <f t="shared" ref="J22:J26" si="3">TRUNC((1-$N$2)*I22,2)</f>
        <v>22.32</v>
      </c>
    </row>
    <row r="23" spans="1:13" ht="30" x14ac:dyDescent="0.25">
      <c r="A23" s="19" t="s">
        <v>50</v>
      </c>
      <c r="B23" s="17">
        <v>10552</v>
      </c>
      <c r="C23" s="17" t="s">
        <v>30</v>
      </c>
      <c r="D23" s="18" t="s">
        <v>4</v>
      </c>
      <c r="E23" s="19" t="s">
        <v>66</v>
      </c>
      <c r="F23" s="17" t="s">
        <v>67</v>
      </c>
      <c r="G23" s="20">
        <v>6</v>
      </c>
      <c r="H23" s="21">
        <v>3.58</v>
      </c>
      <c r="I23" s="59">
        <f t="shared" si="2"/>
        <v>21.48</v>
      </c>
      <c r="J23" s="83">
        <f t="shared" si="3"/>
        <v>21.48</v>
      </c>
    </row>
    <row r="24" spans="1:13" ht="165" x14ac:dyDescent="0.25">
      <c r="A24" s="17" t="s">
        <v>52</v>
      </c>
      <c r="B24" s="17">
        <v>8555</v>
      </c>
      <c r="C24" s="17" t="s">
        <v>30</v>
      </c>
      <c r="D24" s="18" t="s">
        <v>68</v>
      </c>
      <c r="E24" s="19" t="s">
        <v>69</v>
      </c>
      <c r="F24" s="17" t="s">
        <v>70</v>
      </c>
      <c r="G24" s="20">
        <v>1</v>
      </c>
      <c r="H24" s="21">
        <v>26717.83</v>
      </c>
      <c r="I24" s="59">
        <f t="shared" si="2"/>
        <v>26717.83</v>
      </c>
      <c r="J24" s="83">
        <f t="shared" si="3"/>
        <v>26717.83</v>
      </c>
    </row>
    <row r="25" spans="1:13" x14ac:dyDescent="0.25">
      <c r="A25" s="17" t="s">
        <v>52</v>
      </c>
      <c r="B25" s="17">
        <v>2436</v>
      </c>
      <c r="C25" s="17" t="s">
        <v>37</v>
      </c>
      <c r="D25" s="18" t="s">
        <v>71</v>
      </c>
      <c r="E25" s="19" t="s">
        <v>54</v>
      </c>
      <c r="F25" s="17" t="s">
        <v>22</v>
      </c>
      <c r="G25" s="20">
        <v>6</v>
      </c>
      <c r="H25" s="21">
        <v>20.61</v>
      </c>
      <c r="I25" s="59">
        <f t="shared" si="2"/>
        <v>123.66</v>
      </c>
      <c r="J25" s="83">
        <f t="shared" si="3"/>
        <v>123.66</v>
      </c>
    </row>
    <row r="26" spans="1:13" x14ac:dyDescent="0.25">
      <c r="A26" s="17" t="s">
        <v>52</v>
      </c>
      <c r="B26" s="17">
        <v>6111</v>
      </c>
      <c r="C26" s="17" t="s">
        <v>37</v>
      </c>
      <c r="D26" s="18" t="s">
        <v>72</v>
      </c>
      <c r="E26" s="19" t="s">
        <v>54</v>
      </c>
      <c r="F26" s="17" t="s">
        <v>22</v>
      </c>
      <c r="G26" s="20">
        <v>6</v>
      </c>
      <c r="H26" s="21">
        <v>14.09</v>
      </c>
      <c r="I26" s="59">
        <f t="shared" si="2"/>
        <v>84.539999999999992</v>
      </c>
      <c r="J26" s="83">
        <f t="shared" si="3"/>
        <v>84.54</v>
      </c>
    </row>
    <row r="27" spans="1:13" x14ac:dyDescent="0.25">
      <c r="A27" s="24"/>
      <c r="B27" s="25"/>
      <c r="C27" s="25"/>
      <c r="D27" s="43"/>
      <c r="E27" s="27"/>
      <c r="F27" s="25"/>
      <c r="G27" s="28"/>
      <c r="H27" s="25"/>
      <c r="I27" s="25"/>
      <c r="J27" s="25"/>
    </row>
    <row r="28" spans="1:13" ht="45" x14ac:dyDescent="0.25">
      <c r="A28" s="30"/>
      <c r="B28" s="31"/>
      <c r="C28" s="31"/>
      <c r="D28" s="32"/>
      <c r="E28" s="101" t="s">
        <v>109</v>
      </c>
      <c r="F28" s="69">
        <f>TRUNC((J21*Q2),2)</f>
        <v>6801.79</v>
      </c>
      <c r="G28" s="34"/>
      <c r="I28" s="102" t="s">
        <v>110</v>
      </c>
      <c r="J28" s="70">
        <f>(J21+F28)</f>
        <v>33771.620000000003</v>
      </c>
    </row>
    <row r="29" spans="1:13" x14ac:dyDescent="0.25">
      <c r="A29" s="44"/>
      <c r="B29" s="44"/>
      <c r="C29" s="44"/>
      <c r="D29" s="45"/>
      <c r="E29" s="46"/>
      <c r="F29" s="44"/>
      <c r="G29" s="47"/>
      <c r="H29" s="44"/>
      <c r="I29" s="44"/>
      <c r="J29" s="44"/>
    </row>
    <row r="30" spans="1:13" ht="75" x14ac:dyDescent="0.25">
      <c r="A30" s="16" t="s">
        <v>10</v>
      </c>
      <c r="B30" s="16" t="s">
        <v>43</v>
      </c>
      <c r="C30" s="16" t="s">
        <v>44</v>
      </c>
      <c r="D30" s="16" t="s">
        <v>19</v>
      </c>
      <c r="E30" s="16" t="s">
        <v>45</v>
      </c>
      <c r="F30" s="16" t="s">
        <v>20</v>
      </c>
      <c r="G30" s="16" t="s">
        <v>46</v>
      </c>
      <c r="H30" s="40" t="s">
        <v>106</v>
      </c>
      <c r="I30" s="40" t="s">
        <v>107</v>
      </c>
      <c r="J30" s="40" t="s">
        <v>108</v>
      </c>
    </row>
    <row r="31" spans="1:13" ht="60" x14ac:dyDescent="0.25">
      <c r="A31" s="51" t="s">
        <v>47</v>
      </c>
      <c r="B31" s="51">
        <v>11846</v>
      </c>
      <c r="C31" s="51" t="s">
        <v>30</v>
      </c>
      <c r="D31" s="55" t="s">
        <v>15</v>
      </c>
      <c r="E31" s="58" t="s">
        <v>73</v>
      </c>
      <c r="F31" s="51" t="s">
        <v>70</v>
      </c>
      <c r="G31" s="56">
        <v>1</v>
      </c>
      <c r="H31" s="50">
        <v>3170.99</v>
      </c>
      <c r="I31" s="80">
        <f>SUM(I32:I36)</f>
        <v>3170.9900000000002</v>
      </c>
      <c r="J31" s="72">
        <f>TRUNC((1-$N$2)*I31,2)</f>
        <v>3170.99</v>
      </c>
    </row>
    <row r="32" spans="1:13" ht="30" x14ac:dyDescent="0.25">
      <c r="A32" s="19" t="s">
        <v>50</v>
      </c>
      <c r="B32" s="17">
        <v>10549</v>
      </c>
      <c r="C32" s="17" t="s">
        <v>30</v>
      </c>
      <c r="D32" s="18" t="s">
        <v>65</v>
      </c>
      <c r="E32" s="19" t="s">
        <v>66</v>
      </c>
      <c r="F32" s="17" t="s">
        <v>67</v>
      </c>
      <c r="G32" s="20">
        <v>0.5</v>
      </c>
      <c r="H32" s="21">
        <v>3.72</v>
      </c>
      <c r="I32" s="21">
        <f>TRUNC((G32*H32),2)</f>
        <v>1.86</v>
      </c>
      <c r="J32" s="83">
        <f t="shared" ref="J32:J36" si="4">TRUNC((1-$N$2)*I32,2)</f>
        <v>1.86</v>
      </c>
    </row>
    <row r="33" spans="1:10" ht="30" x14ac:dyDescent="0.25">
      <c r="A33" s="17" t="s">
        <v>52</v>
      </c>
      <c r="B33" s="22">
        <v>10552</v>
      </c>
      <c r="C33" s="17" t="s">
        <v>30</v>
      </c>
      <c r="D33" s="18" t="s">
        <v>4</v>
      </c>
      <c r="E33" s="19" t="s">
        <v>66</v>
      </c>
      <c r="F33" s="17" t="s">
        <v>67</v>
      </c>
      <c r="G33" s="20">
        <v>0.5</v>
      </c>
      <c r="H33" s="21">
        <v>3.58</v>
      </c>
      <c r="I33" s="21">
        <f t="shared" ref="I33:I36" si="5">TRUNC((G33*H33),2)</f>
        <v>1.79</v>
      </c>
      <c r="J33" s="83">
        <f t="shared" si="4"/>
        <v>1.79</v>
      </c>
    </row>
    <row r="34" spans="1:10" ht="30" x14ac:dyDescent="0.25">
      <c r="A34" s="17" t="s">
        <v>52</v>
      </c>
      <c r="B34" s="23">
        <v>10748</v>
      </c>
      <c r="C34" s="17" t="s">
        <v>30</v>
      </c>
      <c r="D34" s="18" t="s">
        <v>74</v>
      </c>
      <c r="E34" s="19" t="s">
        <v>69</v>
      </c>
      <c r="F34" s="17" t="s">
        <v>70</v>
      </c>
      <c r="G34" s="20">
        <v>1</v>
      </c>
      <c r="H34" s="21">
        <v>3150</v>
      </c>
      <c r="I34" s="21">
        <f t="shared" si="5"/>
        <v>3150</v>
      </c>
      <c r="J34" s="83">
        <f t="shared" si="4"/>
        <v>3150</v>
      </c>
    </row>
    <row r="35" spans="1:10" x14ac:dyDescent="0.25">
      <c r="A35" s="17" t="s">
        <v>52</v>
      </c>
      <c r="B35" s="17">
        <v>2436</v>
      </c>
      <c r="C35" s="17" t="s">
        <v>37</v>
      </c>
      <c r="D35" s="18" t="s">
        <v>71</v>
      </c>
      <c r="E35" s="19" t="s">
        <v>54</v>
      </c>
      <c r="F35" s="17" t="s">
        <v>22</v>
      </c>
      <c r="G35" s="20">
        <v>0.5</v>
      </c>
      <c r="H35" s="21">
        <v>20.61</v>
      </c>
      <c r="I35" s="21">
        <f t="shared" si="5"/>
        <v>10.3</v>
      </c>
      <c r="J35" s="83">
        <f t="shared" si="4"/>
        <v>10.3</v>
      </c>
    </row>
    <row r="36" spans="1:10" x14ac:dyDescent="0.25">
      <c r="A36" s="17" t="s">
        <v>52</v>
      </c>
      <c r="B36" s="17">
        <v>6111</v>
      </c>
      <c r="C36" s="17" t="s">
        <v>37</v>
      </c>
      <c r="D36" s="18" t="s">
        <v>72</v>
      </c>
      <c r="E36" s="19" t="s">
        <v>54</v>
      </c>
      <c r="F36" s="17" t="s">
        <v>22</v>
      </c>
      <c r="G36" s="20">
        <v>0.5</v>
      </c>
      <c r="H36" s="21">
        <v>14.09</v>
      </c>
      <c r="I36" s="21">
        <f t="shared" si="5"/>
        <v>7.04</v>
      </c>
      <c r="J36" s="83">
        <f t="shared" si="4"/>
        <v>7.04</v>
      </c>
    </row>
    <row r="37" spans="1:10" x14ac:dyDescent="0.25">
      <c r="A37" s="24"/>
      <c r="B37" s="25"/>
      <c r="C37" s="25"/>
      <c r="D37" s="26" t="s">
        <v>62</v>
      </c>
      <c r="E37" s="27"/>
      <c r="F37" s="25"/>
      <c r="G37" s="28"/>
      <c r="H37" s="29"/>
      <c r="I37" s="29"/>
      <c r="J37" s="29"/>
    </row>
    <row r="38" spans="1:10" ht="45" x14ac:dyDescent="0.25">
      <c r="A38" s="30"/>
      <c r="B38" s="31"/>
      <c r="C38" s="31"/>
      <c r="D38" s="32"/>
      <c r="E38" s="101" t="s">
        <v>109</v>
      </c>
      <c r="F38" s="66">
        <f>TRUNC((J31*Q2),2)</f>
        <v>799.72</v>
      </c>
      <c r="G38" s="85"/>
      <c r="H38" s="86"/>
      <c r="I38" s="102" t="s">
        <v>110</v>
      </c>
      <c r="J38" s="70">
        <f>(J31+F38)</f>
        <v>3970.71</v>
      </c>
    </row>
    <row r="39" spans="1:10" x14ac:dyDescent="0.25">
      <c r="A39" s="49"/>
      <c r="B39" s="35"/>
      <c r="C39" s="35"/>
      <c r="D39" s="36"/>
      <c r="E39" s="37"/>
      <c r="F39" s="35"/>
      <c r="G39" s="38"/>
      <c r="H39" s="39"/>
      <c r="I39" s="39"/>
      <c r="J39" s="39"/>
    </row>
    <row r="40" spans="1:10" ht="75" x14ac:dyDescent="0.25">
      <c r="A40" s="16" t="s">
        <v>11</v>
      </c>
      <c r="B40" s="16" t="s">
        <v>43</v>
      </c>
      <c r="C40" s="16" t="s">
        <v>44</v>
      </c>
      <c r="D40" s="16" t="s">
        <v>19</v>
      </c>
      <c r="E40" s="16" t="s">
        <v>45</v>
      </c>
      <c r="F40" s="16" t="s">
        <v>20</v>
      </c>
      <c r="G40" s="16" t="s">
        <v>46</v>
      </c>
      <c r="H40" s="40" t="s">
        <v>106</v>
      </c>
      <c r="I40" s="40" t="s">
        <v>107</v>
      </c>
      <c r="J40" s="40" t="s">
        <v>108</v>
      </c>
    </row>
    <row r="41" spans="1:10" ht="60" x14ac:dyDescent="0.25">
      <c r="A41" s="51" t="s">
        <v>47</v>
      </c>
      <c r="B41" s="51">
        <v>11846</v>
      </c>
      <c r="C41" s="51" t="s">
        <v>30</v>
      </c>
      <c r="D41" s="55" t="s">
        <v>17</v>
      </c>
      <c r="E41" s="58" t="s">
        <v>73</v>
      </c>
      <c r="F41" s="51" t="s">
        <v>70</v>
      </c>
      <c r="G41" s="56">
        <v>1</v>
      </c>
      <c r="H41" s="72">
        <v>3170.99</v>
      </c>
      <c r="I41" s="72">
        <f>SUM(I42:I46)</f>
        <v>3170.9900000000002</v>
      </c>
      <c r="J41" s="72">
        <f>TRUNC((1-$N$2)*I41,2)</f>
        <v>3170.99</v>
      </c>
    </row>
    <row r="42" spans="1:10" ht="30" x14ac:dyDescent="0.25">
      <c r="A42" s="19" t="s">
        <v>50</v>
      </c>
      <c r="B42" s="17">
        <v>10549</v>
      </c>
      <c r="C42" s="17" t="s">
        <v>30</v>
      </c>
      <c r="D42" s="18" t="s">
        <v>65</v>
      </c>
      <c r="E42" s="19" t="s">
        <v>66</v>
      </c>
      <c r="F42" s="17" t="s">
        <v>67</v>
      </c>
      <c r="G42" s="20">
        <v>0.5</v>
      </c>
      <c r="H42" s="21">
        <v>3.72</v>
      </c>
      <c r="I42" s="21">
        <f>TRUNC((G42*H42),2)</f>
        <v>1.86</v>
      </c>
      <c r="J42" s="83">
        <f t="shared" ref="J42:J46" si="6">TRUNC((1-$N$2)*I42,2)</f>
        <v>1.86</v>
      </c>
    </row>
    <row r="43" spans="1:10" ht="30" x14ac:dyDescent="0.25">
      <c r="A43" s="17" t="s">
        <v>52</v>
      </c>
      <c r="B43" s="22">
        <v>10552</v>
      </c>
      <c r="C43" s="17" t="s">
        <v>30</v>
      </c>
      <c r="D43" s="18" t="s">
        <v>4</v>
      </c>
      <c r="E43" s="19" t="s">
        <v>66</v>
      </c>
      <c r="F43" s="17" t="s">
        <v>67</v>
      </c>
      <c r="G43" s="20">
        <v>0.5</v>
      </c>
      <c r="H43" s="21">
        <v>3.58</v>
      </c>
      <c r="I43" s="21">
        <f t="shared" ref="I43:I46" si="7">TRUNC((G43*H43),2)</f>
        <v>1.79</v>
      </c>
      <c r="J43" s="83">
        <f t="shared" si="6"/>
        <v>1.79</v>
      </c>
    </row>
    <row r="44" spans="1:10" ht="30" x14ac:dyDescent="0.25">
      <c r="A44" s="17" t="s">
        <v>52</v>
      </c>
      <c r="B44" s="23">
        <v>10748</v>
      </c>
      <c r="C44" s="17" t="s">
        <v>30</v>
      </c>
      <c r="D44" s="18" t="s">
        <v>99</v>
      </c>
      <c r="E44" s="19" t="s">
        <v>69</v>
      </c>
      <c r="F44" s="17" t="s">
        <v>70</v>
      </c>
      <c r="G44" s="20">
        <v>1</v>
      </c>
      <c r="H44" s="21">
        <v>3150</v>
      </c>
      <c r="I44" s="21">
        <f t="shared" si="7"/>
        <v>3150</v>
      </c>
      <c r="J44" s="83">
        <f t="shared" si="6"/>
        <v>3150</v>
      </c>
    </row>
    <row r="45" spans="1:10" x14ac:dyDescent="0.25">
      <c r="A45" s="17" t="s">
        <v>52</v>
      </c>
      <c r="B45" s="17">
        <v>2436</v>
      </c>
      <c r="C45" s="17" t="s">
        <v>37</v>
      </c>
      <c r="D45" s="18" t="s">
        <v>71</v>
      </c>
      <c r="E45" s="19" t="s">
        <v>54</v>
      </c>
      <c r="F45" s="17" t="s">
        <v>22</v>
      </c>
      <c r="G45" s="20">
        <v>0.5</v>
      </c>
      <c r="H45" s="21">
        <v>20.61</v>
      </c>
      <c r="I45" s="21">
        <f t="shared" si="7"/>
        <v>10.3</v>
      </c>
      <c r="J45" s="83">
        <f t="shared" si="6"/>
        <v>10.3</v>
      </c>
    </row>
    <row r="46" spans="1:10" x14ac:dyDescent="0.25">
      <c r="A46" s="17" t="s">
        <v>52</v>
      </c>
      <c r="B46" s="17">
        <v>6111</v>
      </c>
      <c r="C46" s="17" t="s">
        <v>37</v>
      </c>
      <c r="D46" s="18" t="s">
        <v>72</v>
      </c>
      <c r="E46" s="19" t="s">
        <v>54</v>
      </c>
      <c r="F46" s="17" t="s">
        <v>22</v>
      </c>
      <c r="G46" s="20">
        <v>0.5</v>
      </c>
      <c r="H46" s="21">
        <v>14.09</v>
      </c>
      <c r="I46" s="21">
        <f t="shared" si="7"/>
        <v>7.04</v>
      </c>
      <c r="J46" s="83">
        <f t="shared" si="6"/>
        <v>7.04</v>
      </c>
    </row>
    <row r="47" spans="1:10" x14ac:dyDescent="0.25">
      <c r="A47" s="24"/>
      <c r="B47" s="25"/>
      <c r="C47" s="25"/>
      <c r="D47" s="26" t="s">
        <v>62</v>
      </c>
      <c r="E47" s="27"/>
      <c r="F47" s="25"/>
      <c r="G47" s="28"/>
      <c r="H47" s="29"/>
      <c r="I47" s="29"/>
      <c r="J47" s="29"/>
    </row>
    <row r="48" spans="1:10" ht="45" x14ac:dyDescent="0.25">
      <c r="A48" s="30"/>
      <c r="B48" s="31"/>
      <c r="C48" s="31"/>
      <c r="D48" s="32"/>
      <c r="E48" s="101" t="s">
        <v>109</v>
      </c>
      <c r="F48" s="66">
        <f>TRUNC((Q2*J41),2)</f>
        <v>799.72</v>
      </c>
      <c r="G48" s="85"/>
      <c r="H48" s="86"/>
      <c r="I48" s="102" t="s">
        <v>110</v>
      </c>
      <c r="J48" s="70">
        <f>(J41+F48)</f>
        <v>3970.71</v>
      </c>
    </row>
    <row r="49" spans="1:10" x14ac:dyDescent="0.25">
      <c r="A49" s="30"/>
      <c r="B49" s="31"/>
      <c r="C49" s="31"/>
      <c r="D49" s="32"/>
      <c r="E49" s="33"/>
      <c r="F49" s="31"/>
      <c r="G49" s="34"/>
      <c r="H49" s="31"/>
      <c r="I49" s="31"/>
      <c r="J49" s="31"/>
    </row>
    <row r="50" spans="1:10" ht="75" x14ac:dyDescent="0.25">
      <c r="A50" s="16" t="s">
        <v>12</v>
      </c>
      <c r="B50" s="16" t="s">
        <v>43</v>
      </c>
      <c r="C50" s="16" t="s">
        <v>44</v>
      </c>
      <c r="D50" s="16" t="s">
        <v>19</v>
      </c>
      <c r="E50" s="16" t="s">
        <v>45</v>
      </c>
      <c r="F50" s="16" t="s">
        <v>20</v>
      </c>
      <c r="G50" s="16" t="s">
        <v>46</v>
      </c>
      <c r="H50" s="40" t="s">
        <v>106</v>
      </c>
      <c r="I50" s="40" t="s">
        <v>107</v>
      </c>
      <c r="J50" s="40" t="s">
        <v>108</v>
      </c>
    </row>
    <row r="51" spans="1:10" ht="90" x14ac:dyDescent="0.25">
      <c r="A51" s="51" t="s">
        <v>47</v>
      </c>
      <c r="B51" s="51" t="s">
        <v>31</v>
      </c>
      <c r="C51" s="51" t="s">
        <v>36</v>
      </c>
      <c r="D51" s="55" t="s">
        <v>75</v>
      </c>
      <c r="E51" s="58" t="s">
        <v>76</v>
      </c>
      <c r="F51" s="51" t="s">
        <v>77</v>
      </c>
      <c r="G51" s="56">
        <v>1</v>
      </c>
      <c r="H51" s="50">
        <v>119.72</v>
      </c>
      <c r="I51" s="50">
        <f>SUM(I52:I54)</f>
        <v>119.72000000000001</v>
      </c>
      <c r="J51" s="73">
        <f>TRUNC((1-$N$2)*I51,2)</f>
        <v>119.72</v>
      </c>
    </row>
    <row r="52" spans="1:10" x14ac:dyDescent="0.25">
      <c r="A52" s="19" t="s">
        <v>52</v>
      </c>
      <c r="B52" s="17">
        <v>2438</v>
      </c>
      <c r="C52" s="17" t="s">
        <v>37</v>
      </c>
      <c r="D52" s="18" t="s">
        <v>78</v>
      </c>
      <c r="E52" s="19" t="s">
        <v>54</v>
      </c>
      <c r="F52" s="17" t="s">
        <v>22</v>
      </c>
      <c r="G52" s="20">
        <v>2</v>
      </c>
      <c r="H52" s="21">
        <v>23.87</v>
      </c>
      <c r="I52" s="21">
        <f>(G52*H52)</f>
        <v>47.74</v>
      </c>
      <c r="J52" s="84">
        <f t="shared" ref="J52:J54" si="8">TRUNC((1-$N$2)*I52,2)</f>
        <v>47.74</v>
      </c>
    </row>
    <row r="53" spans="1:10" x14ac:dyDescent="0.25">
      <c r="A53" s="17" t="s">
        <v>52</v>
      </c>
      <c r="B53" s="22">
        <v>2436</v>
      </c>
      <c r="C53" s="17" t="s">
        <v>37</v>
      </c>
      <c r="D53" s="18" t="s">
        <v>71</v>
      </c>
      <c r="E53" s="19" t="s">
        <v>54</v>
      </c>
      <c r="F53" s="17" t="s">
        <v>22</v>
      </c>
      <c r="G53" s="20">
        <v>2</v>
      </c>
      <c r="H53" s="21">
        <v>20.61</v>
      </c>
      <c r="I53" s="21">
        <f t="shared" ref="I53:I54" si="9">(G53*H53)</f>
        <v>41.22</v>
      </c>
      <c r="J53" s="84">
        <f t="shared" si="8"/>
        <v>41.22</v>
      </c>
    </row>
    <row r="54" spans="1:10" ht="30" x14ac:dyDescent="0.25">
      <c r="A54" s="17" t="s">
        <v>52</v>
      </c>
      <c r="B54" s="23">
        <v>247</v>
      </c>
      <c r="C54" s="17" t="s">
        <v>37</v>
      </c>
      <c r="D54" s="18" t="s">
        <v>79</v>
      </c>
      <c r="E54" s="19" t="s">
        <v>54</v>
      </c>
      <c r="F54" s="17" t="s">
        <v>22</v>
      </c>
      <c r="G54" s="20">
        <v>2</v>
      </c>
      <c r="H54" s="21">
        <v>15.38</v>
      </c>
      <c r="I54" s="21">
        <f t="shared" si="9"/>
        <v>30.76</v>
      </c>
      <c r="J54" s="84">
        <f t="shared" si="8"/>
        <v>30.76</v>
      </c>
    </row>
    <row r="55" spans="1:10" x14ac:dyDescent="0.25">
      <c r="A55" s="24"/>
      <c r="B55" s="25"/>
      <c r="C55" s="25"/>
      <c r="D55" s="26" t="s">
        <v>62</v>
      </c>
      <c r="E55" s="27"/>
      <c r="F55" s="25"/>
      <c r="G55" s="28"/>
      <c r="H55" s="29"/>
      <c r="I55" s="29"/>
      <c r="J55" s="29"/>
    </row>
    <row r="56" spans="1:10" ht="45" x14ac:dyDescent="0.25">
      <c r="A56" s="30"/>
      <c r="B56" s="31"/>
      <c r="C56" s="31"/>
      <c r="D56" s="32"/>
      <c r="E56" s="101" t="s">
        <v>109</v>
      </c>
      <c r="F56" s="66">
        <f>TRUNC((J51*Q2),2)</f>
        <v>30.19</v>
      </c>
      <c r="G56" s="38"/>
      <c r="I56" s="102" t="s">
        <v>110</v>
      </c>
      <c r="J56" s="70">
        <f>(J51+F56)</f>
        <v>149.91</v>
      </c>
    </row>
    <row r="57" spans="1:10" x14ac:dyDescent="0.25">
      <c r="A57" s="44"/>
      <c r="B57" s="44"/>
      <c r="C57" s="44"/>
      <c r="D57" s="45"/>
      <c r="E57" s="46"/>
      <c r="F57" s="44"/>
      <c r="G57" s="34"/>
      <c r="H57" s="44"/>
      <c r="I57" s="44"/>
      <c r="J57" s="44"/>
    </row>
    <row r="58" spans="1:10" ht="75" x14ac:dyDescent="0.25">
      <c r="A58" s="16" t="s">
        <v>13</v>
      </c>
      <c r="B58" s="16" t="s">
        <v>43</v>
      </c>
      <c r="C58" s="16" t="s">
        <v>44</v>
      </c>
      <c r="D58" s="16" t="s">
        <v>19</v>
      </c>
      <c r="E58" s="16" t="s">
        <v>45</v>
      </c>
      <c r="F58" s="16" t="s">
        <v>20</v>
      </c>
      <c r="G58" s="16" t="s">
        <v>46</v>
      </c>
      <c r="H58" s="40" t="s">
        <v>106</v>
      </c>
      <c r="I58" s="40" t="s">
        <v>107</v>
      </c>
      <c r="J58" s="40" t="s">
        <v>108</v>
      </c>
    </row>
    <row r="59" spans="1:10" ht="135" x14ac:dyDescent="0.25">
      <c r="A59" s="51" t="s">
        <v>47</v>
      </c>
      <c r="B59" s="51">
        <v>100952</v>
      </c>
      <c r="C59" s="51" t="s">
        <v>37</v>
      </c>
      <c r="D59" s="55" t="s">
        <v>80</v>
      </c>
      <c r="E59" s="58" t="s">
        <v>81</v>
      </c>
      <c r="F59" s="51" t="s">
        <v>25</v>
      </c>
      <c r="G59" s="56">
        <v>1</v>
      </c>
      <c r="H59" s="50">
        <v>2.93</v>
      </c>
      <c r="I59" s="50">
        <f>SUM(I60:I61)</f>
        <v>2.93</v>
      </c>
      <c r="J59" s="72">
        <f>TRUNC((1-$N$2)*I59,2)</f>
        <v>2.93</v>
      </c>
    </row>
    <row r="60" spans="1:10" ht="165" x14ac:dyDescent="0.25">
      <c r="A60" s="19" t="s">
        <v>50</v>
      </c>
      <c r="B60" s="17">
        <v>5928</v>
      </c>
      <c r="C60" s="17" t="s">
        <v>37</v>
      </c>
      <c r="D60" s="18" t="s">
        <v>82</v>
      </c>
      <c r="E60" s="19" t="s">
        <v>83</v>
      </c>
      <c r="F60" s="17" t="s">
        <v>84</v>
      </c>
      <c r="G60" s="20">
        <v>9.2999999999999992E-3</v>
      </c>
      <c r="H60" s="21">
        <v>284.29000000000002</v>
      </c>
      <c r="I60" s="21">
        <f>TRUNC((G60*H60),2)</f>
        <v>2.64</v>
      </c>
      <c r="J60" s="83">
        <f t="shared" ref="J60:J61" si="10">TRUNC((1-$N$2)*I60,2)</f>
        <v>2.64</v>
      </c>
    </row>
    <row r="61" spans="1:10" ht="165" x14ac:dyDescent="0.25">
      <c r="A61" s="19" t="s">
        <v>50</v>
      </c>
      <c r="B61" s="22">
        <v>5930</v>
      </c>
      <c r="C61" s="17" t="s">
        <v>37</v>
      </c>
      <c r="D61" s="18" t="s">
        <v>85</v>
      </c>
      <c r="E61" s="19" t="s">
        <v>83</v>
      </c>
      <c r="F61" s="17" t="s">
        <v>86</v>
      </c>
      <c r="G61" s="20">
        <v>4.0000000000000001E-3</v>
      </c>
      <c r="H61" s="21">
        <v>72.73</v>
      </c>
      <c r="I61" s="21">
        <f>TRUNC((G61*H61),2)</f>
        <v>0.28999999999999998</v>
      </c>
      <c r="J61" s="83">
        <f t="shared" si="10"/>
        <v>0.28999999999999998</v>
      </c>
    </row>
    <row r="62" spans="1:10" x14ac:dyDescent="0.25">
      <c r="A62" s="24"/>
      <c r="B62" s="25"/>
      <c r="C62" s="25"/>
      <c r="D62" s="26" t="s">
        <v>62</v>
      </c>
      <c r="E62" s="27"/>
      <c r="F62" s="25"/>
      <c r="G62" s="28"/>
      <c r="H62" s="29"/>
      <c r="I62" s="29"/>
      <c r="J62" s="29"/>
    </row>
    <row r="63" spans="1:10" ht="45" x14ac:dyDescent="0.25">
      <c r="A63" s="30"/>
      <c r="B63" s="31"/>
      <c r="C63" s="31"/>
      <c r="D63" s="32"/>
      <c r="E63" s="101" t="s">
        <v>109</v>
      </c>
      <c r="F63" s="66">
        <f>TRUNC((J59*Q2),2)</f>
        <v>0.73</v>
      </c>
      <c r="G63" s="85"/>
      <c r="I63" s="102" t="s">
        <v>110</v>
      </c>
      <c r="J63" s="70">
        <f>(J59+F63)</f>
        <v>3.66</v>
      </c>
    </row>
    <row r="64" spans="1:10" x14ac:dyDescent="0.25">
      <c r="A64" s="35"/>
      <c r="B64" s="35"/>
      <c r="C64" s="35"/>
      <c r="D64" s="36"/>
      <c r="E64" s="37"/>
      <c r="F64" s="35"/>
      <c r="G64" s="38"/>
      <c r="H64" s="39"/>
      <c r="I64" s="39"/>
      <c r="J64" s="39"/>
    </row>
    <row r="65" spans="1:10" ht="75" x14ac:dyDescent="0.25">
      <c r="A65" s="16" t="s">
        <v>14</v>
      </c>
      <c r="B65" s="16" t="s">
        <v>43</v>
      </c>
      <c r="C65" s="16" t="s">
        <v>44</v>
      </c>
      <c r="D65" s="16" t="s">
        <v>19</v>
      </c>
      <c r="E65" s="16" t="s">
        <v>45</v>
      </c>
      <c r="F65" s="16" t="s">
        <v>20</v>
      </c>
      <c r="G65" s="16" t="s">
        <v>46</v>
      </c>
      <c r="H65" s="40" t="s">
        <v>106</v>
      </c>
      <c r="I65" s="40" t="s">
        <v>107</v>
      </c>
      <c r="J65" s="40" t="s">
        <v>108</v>
      </c>
    </row>
    <row r="66" spans="1:10" ht="75" x14ac:dyDescent="0.25">
      <c r="A66" s="51" t="s">
        <v>47</v>
      </c>
      <c r="B66" s="60" t="s">
        <v>32</v>
      </c>
      <c r="C66" s="51" t="s">
        <v>36</v>
      </c>
      <c r="D66" s="55" t="s">
        <v>87</v>
      </c>
      <c r="E66" s="52" t="s">
        <v>88</v>
      </c>
      <c r="F66" s="51" t="s">
        <v>77</v>
      </c>
      <c r="G66" s="56">
        <v>1</v>
      </c>
      <c r="H66" s="50">
        <v>2796.04</v>
      </c>
      <c r="I66" s="50">
        <f>SUM(I67:I74)</f>
        <v>2796.04</v>
      </c>
      <c r="J66" s="72">
        <f>TRUNC((1-$N$2)*I66,2)</f>
        <v>2796.04</v>
      </c>
    </row>
    <row r="67" spans="1:10" ht="60" x14ac:dyDescent="0.25">
      <c r="A67" s="17" t="s">
        <v>52</v>
      </c>
      <c r="B67" s="48">
        <v>11026</v>
      </c>
      <c r="C67" s="17" t="s">
        <v>37</v>
      </c>
      <c r="D67" s="18" t="s">
        <v>89</v>
      </c>
      <c r="E67" s="19" t="s">
        <v>69</v>
      </c>
      <c r="F67" s="17" t="s">
        <v>90</v>
      </c>
      <c r="G67" s="20">
        <v>30.4</v>
      </c>
      <c r="H67" s="21">
        <v>11.1</v>
      </c>
      <c r="I67" s="21">
        <f>TRUNC((G67*H67),2)</f>
        <v>337.44</v>
      </c>
      <c r="J67" s="83">
        <f t="shared" ref="J67:J74" si="11">TRUNC((1-$N$2)*I67,2)</f>
        <v>337.44</v>
      </c>
    </row>
    <row r="68" spans="1:10" ht="45" x14ac:dyDescent="0.25">
      <c r="A68" s="19" t="s">
        <v>52</v>
      </c>
      <c r="B68" s="17">
        <v>4058</v>
      </c>
      <c r="C68" s="17" t="s">
        <v>37</v>
      </c>
      <c r="D68" s="18" t="s">
        <v>91</v>
      </c>
      <c r="E68" s="19" t="s">
        <v>54</v>
      </c>
      <c r="F68" s="17" t="s">
        <v>22</v>
      </c>
      <c r="G68" s="20">
        <v>8</v>
      </c>
      <c r="H68" s="21">
        <v>29.83</v>
      </c>
      <c r="I68" s="21">
        <f t="shared" ref="I68:I74" si="12">TRUNC((G68*H68),2)</f>
        <v>238.64</v>
      </c>
      <c r="J68" s="83">
        <f t="shared" si="11"/>
        <v>238.64</v>
      </c>
    </row>
    <row r="69" spans="1:10" ht="30" x14ac:dyDescent="0.25">
      <c r="A69" s="17" t="s">
        <v>52</v>
      </c>
      <c r="B69" s="22">
        <v>251</v>
      </c>
      <c r="C69" s="17" t="s">
        <v>37</v>
      </c>
      <c r="D69" s="18" t="s">
        <v>92</v>
      </c>
      <c r="E69" s="19" t="s">
        <v>54</v>
      </c>
      <c r="F69" s="17" t="s">
        <v>22</v>
      </c>
      <c r="G69" s="20">
        <v>8</v>
      </c>
      <c r="H69" s="21">
        <v>15.38</v>
      </c>
      <c r="I69" s="21">
        <f t="shared" si="12"/>
        <v>123.04</v>
      </c>
      <c r="J69" s="83">
        <f t="shared" si="11"/>
        <v>123.04</v>
      </c>
    </row>
    <row r="70" spans="1:10" x14ac:dyDescent="0.25">
      <c r="A70" s="17" t="s">
        <v>52</v>
      </c>
      <c r="B70" s="23">
        <v>2438</v>
      </c>
      <c r="C70" s="17" t="s">
        <v>37</v>
      </c>
      <c r="D70" s="18" t="s">
        <v>78</v>
      </c>
      <c r="E70" s="19" t="s">
        <v>54</v>
      </c>
      <c r="F70" s="17" t="s">
        <v>22</v>
      </c>
      <c r="G70" s="20">
        <v>16</v>
      </c>
      <c r="H70" s="21">
        <v>23.87</v>
      </c>
      <c r="I70" s="21">
        <f t="shared" si="12"/>
        <v>381.92</v>
      </c>
      <c r="J70" s="83">
        <f t="shared" si="11"/>
        <v>381.92</v>
      </c>
    </row>
    <row r="71" spans="1:10" x14ac:dyDescent="0.25">
      <c r="A71" s="17" t="s">
        <v>52</v>
      </c>
      <c r="B71" s="17">
        <v>2436</v>
      </c>
      <c r="C71" s="17" t="s">
        <v>37</v>
      </c>
      <c r="D71" s="18" t="s">
        <v>71</v>
      </c>
      <c r="E71" s="19" t="s">
        <v>54</v>
      </c>
      <c r="F71" s="17" t="s">
        <v>22</v>
      </c>
      <c r="G71" s="20">
        <v>16</v>
      </c>
      <c r="H71" s="21">
        <v>20.61</v>
      </c>
      <c r="I71" s="21">
        <f t="shared" si="12"/>
        <v>329.76</v>
      </c>
      <c r="J71" s="83">
        <f t="shared" si="11"/>
        <v>329.76</v>
      </c>
    </row>
    <row r="72" spans="1:10" ht="30" x14ac:dyDescent="0.25">
      <c r="A72" s="17" t="s">
        <v>52</v>
      </c>
      <c r="B72" s="17">
        <v>247</v>
      </c>
      <c r="C72" s="17" t="s">
        <v>37</v>
      </c>
      <c r="D72" s="18" t="s">
        <v>79</v>
      </c>
      <c r="E72" s="19" t="s">
        <v>54</v>
      </c>
      <c r="F72" s="17" t="s">
        <v>22</v>
      </c>
      <c r="G72" s="20">
        <v>16</v>
      </c>
      <c r="H72" s="21">
        <v>15.38</v>
      </c>
      <c r="I72" s="21">
        <f t="shared" si="12"/>
        <v>246.08</v>
      </c>
      <c r="J72" s="83">
        <f t="shared" si="11"/>
        <v>246.08</v>
      </c>
    </row>
    <row r="73" spans="1:10" x14ac:dyDescent="0.25">
      <c r="A73" s="17" t="s">
        <v>52</v>
      </c>
      <c r="B73" s="17">
        <v>6160</v>
      </c>
      <c r="C73" s="17" t="s">
        <v>37</v>
      </c>
      <c r="D73" s="18" t="s">
        <v>93</v>
      </c>
      <c r="E73" s="19" t="s">
        <v>54</v>
      </c>
      <c r="F73" s="17" t="s">
        <v>22</v>
      </c>
      <c r="G73" s="20">
        <v>4</v>
      </c>
      <c r="H73" s="21">
        <v>21.99</v>
      </c>
      <c r="I73" s="21">
        <f t="shared" si="12"/>
        <v>87.96</v>
      </c>
      <c r="J73" s="83">
        <f t="shared" si="11"/>
        <v>87.96</v>
      </c>
    </row>
    <row r="74" spans="1:10" ht="30" x14ac:dyDescent="0.25">
      <c r="A74" s="17" t="s">
        <v>52</v>
      </c>
      <c r="B74" s="17">
        <v>12329</v>
      </c>
      <c r="C74" s="17" t="s">
        <v>37</v>
      </c>
      <c r="D74" s="42" t="s">
        <v>94</v>
      </c>
      <c r="E74" s="19" t="s">
        <v>69</v>
      </c>
      <c r="F74" s="17" t="s">
        <v>90</v>
      </c>
      <c r="G74" s="20">
        <v>9</v>
      </c>
      <c r="H74" s="21">
        <v>116.8</v>
      </c>
      <c r="I74" s="21">
        <f t="shared" si="12"/>
        <v>1051.2</v>
      </c>
      <c r="J74" s="83">
        <f t="shared" si="11"/>
        <v>1051.2</v>
      </c>
    </row>
    <row r="75" spans="1:10" x14ac:dyDescent="0.25">
      <c r="A75" s="24"/>
      <c r="B75" s="25"/>
      <c r="C75" s="25"/>
      <c r="D75" s="43"/>
      <c r="E75" s="27"/>
      <c r="F75" s="25"/>
      <c r="G75" s="28"/>
      <c r="H75" s="29"/>
      <c r="I75" s="29"/>
      <c r="J75" s="29"/>
    </row>
    <row r="76" spans="1:10" ht="45" x14ac:dyDescent="0.25">
      <c r="A76" s="30"/>
      <c r="B76" s="31"/>
      <c r="C76" s="31"/>
      <c r="D76" s="32"/>
      <c r="E76" s="101" t="s">
        <v>98</v>
      </c>
      <c r="F76" s="66">
        <f>TRUNC((J66*Q2),2)</f>
        <v>705.16</v>
      </c>
      <c r="G76" s="85"/>
      <c r="I76" s="102" t="s">
        <v>110</v>
      </c>
      <c r="J76" s="70">
        <f>(J66+F76)</f>
        <v>3501.2</v>
      </c>
    </row>
    <row r="77" spans="1:10" x14ac:dyDescent="0.25">
      <c r="A77" s="44"/>
      <c r="B77" s="44"/>
      <c r="C77" s="44"/>
      <c r="D77" s="45"/>
      <c r="E77" s="46"/>
      <c r="F77" s="44"/>
      <c r="G77" s="47"/>
      <c r="H77" s="44"/>
      <c r="I77" s="44"/>
      <c r="J77" s="44"/>
    </row>
    <row r="78" spans="1:10" ht="75" x14ac:dyDescent="0.25">
      <c r="A78" s="16" t="s">
        <v>16</v>
      </c>
      <c r="B78" s="16" t="s">
        <v>43</v>
      </c>
      <c r="C78" s="16" t="s">
        <v>44</v>
      </c>
      <c r="D78" s="16" t="s">
        <v>19</v>
      </c>
      <c r="E78" s="16" t="s">
        <v>45</v>
      </c>
      <c r="F78" s="16" t="s">
        <v>20</v>
      </c>
      <c r="G78" s="16" t="s">
        <v>46</v>
      </c>
      <c r="H78" s="40" t="s">
        <v>106</v>
      </c>
      <c r="I78" s="40" t="s">
        <v>107</v>
      </c>
      <c r="J78" s="40" t="s">
        <v>108</v>
      </c>
    </row>
    <row r="79" spans="1:10" ht="90" x14ac:dyDescent="0.25">
      <c r="A79" s="51" t="s">
        <v>47</v>
      </c>
      <c r="B79" s="60" t="s">
        <v>33</v>
      </c>
      <c r="C79" s="51" t="s">
        <v>36</v>
      </c>
      <c r="D79" s="55" t="s">
        <v>95</v>
      </c>
      <c r="E79" s="52" t="s">
        <v>76</v>
      </c>
      <c r="F79" s="51" t="s">
        <v>77</v>
      </c>
      <c r="G79" s="56">
        <v>1</v>
      </c>
      <c r="H79" s="50">
        <v>710.9</v>
      </c>
      <c r="I79" s="50">
        <f>SUM(I80:I84)</f>
        <v>710.9</v>
      </c>
      <c r="J79" s="72">
        <f>TRUNC((1-$N$2)*I79,2)</f>
        <v>710.9</v>
      </c>
    </row>
    <row r="80" spans="1:10" ht="30" x14ac:dyDescent="0.25">
      <c r="A80" s="17" t="s">
        <v>52</v>
      </c>
      <c r="B80" s="48">
        <v>12329</v>
      </c>
      <c r="C80" s="17" t="s">
        <v>37</v>
      </c>
      <c r="D80" s="18" t="s">
        <v>94</v>
      </c>
      <c r="E80" s="19" t="s">
        <v>69</v>
      </c>
      <c r="F80" s="17" t="s">
        <v>90</v>
      </c>
      <c r="G80" s="20">
        <v>1.68</v>
      </c>
      <c r="H80" s="21">
        <v>116.8</v>
      </c>
      <c r="I80" s="21">
        <f>TRUNC((G80*H80),2)</f>
        <v>196.22</v>
      </c>
      <c r="J80" s="83">
        <f t="shared" ref="J80:J84" si="13">TRUNC((1-$N$2)*I80,2)</f>
        <v>196.22</v>
      </c>
    </row>
    <row r="81" spans="1:10" x14ac:dyDescent="0.25">
      <c r="A81" s="19" t="s">
        <v>52</v>
      </c>
      <c r="B81" s="17">
        <v>2438</v>
      </c>
      <c r="C81" s="17" t="s">
        <v>37</v>
      </c>
      <c r="D81" s="18" t="s">
        <v>78</v>
      </c>
      <c r="E81" s="19" t="s">
        <v>54</v>
      </c>
      <c r="F81" s="17" t="s">
        <v>22</v>
      </c>
      <c r="G81" s="20">
        <v>3</v>
      </c>
      <c r="H81" s="21">
        <v>23.87</v>
      </c>
      <c r="I81" s="21">
        <f t="shared" ref="I81:I84" si="14">TRUNC((G81*H81),2)</f>
        <v>71.61</v>
      </c>
      <c r="J81" s="83">
        <f t="shared" si="13"/>
        <v>71.61</v>
      </c>
    </row>
    <row r="82" spans="1:10" x14ac:dyDescent="0.25">
      <c r="A82" s="17" t="s">
        <v>52</v>
      </c>
      <c r="B82" s="22">
        <v>2436</v>
      </c>
      <c r="C82" s="17" t="s">
        <v>37</v>
      </c>
      <c r="D82" s="18" t="s">
        <v>71</v>
      </c>
      <c r="E82" s="19" t="s">
        <v>54</v>
      </c>
      <c r="F82" s="17" t="s">
        <v>22</v>
      </c>
      <c r="G82" s="20">
        <v>3</v>
      </c>
      <c r="H82" s="21">
        <v>20.61</v>
      </c>
      <c r="I82" s="21">
        <f t="shared" si="14"/>
        <v>61.83</v>
      </c>
      <c r="J82" s="83">
        <f t="shared" si="13"/>
        <v>61.83</v>
      </c>
    </row>
    <row r="83" spans="1:10" ht="30" x14ac:dyDescent="0.25">
      <c r="A83" s="17" t="s">
        <v>52</v>
      </c>
      <c r="B83" s="23">
        <v>247</v>
      </c>
      <c r="C83" s="17" t="s">
        <v>37</v>
      </c>
      <c r="D83" s="18" t="s">
        <v>79</v>
      </c>
      <c r="E83" s="19" t="s">
        <v>54</v>
      </c>
      <c r="F83" s="17" t="s">
        <v>22</v>
      </c>
      <c r="G83" s="20">
        <v>3</v>
      </c>
      <c r="H83" s="21">
        <v>15.38</v>
      </c>
      <c r="I83" s="21">
        <f t="shared" si="14"/>
        <v>46.14</v>
      </c>
      <c r="J83" s="83">
        <f t="shared" si="13"/>
        <v>46.14</v>
      </c>
    </row>
    <row r="84" spans="1:10" ht="60" x14ac:dyDescent="0.25">
      <c r="A84" s="17" t="s">
        <v>52</v>
      </c>
      <c r="B84" s="17">
        <v>574</v>
      </c>
      <c r="C84" s="17" t="s">
        <v>37</v>
      </c>
      <c r="D84" s="18" t="s">
        <v>96</v>
      </c>
      <c r="E84" s="19" t="s">
        <v>69</v>
      </c>
      <c r="F84" s="17" t="s">
        <v>97</v>
      </c>
      <c r="G84" s="20">
        <v>10</v>
      </c>
      <c r="H84" s="21">
        <v>33.51</v>
      </c>
      <c r="I84" s="21">
        <f t="shared" si="14"/>
        <v>335.1</v>
      </c>
      <c r="J84" s="83">
        <f t="shared" si="13"/>
        <v>335.1</v>
      </c>
    </row>
    <row r="85" spans="1:10" x14ac:dyDescent="0.25">
      <c r="A85" s="24"/>
      <c r="B85" s="25"/>
      <c r="C85" s="25"/>
      <c r="D85" s="43"/>
      <c r="E85" s="27"/>
      <c r="F85" s="25"/>
      <c r="G85" s="28"/>
      <c r="H85" s="29"/>
      <c r="I85" s="29"/>
      <c r="J85" s="29"/>
    </row>
    <row r="86" spans="1:10" ht="45" x14ac:dyDescent="0.25">
      <c r="A86" s="30"/>
      <c r="B86" s="31"/>
      <c r="C86" s="31"/>
      <c r="D86" s="32"/>
      <c r="E86" s="101" t="s">
        <v>109</v>
      </c>
      <c r="F86" s="66">
        <f>TRUNC((J79*Q2),2)</f>
        <v>179.28</v>
      </c>
      <c r="G86" s="38"/>
      <c r="I86" s="102" t="s">
        <v>110</v>
      </c>
      <c r="J86" s="69">
        <f>(J79+F86)</f>
        <v>890.18</v>
      </c>
    </row>
    <row r="87" spans="1:10" x14ac:dyDescent="0.25">
      <c r="G87" s="11"/>
    </row>
    <row r="96" spans="1:10" x14ac:dyDescent="0.25">
      <c r="I96" s="11"/>
    </row>
  </sheetData>
  <mergeCells count="1">
    <mergeCell ref="A1:J1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7" workbookViewId="0">
      <selection activeCell="N26" sqref="N26"/>
    </sheetView>
  </sheetViews>
  <sheetFormatPr defaultRowHeight="15" x14ac:dyDescent="0.25"/>
  <cols>
    <col min="1" max="1" width="5.140625" bestFit="1" customWidth="1"/>
    <col min="2" max="2" width="11.5703125" customWidth="1"/>
    <col min="3" max="3" width="9.85546875" bestFit="1" customWidth="1"/>
    <col min="4" max="4" width="24.140625" customWidth="1"/>
    <col min="5" max="5" width="6.42578125" customWidth="1"/>
    <col min="6" max="6" width="7.42578125" bestFit="1" customWidth="1"/>
    <col min="7" max="8" width="12" bestFit="1" customWidth="1"/>
    <col min="9" max="9" width="12.5703125" bestFit="1" customWidth="1"/>
    <col min="11" max="11" width="10.5703125" bestFit="1" customWidth="1"/>
    <col min="14" max="15" width="13.7109375" bestFit="1" customWidth="1"/>
  </cols>
  <sheetData>
    <row r="1" spans="1:15" x14ac:dyDescent="0.25">
      <c r="A1" s="79" t="s">
        <v>101</v>
      </c>
      <c r="B1" s="79"/>
      <c r="C1" s="79"/>
      <c r="D1" s="79"/>
      <c r="E1" s="79"/>
      <c r="F1" s="79"/>
      <c r="G1" s="79"/>
      <c r="H1" s="79"/>
      <c r="I1" s="79"/>
    </row>
    <row r="3" spans="1:15" ht="45" x14ac:dyDescent="0.25">
      <c r="A3" s="6" t="s">
        <v>6</v>
      </c>
      <c r="B3" s="7" t="s">
        <v>34</v>
      </c>
      <c r="C3" s="6" t="s">
        <v>18</v>
      </c>
      <c r="D3" s="6" t="s">
        <v>19</v>
      </c>
      <c r="E3" s="6" t="s">
        <v>42</v>
      </c>
      <c r="F3" s="6" t="s">
        <v>21</v>
      </c>
      <c r="G3" s="7" t="s">
        <v>28</v>
      </c>
      <c r="H3" s="7" t="s">
        <v>27</v>
      </c>
      <c r="I3" s="7" t="s">
        <v>26</v>
      </c>
    </row>
    <row r="4" spans="1:15" ht="30" x14ac:dyDescent="0.25">
      <c r="A4" s="8">
        <v>1</v>
      </c>
      <c r="B4" s="8"/>
      <c r="C4" s="8"/>
      <c r="D4" s="9" t="s">
        <v>38</v>
      </c>
      <c r="E4" s="8"/>
      <c r="F4" s="8"/>
      <c r="G4" s="8"/>
      <c r="H4" s="8"/>
      <c r="I4" s="76">
        <f>SUM(I5:I6)</f>
        <v>13673.41</v>
      </c>
    </row>
    <row r="5" spans="1:15" ht="105" x14ac:dyDescent="0.25">
      <c r="A5" s="8" t="s">
        <v>8</v>
      </c>
      <c r="B5" s="8" t="s">
        <v>35</v>
      </c>
      <c r="C5" s="8">
        <v>91677</v>
      </c>
      <c r="D5" s="9" t="s">
        <v>40</v>
      </c>
      <c r="E5" s="9" t="s">
        <v>22</v>
      </c>
      <c r="F5" s="8">
        <v>64</v>
      </c>
      <c r="G5" s="74">
        <f>(Orça_analitico!J4)</f>
        <v>166.97</v>
      </c>
      <c r="H5" s="67">
        <f>(Orça_analitico!J12)</f>
        <v>209.07</v>
      </c>
      <c r="I5" s="77">
        <f>(F5*H5)</f>
        <v>13380.48</v>
      </c>
      <c r="K5" s="2"/>
      <c r="N5" s="13"/>
      <c r="O5" s="13"/>
    </row>
    <row r="6" spans="1:15" ht="45" x14ac:dyDescent="0.25">
      <c r="A6" s="8" t="s">
        <v>7</v>
      </c>
      <c r="B6" s="8" t="s">
        <v>36</v>
      </c>
      <c r="C6" s="8" t="s">
        <v>29</v>
      </c>
      <c r="D6" s="9" t="s">
        <v>41</v>
      </c>
      <c r="E6" s="9" t="s">
        <v>23</v>
      </c>
      <c r="F6" s="8">
        <v>1</v>
      </c>
      <c r="G6" s="74">
        <f>(Orça_analitico!J15)</f>
        <v>233.94</v>
      </c>
      <c r="H6" s="67">
        <f>(Orça_analitico!J18)</f>
        <v>292.93</v>
      </c>
      <c r="I6" s="77">
        <f>(F6*H6)</f>
        <v>292.93</v>
      </c>
      <c r="K6" s="2"/>
      <c r="N6" s="13"/>
      <c r="O6" s="13"/>
    </row>
    <row r="7" spans="1:15" x14ac:dyDescent="0.25">
      <c r="A7" s="87"/>
      <c r="B7" s="88"/>
      <c r="C7" s="88"/>
      <c r="D7" s="88"/>
      <c r="E7" s="88"/>
      <c r="F7" s="88"/>
      <c r="G7" s="88"/>
      <c r="H7" s="88"/>
      <c r="I7" s="89"/>
      <c r="K7" s="2"/>
      <c r="N7" s="13"/>
      <c r="O7" s="13"/>
    </row>
    <row r="8" spans="1:15" x14ac:dyDescent="0.25">
      <c r="A8" s="8">
        <v>2</v>
      </c>
      <c r="B8" s="8"/>
      <c r="C8" s="8"/>
      <c r="D8" s="9" t="s">
        <v>39</v>
      </c>
      <c r="E8" s="9"/>
      <c r="F8" s="8"/>
      <c r="G8" s="9"/>
      <c r="H8" s="10"/>
      <c r="I8" s="67">
        <f>SUM(I9:I15)</f>
        <v>62356.770000000004</v>
      </c>
      <c r="K8" s="2"/>
      <c r="N8" s="13"/>
      <c r="O8" s="13"/>
    </row>
    <row r="9" spans="1:15" ht="240" x14ac:dyDescent="0.25">
      <c r="A9" s="8" t="s">
        <v>9</v>
      </c>
      <c r="B9" s="8" t="s">
        <v>30</v>
      </c>
      <c r="C9" s="8">
        <v>8333</v>
      </c>
      <c r="D9" s="9" t="s">
        <v>5</v>
      </c>
      <c r="E9" s="9" t="s">
        <v>23</v>
      </c>
      <c r="F9" s="8">
        <v>1</v>
      </c>
      <c r="G9" s="75">
        <f>(Orça_analitico!J21)</f>
        <v>26969.83</v>
      </c>
      <c r="H9" s="75">
        <f>(Orça_analitico!J28)</f>
        <v>33771.620000000003</v>
      </c>
      <c r="I9" s="67">
        <f>(F9*H9)</f>
        <v>33771.620000000003</v>
      </c>
      <c r="K9" s="2"/>
      <c r="N9" s="13"/>
      <c r="O9" s="13"/>
    </row>
    <row r="10" spans="1:15" ht="60" x14ac:dyDescent="0.25">
      <c r="A10" s="8" t="s">
        <v>10</v>
      </c>
      <c r="B10" s="8" t="s">
        <v>30</v>
      </c>
      <c r="C10" s="8">
        <v>11846</v>
      </c>
      <c r="D10" s="9" t="s">
        <v>15</v>
      </c>
      <c r="E10" s="8" t="s">
        <v>23</v>
      </c>
      <c r="F10" s="8">
        <v>3</v>
      </c>
      <c r="G10" s="75">
        <f>(Orça_analitico!J31)</f>
        <v>3170.99</v>
      </c>
      <c r="H10" s="75">
        <f>(Orça_analitico!J38)</f>
        <v>3970.71</v>
      </c>
      <c r="I10" s="67">
        <f t="shared" ref="I10:I15" si="0">(F10*H10)</f>
        <v>11912.130000000001</v>
      </c>
      <c r="K10" s="2"/>
      <c r="N10" s="13"/>
      <c r="O10" s="13"/>
    </row>
    <row r="11" spans="1:15" ht="60" x14ac:dyDescent="0.25">
      <c r="A11" s="8" t="s">
        <v>11</v>
      </c>
      <c r="B11" s="8" t="s">
        <v>30</v>
      </c>
      <c r="C11" s="8">
        <v>11846</v>
      </c>
      <c r="D11" s="9" t="s">
        <v>17</v>
      </c>
      <c r="E11" s="9" t="s">
        <v>23</v>
      </c>
      <c r="F11" s="8">
        <v>3</v>
      </c>
      <c r="G11" s="75">
        <f>(Orça_analitico!J41)</f>
        <v>3170.99</v>
      </c>
      <c r="H11" s="75">
        <f>(Orça_analitico!J48)</f>
        <v>3970.71</v>
      </c>
      <c r="I11" s="67">
        <f>(F11*H11)</f>
        <v>11912.130000000001</v>
      </c>
      <c r="K11" s="2"/>
      <c r="N11" s="13"/>
      <c r="O11" s="13"/>
    </row>
    <row r="12" spans="1:15" ht="88.5" customHeight="1" x14ac:dyDescent="0.25">
      <c r="A12" s="8" t="s">
        <v>12</v>
      </c>
      <c r="B12" s="8" t="s">
        <v>36</v>
      </c>
      <c r="C12" s="8" t="s">
        <v>31</v>
      </c>
      <c r="D12" s="9" t="s">
        <v>0</v>
      </c>
      <c r="E12" s="9" t="s">
        <v>24</v>
      </c>
      <c r="F12" s="8">
        <v>1</v>
      </c>
      <c r="G12" s="75">
        <f>(Orça_analitico!J51)</f>
        <v>119.72</v>
      </c>
      <c r="H12" s="75">
        <f>(Orça_analitico!J56)</f>
        <v>149.91</v>
      </c>
      <c r="I12" s="67">
        <f t="shared" si="0"/>
        <v>149.91</v>
      </c>
      <c r="K12" s="2"/>
      <c r="N12" s="13"/>
      <c r="O12" s="13"/>
    </row>
    <row r="13" spans="1:15" ht="135" x14ac:dyDescent="0.25">
      <c r="A13" s="8" t="s">
        <v>13</v>
      </c>
      <c r="B13" s="8" t="s">
        <v>37</v>
      </c>
      <c r="C13" s="8">
        <v>100952</v>
      </c>
      <c r="D13" s="9" t="s">
        <v>1</v>
      </c>
      <c r="E13" s="9" t="s">
        <v>25</v>
      </c>
      <c r="F13" s="8">
        <v>60</v>
      </c>
      <c r="G13" s="75">
        <f>(Orça_analitico!J59)</f>
        <v>2.93</v>
      </c>
      <c r="H13" s="67">
        <f>(Orça_analitico!J63)</f>
        <v>3.66</v>
      </c>
      <c r="I13" s="67">
        <f t="shared" si="0"/>
        <v>219.60000000000002</v>
      </c>
      <c r="K13" s="2"/>
      <c r="N13" s="13"/>
      <c r="O13" s="13"/>
    </row>
    <row r="14" spans="1:15" ht="74.25" customHeight="1" x14ac:dyDescent="0.25">
      <c r="A14" s="8" t="s">
        <v>14</v>
      </c>
      <c r="B14" s="8" t="s">
        <v>36</v>
      </c>
      <c r="C14" s="8" t="s">
        <v>32</v>
      </c>
      <c r="D14" s="9" t="s">
        <v>2</v>
      </c>
      <c r="E14" s="9" t="s">
        <v>24</v>
      </c>
      <c r="F14" s="8">
        <v>1</v>
      </c>
      <c r="G14" s="75">
        <f>(Orça_analitico!J66)</f>
        <v>2796.04</v>
      </c>
      <c r="H14" s="67">
        <f>(Orça_analitico!J76)</f>
        <v>3501.2</v>
      </c>
      <c r="I14" s="67">
        <f t="shared" si="0"/>
        <v>3501.2</v>
      </c>
      <c r="K14" s="2"/>
      <c r="N14" s="13"/>
      <c r="O14" s="13"/>
    </row>
    <row r="15" spans="1:15" ht="78.75" customHeight="1" x14ac:dyDescent="0.25">
      <c r="A15" s="8" t="s">
        <v>16</v>
      </c>
      <c r="B15" s="8" t="s">
        <v>36</v>
      </c>
      <c r="C15" s="8" t="s">
        <v>33</v>
      </c>
      <c r="D15" s="9" t="s">
        <v>3</v>
      </c>
      <c r="E15" s="9" t="s">
        <v>24</v>
      </c>
      <c r="F15" s="8">
        <v>1</v>
      </c>
      <c r="G15" s="75">
        <f>(Orça_analitico!J79)</f>
        <v>710.9</v>
      </c>
      <c r="H15" s="75">
        <f>(Orça_analitico!J86)</f>
        <v>890.18</v>
      </c>
      <c r="I15" s="67">
        <f t="shared" si="0"/>
        <v>890.18</v>
      </c>
      <c r="K15" s="2"/>
      <c r="N15" s="13"/>
      <c r="O15" s="13"/>
    </row>
    <row r="16" spans="1:15" x14ac:dyDescent="0.25">
      <c r="A16" s="87"/>
      <c r="B16" s="88"/>
      <c r="C16" s="88"/>
      <c r="D16" s="88"/>
      <c r="E16" s="88"/>
      <c r="F16" s="88"/>
      <c r="G16" s="88"/>
      <c r="H16" s="88"/>
      <c r="I16" s="89"/>
      <c r="K16" s="2"/>
      <c r="N16" s="13"/>
      <c r="O16" s="13"/>
    </row>
    <row r="17" spans="1:15" ht="45" x14ac:dyDescent="0.25">
      <c r="A17" s="11"/>
      <c r="B17" s="11"/>
      <c r="C17" s="11"/>
      <c r="D17" s="12"/>
      <c r="E17" s="12"/>
      <c r="F17" s="11"/>
      <c r="G17" s="12"/>
      <c r="H17" s="104" t="s">
        <v>112</v>
      </c>
      <c r="I17" s="90">
        <f>(F5*G5+F6*G6+F9*G9+F10*G10+F11*G11+F12*G12+F13*G13+F14*G14+F15*G15)</f>
        <v>60718.250000000015</v>
      </c>
      <c r="K17" s="2"/>
      <c r="N17" s="2"/>
      <c r="O17" s="13"/>
    </row>
    <row r="18" spans="1:15" ht="30" x14ac:dyDescent="0.25">
      <c r="A18" s="11"/>
      <c r="B18" s="11"/>
      <c r="C18" s="11"/>
      <c r="D18" s="12"/>
      <c r="E18" s="12"/>
      <c r="F18" s="11"/>
      <c r="G18" s="12"/>
      <c r="H18" s="105" t="s">
        <v>113</v>
      </c>
      <c r="I18" s="67">
        <f>(I19-I17)</f>
        <v>15311.929999999993</v>
      </c>
      <c r="K18" s="2"/>
      <c r="N18" s="2"/>
      <c r="O18" s="13"/>
    </row>
    <row r="19" spans="1:15" ht="30" x14ac:dyDescent="0.25">
      <c r="D19" s="4"/>
      <c r="E19" s="4"/>
      <c r="F19" s="4"/>
      <c r="G19" s="4"/>
      <c r="H19" s="105" t="s">
        <v>114</v>
      </c>
      <c r="I19" s="67">
        <f>(I4+I8)</f>
        <v>76030.180000000008</v>
      </c>
      <c r="K19" s="2"/>
      <c r="N19" s="14"/>
      <c r="O19" s="15"/>
    </row>
    <row r="20" spans="1:15" x14ac:dyDescent="0.25">
      <c r="D20" s="4"/>
      <c r="E20" s="4"/>
      <c r="F20" s="4"/>
      <c r="G20" s="4"/>
      <c r="H20" s="5"/>
      <c r="K20" s="2"/>
    </row>
    <row r="21" spans="1:15" x14ac:dyDescent="0.25">
      <c r="D21" s="4"/>
      <c r="E21" s="4"/>
      <c r="F21" s="4"/>
      <c r="G21" s="4"/>
      <c r="H21" s="2"/>
      <c r="K21" s="3"/>
    </row>
    <row r="22" spans="1:15" x14ac:dyDescent="0.25">
      <c r="D22" s="4"/>
      <c r="E22" s="4"/>
      <c r="F22" s="4"/>
      <c r="G22" s="4"/>
      <c r="H22" s="4"/>
    </row>
    <row r="23" spans="1:15" x14ac:dyDescent="0.25">
      <c r="D23" s="4"/>
      <c r="E23" s="4"/>
      <c r="F23" s="4"/>
      <c r="G23" s="4"/>
      <c r="H23" s="4"/>
    </row>
    <row r="24" spans="1:15" x14ac:dyDescent="0.25">
      <c r="D24" s="4"/>
      <c r="E24" s="4"/>
      <c r="F24" s="4"/>
      <c r="G24" s="4"/>
      <c r="H24" s="4"/>
    </row>
    <row r="25" spans="1:15" x14ac:dyDescent="0.25">
      <c r="D25" s="4"/>
      <c r="E25" s="4"/>
      <c r="F25" s="4"/>
      <c r="G25" s="4"/>
      <c r="H25" s="4"/>
    </row>
    <row r="26" spans="1:15" x14ac:dyDescent="0.25">
      <c r="D26" s="4"/>
      <c r="E26" s="4"/>
      <c r="F26" s="4"/>
      <c r="G26" s="4"/>
      <c r="H26" s="4"/>
    </row>
    <row r="27" spans="1:15" x14ac:dyDescent="0.25">
      <c r="D27" s="4"/>
      <c r="E27" s="4"/>
      <c r="F27" s="4"/>
      <c r="G27" s="4"/>
    </row>
    <row r="28" spans="1:15" x14ac:dyDescent="0.25">
      <c r="D28" s="4"/>
      <c r="E28" s="4"/>
      <c r="F28" s="4"/>
      <c r="G28" s="4"/>
    </row>
    <row r="29" spans="1:15" x14ac:dyDescent="0.25">
      <c r="D29" s="4"/>
      <c r="E29" s="4"/>
      <c r="F29" s="4"/>
      <c r="G29" s="4"/>
      <c r="H29" s="4"/>
    </row>
    <row r="30" spans="1:15" x14ac:dyDescent="0.25">
      <c r="D30" s="4"/>
      <c r="E30" s="4"/>
      <c r="F30" s="4"/>
      <c r="G30" s="4"/>
      <c r="H30" s="4"/>
    </row>
    <row r="31" spans="1:15" x14ac:dyDescent="0.25">
      <c r="D31" s="4"/>
      <c r="E31" s="4"/>
      <c r="F31" s="4"/>
      <c r="G31" s="4"/>
      <c r="H31" s="4"/>
    </row>
    <row r="32" spans="1:15" x14ac:dyDescent="0.25">
      <c r="D32" s="4"/>
      <c r="E32" s="4"/>
      <c r="F32" s="4"/>
      <c r="G32" s="4"/>
    </row>
  </sheetData>
  <mergeCells count="3">
    <mergeCell ref="A1:I1"/>
    <mergeCell ref="A7:I7"/>
    <mergeCell ref="A16:I1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Orça_analitico</vt:lpstr>
      <vt:lpstr>Orca_sintetico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Henrique Vale dos Reis</dc:creator>
  <cp:lastModifiedBy>Fabio Henrique Vale dos Reis</cp:lastModifiedBy>
  <dcterms:created xsi:type="dcterms:W3CDTF">2024-04-04T11:22:03Z</dcterms:created>
  <dcterms:modified xsi:type="dcterms:W3CDTF">2024-04-09T11:31:44Z</dcterms:modified>
</cp:coreProperties>
</file>