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8_{9408D5F1-EF43-4787-85F6-5158D30AC4E5}" xr6:coauthVersionLast="47" xr6:coauthVersionMax="47" xr10:uidLastSave="{00000000-0000-0000-0000-000000000000}"/>
  <bookViews>
    <workbookView xWindow="-120" yWindow="-120" windowWidth="20730" windowHeight="11160" tabRatio="815" xr2:uid="{00000000-000D-0000-FFFF-FFFF00000000}"/>
  </bookViews>
  <sheets>
    <sheet name="Orçamento Sintético" sheetId="1" r:id="rId1"/>
    <sheet name="BDI" sheetId="4" r:id="rId2"/>
    <sheet name="Composições Próprias" sheetId="6" r:id="rId3"/>
    <sheet name="Cronograma" sheetId="5" r:id="rId4"/>
  </sheets>
  <definedNames>
    <definedName name="_xlnm.Print_Area" localSheetId="1">BDI!$A$1:$E$41</definedName>
    <definedName name="_xlnm.Print_Area" localSheetId="2">'Composições Próprias'!$A$1:$J$94</definedName>
    <definedName name="_xlnm.Print_Area" localSheetId="3">Cronograma!$A$1:$K$36</definedName>
    <definedName name="_xlnm.Print_Titles" localSheetId="1">BDI!$1:$8</definedName>
    <definedName name="_xlnm.Print_Titles" localSheetId="2">'Composições Próprias'!$5:$5</definedName>
    <definedName name="_xlnm.Print_Titles" localSheetId="3">Cronograma!$5:$10</definedName>
    <definedName name="_xlnm.Print_Titles" localSheetId="0">'Orçamento Sintético'!$5:$7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5" i="6" l="1"/>
  <c r="J84" i="6"/>
  <c r="J83" i="6"/>
  <c r="J82" i="6"/>
  <c r="J81" i="6"/>
  <c r="J72" i="6"/>
  <c r="J73" i="6"/>
  <c r="J74" i="6"/>
  <c r="J75" i="6"/>
  <c r="J76" i="6"/>
  <c r="J77" i="6"/>
  <c r="J71" i="6"/>
  <c r="J70" i="6" s="1"/>
  <c r="J67" i="6"/>
  <c r="J66" i="6"/>
  <c r="J60" i="6"/>
  <c r="J59" i="6"/>
  <c r="J58" i="6"/>
  <c r="J50" i="6"/>
  <c r="J51" i="6"/>
  <c r="J52" i="6"/>
  <c r="J53" i="6"/>
  <c r="J54" i="6"/>
  <c r="J55" i="6"/>
  <c r="J56" i="6"/>
  <c r="J57" i="6"/>
  <c r="J61" i="6"/>
  <c r="J46" i="6"/>
  <c r="J47" i="6"/>
  <c r="J48" i="6"/>
  <c r="J49" i="6"/>
  <c r="J62" i="6"/>
  <c r="J45" i="6"/>
  <c r="J44" i="6" s="1"/>
  <c r="J41" i="6"/>
  <c r="J39" i="6"/>
  <c r="J35" i="6"/>
  <c r="J34" i="6"/>
  <c r="J30" i="6"/>
  <c r="J29" i="6"/>
  <c r="J28" i="6"/>
  <c r="J27" i="6"/>
  <c r="J26" i="6"/>
  <c r="J25" i="6"/>
  <c r="J21" i="6"/>
  <c r="J20" i="6"/>
  <c r="J19" i="6"/>
  <c r="J18" i="6"/>
  <c r="J17" i="6"/>
  <c r="J16" i="6"/>
  <c r="J9" i="6"/>
  <c r="J10" i="6"/>
  <c r="J11" i="6"/>
  <c r="J12" i="6"/>
  <c r="J8" i="6"/>
  <c r="C28" i="5"/>
  <c r="J28" i="5" s="1"/>
  <c r="C26" i="5"/>
  <c r="J26" i="5" s="1"/>
  <c r="C24" i="5"/>
  <c r="J24" i="5" s="1"/>
  <c r="C22" i="5"/>
  <c r="J22" i="5" s="1"/>
  <c r="C20" i="5"/>
  <c r="J20" i="5" s="1"/>
  <c r="C18" i="5"/>
  <c r="F18" i="5" s="1"/>
  <c r="C16" i="5"/>
  <c r="F16" i="5" s="1"/>
  <c r="C14" i="5"/>
  <c r="H14" i="5" s="1"/>
  <c r="C12" i="5"/>
  <c r="D12" i="5" s="1"/>
  <c r="B27" i="5"/>
  <c r="B25" i="5"/>
  <c r="B23" i="5"/>
  <c r="B21" i="5"/>
  <c r="B19" i="5"/>
  <c r="B17" i="5"/>
  <c r="B15" i="5"/>
  <c r="B13" i="5"/>
  <c r="B11" i="5"/>
  <c r="C27" i="5"/>
  <c r="C25" i="5"/>
  <c r="C23" i="5"/>
  <c r="C21" i="5"/>
  <c r="C19" i="5"/>
  <c r="C17" i="5"/>
  <c r="C15" i="5"/>
  <c r="C13" i="5"/>
  <c r="C11" i="5"/>
  <c r="E14" i="4"/>
  <c r="E19" i="4" s="1"/>
  <c r="D14" i="4"/>
  <c r="D19" i="4" s="1"/>
  <c r="J80" i="6" l="1"/>
  <c r="F28" i="5"/>
  <c r="D20" i="5"/>
  <c r="D31" i="5" s="1"/>
  <c r="H20" i="5"/>
  <c r="F20" i="5"/>
  <c r="D28" i="5"/>
  <c r="H28" i="5"/>
  <c r="D16" i="5"/>
  <c r="J18" i="5"/>
  <c r="H18" i="5"/>
  <c r="H31" i="5" s="1"/>
  <c r="F14" i="5"/>
  <c r="F31" i="5" s="1"/>
  <c r="D14" i="5"/>
  <c r="D18" i="5"/>
  <c r="J14" i="5"/>
  <c r="J31" i="5" s="1"/>
  <c r="J65" i="6"/>
  <c r="J38" i="6"/>
  <c r="J33" i="6"/>
  <c r="J24" i="6"/>
  <c r="J15" i="6"/>
  <c r="J7" i="6"/>
  <c r="C31" i="5"/>
  <c r="D33" i="5" l="1"/>
  <c r="F33" i="5" s="1"/>
  <c r="H33" i="5" s="1"/>
  <c r="J33" i="5" s="1"/>
  <c r="D30" i="5"/>
  <c r="D32" i="5" s="1"/>
  <c r="H30" i="5"/>
  <c r="F30" i="5"/>
  <c r="J30" i="5"/>
  <c r="F32" i="5" l="1"/>
  <c r="H32" i="5" s="1"/>
  <c r="J32" i="5" s="1"/>
  <c r="E133" i="1"/>
</calcChain>
</file>

<file path=xl/sharedStrings.xml><?xml version="1.0" encoding="utf-8"?>
<sst xmlns="http://schemas.openxmlformats.org/spreadsheetml/2006/main" count="1052" uniqueCount="535">
  <si>
    <t>SERVIÇOS DE ADEQUAÇÃO DAS INSTALAÇÕES DE PREVENÇÃO E COMBATE A INCÊNDIO DO IFRN MACAU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</si>
  <si>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</si>
  <si>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</si>
  <si>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</si>
  <si>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</si>
  <si>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</si>
  <si>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</si>
  <si>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</si>
  <si>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</si>
  <si>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</si>
  <si>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</si>
  <si>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</si>
  <si>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PROJETOS</t>
  </si>
  <si>
    <t xml:space="preserve"> 1.1 </t>
  </si>
  <si>
    <t xml:space="preserve"> IFRN 040 </t>
  </si>
  <si>
    <t>Próprio</t>
  </si>
  <si>
    <t>AS BUILT DE PROJETOS COM ÁREA DE 10.001 M² ATÉ 20.000 M²</t>
  </si>
  <si>
    <t>m²</t>
  </si>
  <si>
    <t xml:space="preserve"> 1.2 </t>
  </si>
  <si>
    <t xml:space="preserve"> IFRN 042 </t>
  </si>
  <si>
    <t>PROJETO EXECUTIVO DE PREVENÇÃO E COMBATE A INCÊNDIO</t>
  </si>
  <si>
    <t>PRANCHA A1</t>
  </si>
  <si>
    <t xml:space="preserve"> 1.3 </t>
  </si>
  <si>
    <t xml:space="preserve"> IFRN 043 </t>
  </si>
  <si>
    <t>PROJETO EXECUTIVO DE SPDA</t>
  </si>
  <si>
    <t xml:space="preserve"> 2 </t>
  </si>
  <si>
    <t>SERVIÇOS PRELIMINARES</t>
  </si>
  <si>
    <t xml:space="preserve"> 2.1 </t>
  </si>
  <si>
    <t xml:space="preserve"> IFRN 0018 </t>
  </si>
  <si>
    <t>ADMINISTRAÇÃO LOCAL DA OBRA, PARA CRONOGRAMA DE 5 MESES, EM CONFORMIDADE COM O ACÓRDÃO N°2.622/2013, ONDE A TAXA DE ADMINISTRAÇÃO LOCAL DA OBRA DEVE VARIAR ENTRE 3,49% E 8,87%</t>
  </si>
  <si>
    <t>%</t>
  </si>
  <si>
    <t xml:space="preserve"> 2.2 </t>
  </si>
  <si>
    <t xml:space="preserve"> IFRN 013 </t>
  </si>
  <si>
    <t>MOBILIZAÇÃO E DESMOBILIZAÇÃO (8hs)</t>
  </si>
  <si>
    <t>UN</t>
  </si>
  <si>
    <t xml:space="preserve"> 2.3 </t>
  </si>
  <si>
    <t xml:space="preserve"> 93584 </t>
  </si>
  <si>
    <t>SINAPI</t>
  </si>
  <si>
    <t>EXECUÇÃO DE DEPÓSITO EM CANTEIRO DE OBRA EM CHAPA DE MADEIRA COMPENSADA, NÃO INCLUSO MOBILIÁRIO. AF_04/2016</t>
  </si>
  <si>
    <t xml:space="preserve"> 2.4 </t>
  </si>
  <si>
    <t xml:space="preserve"> 103689 </t>
  </si>
  <si>
    <t>FORNECIMENTO E INSTALAÇÃO DE PLACA DE OBRA (1,20M X 2,40M) COM CHAPA GALVANIZADA E ESTRUTURA DE MADEIRA. AF_03/2022_PS</t>
  </si>
  <si>
    <t xml:space="preserve"> 2.5 </t>
  </si>
  <si>
    <t xml:space="preserve"> 85424 </t>
  </si>
  <si>
    <t>ISOLAMENTO DE OBRA COM TELA PLASTICA COM MALHA DE 5MM E ESTRUTURA DE MADEIRA PONTALETEADA</t>
  </si>
  <si>
    <t xml:space="preserve"> 2.6 </t>
  </si>
  <si>
    <t xml:space="preserve"> 90440 </t>
  </si>
  <si>
    <t>FURO EM CONCRETO PARA DIÂMETROS MAIORES QUE 40 MM E MENORES OU IGUAIS A 75 MM. AF_05/2015</t>
  </si>
  <si>
    <t xml:space="preserve"> 2.7 </t>
  </si>
  <si>
    <t xml:space="preserve"> 93358 </t>
  </si>
  <si>
    <t>ESCAVAÇÃO MANUAL DE VALA COM PROFUNDIDADE MENOR OU IGUAL A 1,30 M. AF_02/2021</t>
  </si>
  <si>
    <t>m³</t>
  </si>
  <si>
    <t xml:space="preserve"> 2.8 </t>
  </si>
  <si>
    <t xml:space="preserve"> 90445 </t>
  </si>
  <si>
    <t>RASGO EM CONTRAPISO PARA RAMAIS/ DISTRIBUIÇÃO COM DIÂMETROS MAIORES QUE 40 MM E MENORES OU IGUAIS A 75 MM. AF_05/2015</t>
  </si>
  <si>
    <t>M</t>
  </si>
  <si>
    <t xml:space="preserve"> 2.9 </t>
  </si>
  <si>
    <t xml:space="preserve"> 93382 </t>
  </si>
  <si>
    <t>REATERRO MANUAL DE VALAS COM COMPACTAÇÃO MECANIZADA. AF_04/2016</t>
  </si>
  <si>
    <t xml:space="preserve"> 3 </t>
  </si>
  <si>
    <t>ESQUADRIAS</t>
  </si>
  <si>
    <t xml:space="preserve"> 3.1 </t>
  </si>
  <si>
    <t xml:space="preserve"> 90838 </t>
  </si>
  <si>
    <t>PORTA CORTA-FOGO 90X210X4CM - FORNECIMENTO E INSTALAÇÃO. AF_12/2019</t>
  </si>
  <si>
    <t xml:space="preserve"> 3.2 </t>
  </si>
  <si>
    <t xml:space="preserve"> 102185 </t>
  </si>
  <si>
    <t>PORTA DE ABRIR COM MOLA HIDRÁULICA, EM VIDRO TEMPERADO, 2 FOLHAS DE 90X210 CM, ESPESSURA DD 10MM, INCLUSIVE ACESSÓRIOS. AF_01/2021</t>
  </si>
  <si>
    <t xml:space="preserve"> 3.3 </t>
  </si>
  <si>
    <t xml:space="preserve"> 98689 </t>
  </si>
  <si>
    <t>SOLEIRA EM GRANITO, LARGURA 15 CM, ESPESSURA 2,0 CM. AF_09/2020</t>
  </si>
  <si>
    <t xml:space="preserve"> 3.4 </t>
  </si>
  <si>
    <t xml:space="preserve"> C4643 </t>
  </si>
  <si>
    <t>SEINFRA</t>
  </si>
  <si>
    <t>INSTALAÇÃO DE BARRA ANTI-PÂNICO DUPLA C/ TRAVA EM AÇO INOX DIÂM. 1 1/2</t>
  </si>
  <si>
    <t>CJ</t>
  </si>
  <si>
    <t xml:space="preserve"> 4 </t>
  </si>
  <si>
    <t>INSTALAÇÕES ELÉTRICAS - SPDA</t>
  </si>
  <si>
    <t xml:space="preserve"> 4.1 </t>
  </si>
  <si>
    <t xml:space="preserve"> 96973 </t>
  </si>
  <si>
    <t>CORDOALHA DE COBRE NU 35 MM², NÃO ENTERRADA, COM ISOLADOR - FORNECIMENTO E INSTALAÇÃO. AF_12/2017</t>
  </si>
  <si>
    <t xml:space="preserve"> 4.2 </t>
  </si>
  <si>
    <t xml:space="preserve"> 96977 </t>
  </si>
  <si>
    <t>CORDOALHA DE COBRE NU 50 MM², ENTERRADA, SEM ISOLADOR - FORNECIMENTO E INSTALAÇÃO. AF_12/2017</t>
  </si>
  <si>
    <t xml:space="preserve"> 4.3 </t>
  </si>
  <si>
    <t xml:space="preserve"> 96985 </t>
  </si>
  <si>
    <t>HASTE DE ATERRAMENTO 5/8  PARA SPDA - FORNECIMENTO E INSTALAÇÃO. AF_12/2017</t>
  </si>
  <si>
    <t xml:space="preserve"> 4.4 </t>
  </si>
  <si>
    <t xml:space="preserve"> 98111 </t>
  </si>
  <si>
    <t>CAIXA DE INSPEÇÃO PARA ATERRAMENTO, CIRCULAR, EM POLIETILENO, DIÂMETRO INTERNO = 0,3 M. AF_12/2020</t>
  </si>
  <si>
    <t xml:space="preserve"> 4.5 </t>
  </si>
  <si>
    <t xml:space="preserve"> 1201006002 </t>
  </si>
  <si>
    <t>AGESUL</t>
  </si>
  <si>
    <t>ELETRODUTO DE PVC RIGIDO ROSCAVEL DE 1 1/2 " X 3M, SEM LUVA PARA PROTECAO DO CABO DO PARA RAIO - FORNECIEMNTO E INSTALACAO</t>
  </si>
  <si>
    <t xml:space="preserve"> 4.6 </t>
  </si>
  <si>
    <t xml:space="preserve"> 96988 </t>
  </si>
  <si>
    <t>MASTRO 1 ½  PARA SPDA - FORNECIMENTO E INSTALAÇÃO. AF_12/2017</t>
  </si>
  <si>
    <t xml:space="preserve"> 4.7 </t>
  </si>
  <si>
    <t xml:space="preserve"> 96989 </t>
  </si>
  <si>
    <t>CAPTOR TIPO FRANKLIN PARA SPDA - FORNECIMENTO E INSTALAÇÃO. AF_12/2017</t>
  </si>
  <si>
    <t xml:space="preserve"> 4.8 </t>
  </si>
  <si>
    <t xml:space="preserve"> 72315 </t>
  </si>
  <si>
    <t>TERMINAL AEREO EM ACO GALVANIZADO COM BASE DE FIXACAO H = 30CM</t>
  </si>
  <si>
    <t xml:space="preserve"> 4.9 </t>
  </si>
  <si>
    <t xml:space="preserve"> 11273 </t>
  </si>
  <si>
    <t>ORSE</t>
  </si>
  <si>
    <t>Caixa de equipotencialização em aço 200x200x90mm, para embutir com tampa, com 9 terminais, ref:TEL-901 ou similar (SPDA)</t>
  </si>
  <si>
    <t>un</t>
  </si>
  <si>
    <t xml:space="preserve"> 4.10 </t>
  </si>
  <si>
    <t xml:space="preserve"> 10903 </t>
  </si>
  <si>
    <t>Suporte guia simples Tel-220</t>
  </si>
  <si>
    <t xml:space="preserve"> 4.11 </t>
  </si>
  <si>
    <t xml:space="preserve"> 13174 </t>
  </si>
  <si>
    <t>Dispositivo de proteção contra surto de tensão DPS 40/20kA - 175v Classe II</t>
  </si>
  <si>
    <t xml:space="preserve"> 4.12 </t>
  </si>
  <si>
    <t xml:space="preserve"> 9041 </t>
  </si>
  <si>
    <t>Dispositivo de proteção contra surto de tensão DPS 60kA - 275v</t>
  </si>
  <si>
    <t xml:space="preserve"> 4.13 </t>
  </si>
  <si>
    <t xml:space="preserve"> 09.13.032 </t>
  </si>
  <si>
    <t>FDE</t>
  </si>
  <si>
    <t>CONEXAO EXOTERMICA CABO/CABO</t>
  </si>
  <si>
    <t xml:space="preserve"> 4.14 </t>
  </si>
  <si>
    <t xml:space="preserve"> 12681 </t>
  </si>
  <si>
    <t>Conector split bolt em latão estanhado com furo vertical Ø=10mm, para cabos 35 a 70mm2 - TEL-5021</t>
  </si>
  <si>
    <t xml:space="preserve"> 4.15 </t>
  </si>
  <si>
    <t xml:space="preserve"> 09.13.033 </t>
  </si>
  <si>
    <t>CONEXAO EXOTERMICA CABO/HASTE</t>
  </si>
  <si>
    <t xml:space="preserve"> 5 </t>
  </si>
  <si>
    <t>INSTALAÇÕES DE COMBATE A INCÊNDIO</t>
  </si>
  <si>
    <t xml:space="preserve"> 5.1 </t>
  </si>
  <si>
    <t>EXTINTORES, CASA DE BOMBAS E HIDRANTES</t>
  </si>
  <si>
    <t xml:space="preserve"> 5.1.1 </t>
  </si>
  <si>
    <t xml:space="preserve"> C1248 </t>
  </si>
  <si>
    <t>ENVELOPE DE CONCRETO P/TUBOS PVC ENTERRADO, TIPO C, FCK= 13,5MPa</t>
  </si>
  <si>
    <t xml:space="preserve"> 5.1.2 </t>
  </si>
  <si>
    <t xml:space="preserve"> 101905 </t>
  </si>
  <si>
    <t>EXTINTOR DE INCÊNDIO PORTÁTIL COM CARGA DE ÁGUA PRESSURIZADA DE 10 L, CLASSE A - FORNECIMENTO E INSTALAÇÃO. AF_10/2020_PE</t>
  </si>
  <si>
    <t xml:space="preserve"> 5.1.3 </t>
  </si>
  <si>
    <t xml:space="preserve"> 101908 </t>
  </si>
  <si>
    <t>EXTINTOR DE INCÊNDIO PORTÁTIL COM CARGA DE PQS DE 4 KG, CLASSE BC - FORNECIMENTO E INSTALAÇÃO. AF_10/2020_PE</t>
  </si>
  <si>
    <t xml:space="preserve"> 5.1.4 </t>
  </si>
  <si>
    <t xml:space="preserve"> 1504 </t>
  </si>
  <si>
    <t>Extintor de dióxido de carbono (CO2), capacidade 6 kg, tempo de descarga 16s, Normas NBR9444 e 11716</t>
  </si>
  <si>
    <t xml:space="preserve"> 5.1.5 </t>
  </si>
  <si>
    <t xml:space="preserve"> 4081 </t>
  </si>
  <si>
    <t>Conjunto moto-bomba centrífuga, trifasica, motor 7.5 cv, Schneider BC-21 ou similar</t>
  </si>
  <si>
    <t xml:space="preserve"> 5.1.6 </t>
  </si>
  <si>
    <t xml:space="preserve"> IFRN 033 </t>
  </si>
  <si>
    <t>QUADRO DE COMANDO PARA BOMBA DE HIDRANTES DE 10 CV - INCLUSO FORNECIMENTO E INSTALÇÃO</t>
  </si>
  <si>
    <t xml:space="preserve"> 5.1.7 </t>
  </si>
  <si>
    <t xml:space="preserve"> ED-50195 </t>
  </si>
  <si>
    <t>SETOP</t>
  </si>
  <si>
    <t>HIDRANTE DE RECALQUE COMPLETO EM CAIXA DE ALVENARIA</t>
  </si>
  <si>
    <t>U</t>
  </si>
  <si>
    <t xml:space="preserve"> 5.1.8 </t>
  </si>
  <si>
    <t xml:space="preserve"> 96765 </t>
  </si>
  <si>
    <t>ABRIGO PARA HIDRANTE, 90X60X17CM, COM REGISTRO GLOBO ANGULAR 45 GRAUS 2 1/2", ADAPTADOR STORZ 2 1/2", MANGUEIRA DE INCÊNDIO 20M, REDUÇÃO 2 1/2" X 1 1/2" E ESGUICHO EM LATÃO 1 1/2" - FORNECIMENTO E INSTALAÇÃO. AF_10/2020</t>
  </si>
  <si>
    <t xml:space="preserve"> 5.1.9 </t>
  </si>
  <si>
    <t xml:space="preserve"> 00037527 </t>
  </si>
  <si>
    <t>MANGUEIRA DE INCENDIO, TIPO 2, DE 1 1/2", COMPRIMENTO = 15 M, TECIDO EM FIO DE POLIESTER E TUBO INTERNO EM BORRACHA SINTETICA, COM UNIOES ENGATE RAPIDO</t>
  </si>
  <si>
    <t xml:space="preserve"> 5.2 </t>
  </si>
  <si>
    <t>TUBULAÇÃO EM AÇO GALVANIZADO, CONEXÕES E ACESSÓRIOS</t>
  </si>
  <si>
    <t xml:space="preserve"> 5.2.1 </t>
  </si>
  <si>
    <t xml:space="preserve"> 92367 </t>
  </si>
  <si>
    <t>TUBO DE AÇO GALVANIZADO COM COSTURA, CLASSE MÉDIA, DN 65 (2 1/2"), CONEXÃO ROSQUEADA, INSTALADO EM REDE DE ALIMENTAÇÃO PARA HIDRANTE - FORNECIMENTO E INSTALAÇÃO. AF_10/2020</t>
  </si>
  <si>
    <t xml:space="preserve"> 5.2.2 </t>
  </si>
  <si>
    <t xml:space="preserve"> IFRN 034 </t>
  </si>
  <si>
    <t>CORTE E ABERTURA DE DUAS ROSCAS,POR TARRAXA MANUAL,E COLOCAC AO DE CONEXOES DE FERRO GALVANIZADO,COM COSTURA,COM DIAMETRO DE 2.1/2",EXCLUSIVE A PECA (COMPOSIÇÃO DE REF. EMOP (15.045.0031-A)</t>
  </si>
  <si>
    <t xml:space="preserve"> 5.2.3 </t>
  </si>
  <si>
    <t xml:space="preserve"> 94499 </t>
  </si>
  <si>
    <t>REGISTRO DE GAVETA BRUTO, LATÃO, ROSCÁVEL, 2 1/2" - FORNECIMENTO E INSTALAÇÃO. AF_08/2021</t>
  </si>
  <si>
    <t xml:space="preserve"> 5.2.4 </t>
  </si>
  <si>
    <t xml:space="preserve"> C2396 </t>
  </si>
  <si>
    <t>TE REDUÇÃO AÇO GALVANIZADO 2 1/2" X 1"</t>
  </si>
  <si>
    <t xml:space="preserve"> 5.2.5 </t>
  </si>
  <si>
    <t xml:space="preserve"> 97498 </t>
  </si>
  <si>
    <t>TUBO DE AÇO GALVANIZADO COM COSTURA, CLASSE MÉDIA, DN 25 (1"), CONEXÃO ROSQUEADA, INSTALADO EM REDE DE ALIMENTAÇÃO PARA HIDRANTE - FORNECIMENTO E INSTALAÇÃO. AF_10/2020</t>
  </si>
  <si>
    <t xml:space="preserve"> 5.2.6 </t>
  </si>
  <si>
    <t xml:space="preserve"> 92382 </t>
  </si>
  <si>
    <t>JOELHO 90 GRAUS, EM FERRO GALVANIZADO, DN 25 (1"), CONEXÃO ROSQUEADA, INSTALADO EM REDE DE ALIMENTAÇÃO PARA HIDRANTE - FORNECIMENTO E INSTALAÇÃO. AF_10/2020</t>
  </si>
  <si>
    <t xml:space="preserve"> 5.2.7 </t>
  </si>
  <si>
    <t xml:space="preserve"> 94495 </t>
  </si>
  <si>
    <t>REGISTRO DE GAVETA BRUTO, LATÃO, ROSCÁVEL, 1" - FORNECIMENTO E INSTALAÇÃO. AF_08/2021</t>
  </si>
  <si>
    <t xml:space="preserve"> 5.2.8 </t>
  </si>
  <si>
    <t xml:space="preserve"> 10784 </t>
  </si>
  <si>
    <t>Válvula medidora de fluxo em aço galvanizado, tipo palheta 3" (chave de fluxo)</t>
  </si>
  <si>
    <t xml:space="preserve"> 5.2.9 </t>
  </si>
  <si>
    <t xml:space="preserve"> 99626 </t>
  </si>
  <si>
    <t>VÁLVULA DE RETENÇÃO HORIZONTAL, DE BRONZE, ROSCÁVEL, 4" - FORNECIMENTO E INSTALAÇÃO. AF_08/2021</t>
  </si>
  <si>
    <t xml:space="preserve"> 5.2.10 </t>
  </si>
  <si>
    <t xml:space="preserve"> 92678 </t>
  </si>
  <si>
    <t>JOELHO 90 GRAUS, EM FERRO GALVANIZADO, CONEXÃO ROSQUEADA, DN 65 (2 1/2"), INSTALADO EM REDE DE ALIMENTAÇÃO PARA SPRINKLER - FORNECIMENTO E INSTALAÇÃO. AF_10/2020</t>
  </si>
  <si>
    <t xml:space="preserve"> 5.2.11 </t>
  </si>
  <si>
    <t xml:space="preserve"> 92677 </t>
  </si>
  <si>
    <t>JOELHO 45 GRAUS, EM FERRO GALVANIZADO, CONEXÃO ROSQUEADA, DN 65 (2 1/2"), INSTALADO EM REDE DE ALIMENTAÇÃO PARA SPRINKLER - FORNECIMENTO E INSTALAÇÃO. AF_10/2020</t>
  </si>
  <si>
    <t xml:space="preserve"> 5.2.12 </t>
  </si>
  <si>
    <t xml:space="preserve"> 92896 </t>
  </si>
  <si>
    <t>UNIÃO, EM FERRO GALVANIZADO, DN 65 (2 1/2"), CONEXÃO ROSQUEADA, INSTALADO EM REDE DE ALIMENTAÇÃO PARA HIDRANTE - FORNECIMENTO E INSTALAÇÃO. AF_10/2020</t>
  </si>
  <si>
    <t xml:space="preserve"> 5.2.13 </t>
  </si>
  <si>
    <t xml:space="preserve"> 92377 </t>
  </si>
  <si>
    <t>NIPLE, EM FERRO GALVANIZADO, DN 65 (2 1/2"), CONEXÃO ROSQUEADA, INSTALADO EM REDE DE ALIMENTAÇÃO PARA HIDRANTE - FORNECIMENTO E INSTALAÇÃO. AF_10/2020</t>
  </si>
  <si>
    <t xml:space="preserve"> 5.2.14 </t>
  </si>
  <si>
    <t xml:space="preserve"> 92378 </t>
  </si>
  <si>
    <t>LUVA, EM FERRO GALVANIZADO, DN 65 (2 1/2"), CONEXÃO ROSQUEADA, INSTALADO EM REDE DE ALIMENTAÇÃO PARA HIDRANTE - FORNECIMENTO E INSTALAÇÃO. AF_10/2020</t>
  </si>
  <si>
    <t xml:space="preserve"> 5.2.15 </t>
  </si>
  <si>
    <t xml:space="preserve"> 92642 </t>
  </si>
  <si>
    <t>TÊ, EM FERRO GALVANIZADO, CONEXÃO ROSQUEADA, DN 65 (2 1/2"), INSTALADO EM REDE DE ALIMENTAÇÃO PARA HIDRANTE - FORNECIMENTO E INSTALAÇÃO. AF_10/2020</t>
  </si>
  <si>
    <t xml:space="preserve"> 5.2.16 </t>
  </si>
  <si>
    <t xml:space="preserve"> IFRN 027 </t>
  </si>
  <si>
    <t>SUPORTE TIPO MÃO FRANCESA EM  CANTONEIRA ACO ABAS IGUAIS 1.1/4""x3/16"" FORNECIMENTO E INSTALAÇÃO INCLUSO A FIXAÇÃO COM BUCHAS E PARAFUSOS</t>
  </si>
  <si>
    <t xml:space="preserve"> 5.2.17 </t>
  </si>
  <si>
    <t xml:space="preserve"> 12869 </t>
  </si>
  <si>
    <t>Abraçadeira metálica tipo "U" de 4" com fixações, p/tubo galvanizado</t>
  </si>
  <si>
    <t xml:space="preserve"> 5.2.18 </t>
  </si>
  <si>
    <t xml:space="preserve"> ED-50496 </t>
  </si>
  <si>
    <t>PINTURA ESMALTE EM TUBO GALVANIZADO, DUAS (2) DEMÃOS, INCLUSIVE UMA (1) DEMÃO DE FUNDO ANTICORROSIVO</t>
  </si>
  <si>
    <t>m</t>
  </si>
  <si>
    <t xml:space="preserve"> 5.3 </t>
  </si>
  <si>
    <t>ILUMINAÇÃO DE EMERGÊNCIA</t>
  </si>
  <si>
    <t xml:space="preserve"> 5.3.1 </t>
  </si>
  <si>
    <t xml:space="preserve"> 91870 </t>
  </si>
  <si>
    <t>ELETRODUTO RÍGIDO ROSCÁVEL, PVC, DN 20 MM (1/2"), PARA CIRCUITOS TERMINAIS, INSTALADO EM PAREDE - FORNECIMENTO E INSTALAÇÃO. AF_03/2023</t>
  </si>
  <si>
    <t xml:space="preserve"> 5.3.2 </t>
  </si>
  <si>
    <t xml:space="preserve"> 91911 </t>
  </si>
  <si>
    <t>CURVA 90 GRAUS PARA ELETRODUTO, PVC, ROSCÁVEL, DN 20 MM (1/2"), PARA CIRCUITOS TERMINAIS, INSTALADA EM PAREDE - FORNECIMENTO E INSTALAÇÃO. AF_03/2023</t>
  </si>
  <si>
    <t xml:space="preserve"> 5.3.3 </t>
  </si>
  <si>
    <t xml:space="preserve"> 91882 </t>
  </si>
  <si>
    <t>LUVA PARA ELETRODUTO, PVC, ROSCÁVEL, DN 20 MM (1/2"), PARA CIRCUITOS TERMINAIS, INSTALADA EM PAREDE - FORNECIMENTO E INSTALAÇÃO. AF_03/2023</t>
  </si>
  <si>
    <t xml:space="preserve"> 5.3.4 </t>
  </si>
  <si>
    <t xml:space="preserve"> 9975 </t>
  </si>
  <si>
    <t>Abraçadeira metálica tipo "D" de 1/2"</t>
  </si>
  <si>
    <t xml:space="preserve"> 5.3.5 </t>
  </si>
  <si>
    <t xml:space="preserve"> 97599 </t>
  </si>
  <si>
    <t>LUMINÁRIA DE EMERGÊNCIA, COM 30 LÂMPADAS LED DE 2 W, SEM REATOR - FORNECIMENTO E INSTALAÇÃO. AF_02/2020</t>
  </si>
  <si>
    <t xml:space="preserve"> 5.3.6 </t>
  </si>
  <si>
    <t xml:space="preserve"> 060418 </t>
  </si>
  <si>
    <t>SBC</t>
  </si>
  <si>
    <t>LUMINARIA LUZ EMERGENCIA LED 1200 LUMENS 2 FAROIS SEGURIMAX</t>
  </si>
  <si>
    <t xml:space="preserve"> 5.3.7 </t>
  </si>
  <si>
    <t xml:space="preserve"> 9922 </t>
  </si>
  <si>
    <t>Tomada 2p + t, ABNT, de sobrepor, 10 A</t>
  </si>
  <si>
    <t xml:space="preserve"> 5.3.8 </t>
  </si>
  <si>
    <t xml:space="preserve"> 12563 </t>
  </si>
  <si>
    <t>Tampa interruptor/tomada p/condulete em alumínio fundido</t>
  </si>
  <si>
    <t xml:space="preserve"> 5.3.9 </t>
  </si>
  <si>
    <t xml:space="preserve"> 10909 </t>
  </si>
  <si>
    <t>Fornecimento e instalação de tampa cega p/condulete caixa 4" x 2"</t>
  </si>
  <si>
    <t xml:space="preserve"> 5.3.10 </t>
  </si>
  <si>
    <t xml:space="preserve"> 91926 </t>
  </si>
  <si>
    <t>CABO DE COBRE FLEXÍVEL ISOLADO, 2,5 MM², ANTI-CHAMA 450/750 V, PARA CIRCUITOS TERMINAIS - FORNECIMENTO E INSTALAÇÃO. AF_03/2023</t>
  </si>
  <si>
    <t xml:space="preserve"> 5.3.11 </t>
  </si>
  <si>
    <t xml:space="preserve"> 93653 </t>
  </si>
  <si>
    <t>DISJUNTOR MONOPOLAR TIPO DIN, CORRENTE NOMINAL DE 10A - FORNECIMENTO E INSTALAÇÃO. AF_10/2020</t>
  </si>
  <si>
    <t xml:space="preserve"> 5.4 </t>
  </si>
  <si>
    <t>SINALIZAÇÃO</t>
  </si>
  <si>
    <t xml:space="preserve"> 5.4.1 </t>
  </si>
  <si>
    <t xml:space="preserve"> 12137 </t>
  </si>
  <si>
    <t>Placa de sinalizacao de seguranca contra incendio, fotoluminescente, quadrada, *20 x 20* cm, em pvc *2* mm anti-chamas (simbolos, cores e pictogramas conforme nbr 13434)</t>
  </si>
  <si>
    <t>Un</t>
  </si>
  <si>
    <t xml:space="preserve"> 5.4.2 </t>
  </si>
  <si>
    <t xml:space="preserve"> 12895 </t>
  </si>
  <si>
    <t>Placa de sinalizacao, fotoluminescente, em pvc , rota de fuga</t>
  </si>
  <si>
    <t xml:space="preserve"> 5.4.3 </t>
  </si>
  <si>
    <t xml:space="preserve"> 84665 </t>
  </si>
  <si>
    <t>PINTURA ACRILICA PARA SINALIZAÇÃO HORIZONTAL EM PISO CIMENTADO</t>
  </si>
  <si>
    <t xml:space="preserve"> 5.4.4 </t>
  </si>
  <si>
    <t xml:space="preserve"> 102520 </t>
  </si>
  <si>
    <t>PINTURA DE SINALIZAÇÃO VERTICAL DE SEGURANÇA, FAIXAS AMARELA E PRETA, APLICAÇÃO MANUAL, 2 DEMÃOS. AF_05/2021</t>
  </si>
  <si>
    <t xml:space="preserve"> 5.5 </t>
  </si>
  <si>
    <t>SISTEMA DE ALARME E DETECÇÃO DE INCÊNDIO</t>
  </si>
  <si>
    <t xml:space="preserve"> 5.5.1 </t>
  </si>
  <si>
    <t xml:space="preserve"> 12136 </t>
  </si>
  <si>
    <t>Central de alarme de incendio com sistema de 04 laços para até 396 dispositivos, marca JFL, modelo Vulcano - 400 ou similar</t>
  </si>
  <si>
    <t xml:space="preserve"> 5.5.2 </t>
  </si>
  <si>
    <t xml:space="preserve"> ED-50180 </t>
  </si>
  <si>
    <t>ACIONADOR MANUAL DE ALARME DE INCÊNDIO</t>
  </si>
  <si>
    <t xml:space="preserve"> 5.5.3 </t>
  </si>
  <si>
    <t xml:space="preserve"> 11824 </t>
  </si>
  <si>
    <t>Sirene aúdiovisual endereçavel, 120db, para alarme de incêndio</t>
  </si>
  <si>
    <t xml:space="preserve"> 5.5.4 </t>
  </si>
  <si>
    <t xml:space="preserve"> C0621 </t>
  </si>
  <si>
    <t>CAIXA DE LIGAÇÃO EM CHAPA AÇO ESTAMPADA, 3"X3", 4"X2",4"X4"</t>
  </si>
  <si>
    <t xml:space="preserve"> 5.5.5 </t>
  </si>
  <si>
    <t xml:space="preserve"> 12018 </t>
  </si>
  <si>
    <t>Detector de fumaça óptico endereçável, modelo VRE-F, marca VERIN ou similar</t>
  </si>
  <si>
    <t xml:space="preserve"> 5.5.6 </t>
  </si>
  <si>
    <t xml:space="preserve"> 11855 </t>
  </si>
  <si>
    <t>Cabo blindado para alarme e detecção de incêncio 3 x 1,5mm2</t>
  </si>
  <si>
    <t xml:space="preserve"> 5.5.7 </t>
  </si>
  <si>
    <t xml:space="preserve"> 91871 </t>
  </si>
  <si>
    <t>ELETRODUTO RÍGIDO ROSCÁVEL, PVC, DN 25 MM (3/4"), PARA CIRCUITOS TERMINAIS, INSTALADO EM PAREDE - FORNECIMENTO E INSTALAÇÃO. AF_03/2023</t>
  </si>
  <si>
    <t xml:space="preserve"> 5.5.8 </t>
  </si>
  <si>
    <t xml:space="preserve"> 91914 </t>
  </si>
  <si>
    <t>CURVA 90 GRAUS PARA ELETRODUTO, PVC, ROSCÁVEL, DN 25 MM (3/4"), PARA CIRCUITOS TERMINAIS, INSTALADA EM PAREDE - FORNECIMENTO E INSTALAÇÃO. AF_03/2023</t>
  </si>
  <si>
    <t xml:space="preserve"> 5.5.9 </t>
  </si>
  <si>
    <t xml:space="preserve"> 91884 </t>
  </si>
  <si>
    <t>LUVA PARA ELETRODUTO, PVC, ROSCÁVEL, DN 25 MM (3/4"), PARA CIRCUITOS TERMINAIS, INSTALADA EM PAREDE - FORNECIMENTO E INSTALAÇÃO. AF_03/2023</t>
  </si>
  <si>
    <t xml:space="preserve"> 5.5.10 </t>
  </si>
  <si>
    <t xml:space="preserve"> 12140 </t>
  </si>
  <si>
    <t>Abraçadeira metálica tipo "D" de 1"</t>
  </si>
  <si>
    <t xml:space="preserve"> 5.5.11 </t>
  </si>
  <si>
    <t xml:space="preserve"> 97891 </t>
  </si>
  <si>
    <t>CAIXA ENTERRADA ELÉTRICA RETANGULAR, EM ALVENARIA COM BLOCOS DE CONCRETO, FUNDO COM BRITA, DIMENSÕES INTERNAS: 0,4X0,4X0,4 M. AF_12/2020</t>
  </si>
  <si>
    <t xml:space="preserve"> 6 </t>
  </si>
  <si>
    <t>REVESTIMENTOS</t>
  </si>
  <si>
    <t xml:space="preserve"> 6.1 </t>
  </si>
  <si>
    <t xml:space="preserve"> 87248 </t>
  </si>
  <si>
    <t>REVESTIMENTO CERÂMICO PARA PISO COM PLACAS TIPO ESMALTADA EXTRA DE DIMENSÕES 35X35 CM APLICADA EM AMBIENTES DE ÁREA MAIOR QUE 10 M2. AF_02/2023_PE</t>
  </si>
  <si>
    <t xml:space="preserve"> 7 </t>
  </si>
  <si>
    <t>PISO E PAVIMENTAÇÃO</t>
  </si>
  <si>
    <t xml:space="preserve"> 7.1 </t>
  </si>
  <si>
    <t xml:space="preserve"> 95240 </t>
  </si>
  <si>
    <t>LASTRO DE CONCRETO MAGRO, APLICADO EM PISOS, LAJES SOBRE SOLO OU RADIERS, ESPESSURA DE 3 CM. AF_07/2016</t>
  </si>
  <si>
    <t xml:space="preserve"> 7.2 </t>
  </si>
  <si>
    <t xml:space="preserve"> 87745 </t>
  </si>
  <si>
    <t>CONTRAPISO EM ARGAMASSA TRAÇO 1:4 (CIMENTO E AREIA), PREPARO MECÂNICO COM BETONEIRA 400 L, APLICADO EM ÁREAS MOLHADAS SOBRE LAJE, ADERIDO, ACABAMENTO NÃO REFORÇADO, ESPESSURA 3CM. AF_07/2021</t>
  </si>
  <si>
    <t xml:space="preserve"> 7.3 </t>
  </si>
  <si>
    <t xml:space="preserve"> 00000018 </t>
  </si>
  <si>
    <t>Calçada externa executada em bloco pré-moldado em concreto 50 x 50 x 3 cm, com argamassa de cimento e areia, traço 1:4. Fornecimento e instalação, incluindo contrapiso e regularização</t>
  </si>
  <si>
    <t xml:space="preserve"> 7.4 </t>
  </si>
  <si>
    <t xml:space="preserve"> C4624 </t>
  </si>
  <si>
    <t>PISO PODOTÁTIL EXTERNO EM PMC ESP. 3CM, ASSENTADO COM ARGAMASSA (FORNECIMENTO E ASSENTAMENTO)</t>
  </si>
  <si>
    <t xml:space="preserve"> 7.5 </t>
  </si>
  <si>
    <t xml:space="preserve"> 101819 </t>
  </si>
  <si>
    <t>RECOMPOSIÇÃO DE PAVIMENTO EM PARALELEPÍPEDOS, REJUNTAMENTO COM ARGAMASSA, COM REAPROVEITAMENTO DOS PARALELEPÍPEDOS, PARA O FECHAMENTO DE VALAS - INCLUSO RETIRADA E COLOCAÇÃO DO MATERIAL. AF_12/2020</t>
  </si>
  <si>
    <t xml:space="preserve"> 8 </t>
  </si>
  <si>
    <t>PINTURA</t>
  </si>
  <si>
    <t xml:space="preserve"> 8.1 </t>
  </si>
  <si>
    <t xml:space="preserve"> 88497 </t>
  </si>
  <si>
    <t>EMASSAMENTO COM MASSA LÁTEX, APLICAÇÃO EM PAREDE, DUAS DEMÃOS, LIXAMENTO MANUAL. AF_04/2023</t>
  </si>
  <si>
    <t xml:space="preserve"> 8.2 </t>
  </si>
  <si>
    <t xml:space="preserve"> 88496 </t>
  </si>
  <si>
    <t>EMASSAMENTO COM MASSA LÁTEX, APLICAÇÃO EM TETO, DUAS DEMÃOS, LIXAMENTO MANUAL. AF_04/2023</t>
  </si>
  <si>
    <t xml:space="preserve"> 8.3 </t>
  </si>
  <si>
    <t xml:space="preserve"> 88487 </t>
  </si>
  <si>
    <t>APLICAÇÃO MANUAL DE PINTURA COM TINTA LÁTEX PVA EM PAREDES, DUAS DEMÃOS. AF_06/2014</t>
  </si>
  <si>
    <t xml:space="preserve"> 8.4 </t>
  </si>
  <si>
    <t xml:space="preserve"> 88486 </t>
  </si>
  <si>
    <t>APLICAÇÃO MANUAL DE PINTURA COM TINTA LÁTEX PVA EM TETO, DUAS DEMÃOS. AF_06/2014</t>
  </si>
  <si>
    <t xml:space="preserve"> 9 </t>
  </si>
  <si>
    <t>SERVIÇOS COMPLEMENTARES</t>
  </si>
  <si>
    <t xml:space="preserve"> 9.1 </t>
  </si>
  <si>
    <t xml:space="preserve"> 9537 </t>
  </si>
  <si>
    <t>LIMPEZA FINAL DA OBRA</t>
  </si>
  <si>
    <t xml:space="preserve"> 9.2 </t>
  </si>
  <si>
    <t>Total sem BDI</t>
  </si>
  <si>
    <t>Total do BDI</t>
  </si>
  <si>
    <t>Total Geral</t>
  </si>
  <si>
    <t>ORÇAMENTO SINTÉTICO SEM DESONERAÇÃO</t>
  </si>
  <si>
    <t>OBRA:</t>
  </si>
  <si>
    <t>BANCOS:</t>
  </si>
  <si>
    <t>ENCARGOS SOCIAIS:</t>
  </si>
  <si>
    <t>BDI:</t>
  </si>
  <si>
    <t>Não Desonerado:
Horista: 115,33%
Mensalista: 70,95%</t>
  </si>
  <si>
    <t>SINAPI - 05/2023-RN  ||  SBC - 07/2023-RN  ||  ORSE - 04/2023-SE  ||  SEINFRA - 027-CE
SETOP - 01/2023-MG  ||  FDE - 04/2023-SP  ||  AGESUL - 01/2023-MS  ||  EMBASA - 01/2023-BA
CAERN - 11/2022-RN</t>
  </si>
  <si>
    <t>DATA:</t>
  </si>
  <si>
    <t>Orçamento COM Encargos Desonerados: 85,36% (horista) e 47,09% (mensalista); e BDI = 28,82%</t>
  </si>
  <si>
    <t>Orçamento SEM Encargos Desonerados: 115,33% (horista) e 70,95% (mensalista); e BDI = 22,47%</t>
  </si>
  <si>
    <t>Diferença Percentual:</t>
  </si>
  <si>
    <t>DANIEL MELO MARTINS DE GÓIS</t>
  </si>
  <si>
    <t>Eng. Civil - CREA 210130367-1</t>
  </si>
  <si>
    <t>Campus João Câmara - SIAPE 1992690</t>
  </si>
  <si>
    <t>Tipo</t>
  </si>
  <si>
    <t>Material</t>
  </si>
  <si>
    <t>H</t>
  </si>
  <si>
    <t>KG</t>
  </si>
  <si>
    <t>Serviços</t>
  </si>
  <si>
    <t>L</t>
  </si>
  <si>
    <t>CAERN</t>
  </si>
  <si>
    <t>Plotagem em papel formato A-1 un</t>
  </si>
  <si>
    <t>EMBASA</t>
  </si>
  <si>
    <t>Fusíveis, Disjuntores e Chaves</t>
  </si>
  <si>
    <t>PISOS</t>
  </si>
  <si>
    <t>MINISTÉRIO DA EDUCAÇÃO</t>
  </si>
  <si>
    <t>SECRETARIA DE EDUCAÇÃO PROFISSIONAL E TECNOLÓGICA</t>
  </si>
  <si>
    <t>INSTITUTO FEDERAL DE EDUCAÇÃO, CIÊNCIA E TECNOLOGIA DO RIO GRANDE DO NORTE</t>
  </si>
  <si>
    <t>COMPOSIÇÃO DO BDI</t>
  </si>
  <si>
    <t>CÁLCULO DO BDI, CONFORME ACÓRDÃO 2.622/2013 - TCU</t>
  </si>
  <si>
    <t>TOTAL DAS DESPESAS INDIRETAS</t>
  </si>
  <si>
    <t>Variável</t>
  </si>
  <si>
    <t>BDI Edificação</t>
  </si>
  <si>
    <t>BDI equipamentos</t>
  </si>
  <si>
    <t>Taxa de Administração Central</t>
  </si>
  <si>
    <t>AC</t>
  </si>
  <si>
    <t>Despesas Financeiras</t>
  </si>
  <si>
    <t>DF</t>
  </si>
  <si>
    <t>Taxa de Seguros e Taxa de Garantias</t>
  </si>
  <si>
    <t>S+G</t>
  </si>
  <si>
    <t>Taxa de Risco</t>
  </si>
  <si>
    <t>R</t>
  </si>
  <si>
    <t>Taxa de Lucro / Remuneração</t>
  </si>
  <si>
    <t>Taxa de Incidência de Impostos</t>
  </si>
  <si>
    <t>I</t>
  </si>
  <si>
    <t>6.1</t>
  </si>
  <si>
    <t>COFINS</t>
  </si>
  <si>
    <r>
      <t>i</t>
    </r>
    <r>
      <rPr>
        <i/>
        <vertAlign val="subscript"/>
        <sz val="9"/>
        <color rgb="FF000000"/>
        <rFont val="Arial"/>
        <family val="2"/>
      </rPr>
      <t>1</t>
    </r>
  </si>
  <si>
    <t>6.2</t>
  </si>
  <si>
    <t>ISS</t>
  </si>
  <si>
    <r>
      <t>i</t>
    </r>
    <r>
      <rPr>
        <i/>
        <vertAlign val="subscript"/>
        <sz val="9"/>
        <color rgb="FF000000"/>
        <rFont val="Arial"/>
        <family val="2"/>
      </rPr>
      <t>2</t>
    </r>
    <r>
      <rPr>
        <sz val="11"/>
        <rFont val="Arial"/>
        <family val="1"/>
      </rPr>
      <t/>
    </r>
  </si>
  <si>
    <t>6.3</t>
  </si>
  <si>
    <t>PIS</t>
  </si>
  <si>
    <r>
      <t>i</t>
    </r>
    <r>
      <rPr>
        <i/>
        <vertAlign val="subscript"/>
        <sz val="9"/>
        <color rgb="FF000000"/>
        <rFont val="Arial"/>
        <family val="2"/>
      </rPr>
      <t>3</t>
    </r>
    <r>
      <rPr>
        <sz val="11"/>
        <rFont val="Arial"/>
        <family val="1"/>
      </rPr>
      <t/>
    </r>
  </si>
  <si>
    <t>6.4</t>
  </si>
  <si>
    <t>CPRB</t>
  </si>
  <si>
    <r>
      <t>i</t>
    </r>
    <r>
      <rPr>
        <i/>
        <vertAlign val="subscript"/>
        <sz val="9"/>
        <color rgb="FF000000"/>
        <rFont val="Arial"/>
        <family val="2"/>
      </rPr>
      <t>4</t>
    </r>
    <r>
      <rPr>
        <sz val="11"/>
        <rFont val="Arial"/>
        <family val="1"/>
      </rPr>
      <t/>
    </r>
  </si>
  <si>
    <t>TOTAL GERAL DO BDI</t>
  </si>
  <si>
    <t>FÓRMULA DO BDI</t>
  </si>
  <si>
    <t>LIMITE DOS VALORES DAS VARIÁVEIS, SEGUNDO O ÍTEM 9 DO ACÓRDÃO 2.622/2013 - TCU</t>
  </si>
  <si>
    <t>Administraçao Central</t>
  </si>
  <si>
    <t>3,00% a 5,50%</t>
  </si>
  <si>
    <t>1,50% a 4,49%</t>
  </si>
  <si>
    <t>Seguro e Garantia</t>
  </si>
  <si>
    <t>0,80% a 1,00%</t>
  </si>
  <si>
    <t>0,30% a 0,82%</t>
  </si>
  <si>
    <t>Riscos</t>
  </si>
  <si>
    <t>0,97% a 1,27%</t>
  </si>
  <si>
    <t>0,56% a 0,89%</t>
  </si>
  <si>
    <t>0,59% a 1,39%</t>
  </si>
  <si>
    <t>0,85% a 1,11%</t>
  </si>
  <si>
    <t>Lucros</t>
  </si>
  <si>
    <t>6,16% a 8,96%</t>
  </si>
  <si>
    <t>3,50% a 6,22%</t>
  </si>
  <si>
    <t>BDI - LIMITES</t>
  </si>
  <si>
    <t>20,34% a 25,00%</t>
  </si>
  <si>
    <t>11,10% a 16,80%</t>
  </si>
  <si>
    <t>"Comprovada a inviabilidade técnico-econômica de parcelamento do objeto da licitação, nos termos da legislação em vigor, os itens de fornecimento de materiais e equipamentos de natureza específica que possam ser fornecidos por empresas com especialidades próprias e diversas e que representem percentual significativo do preço global da obra, devem apresentar incidência de taxa de BDI reduzida em relação à taxa aplicável aos demais itens."</t>
  </si>
  <si>
    <t>Daniel Melo Martins de Góis</t>
  </si>
  <si>
    <t>Eng. Civil - CREA 2101303687-1</t>
  </si>
  <si>
    <t>-</t>
  </si>
  <si>
    <t>DATA DE ELABORAÇÃO:</t>
  </si>
  <si>
    <t>BDI Edificações:</t>
  </si>
  <si>
    <t>BDI Equipamentos:</t>
  </si>
  <si>
    <t>Cronograma Físico e Financeiro</t>
  </si>
  <si>
    <t>Total por Etapa</t>
  </si>
  <si>
    <t>30 DIAS</t>
  </si>
  <si>
    <t>60 DIAS</t>
  </si>
  <si>
    <t>90 DIAS</t>
  </si>
  <si>
    <t>120 DIAS</t>
  </si>
  <si>
    <t>Porcentagem</t>
  </si>
  <si>
    <t>Custo</t>
  </si>
  <si>
    <t>Porcentagem acumulada</t>
  </si>
  <si>
    <t>Custo Acumulado</t>
  </si>
  <si>
    <t>Eng. Civil - CREA 2101303687-1 | SIAPE 1992690</t>
  </si>
  <si>
    <t>ENCARGOS SOSIAIS: NÃO Desonerado, sendo: 115,33 (Horista) e 70,95% (Mensalista)</t>
  </si>
  <si>
    <t xml:space="preserve">SETOP - 01/2023-MG  ||  FDE - 04/2023-SP  ||  AGESUL - 01/2023-MS  ||  EMBASA - 01/2023-BA  </t>
  </si>
  <si>
    <t>BANCOS DE PREÇOS: SINAPI - 05/2023-RN  ||  SBC - 07/2023-RN  ||  ORSE - 04/2023-SE  ||  SEINFRA - 027-CE  ||  CAERN - 11/2022-RN</t>
  </si>
  <si>
    <t>PLANILHA DE COMPOSIÇÕES ANALÍTICAS COM PREÇOS UNITÁRIOS</t>
  </si>
  <si>
    <t>1.1</t>
  </si>
  <si>
    <t>Composição</t>
  </si>
  <si>
    <t>SERV. TÉCNICOS</t>
  </si>
  <si>
    <t>Comp. Auxiliar</t>
  </si>
  <si>
    <t>Insumo</t>
  </si>
  <si>
    <t>I6036</t>
  </si>
  <si>
    <t>Serviços Diversos</t>
  </si>
  <si>
    <t>Quant</t>
  </si>
  <si>
    <t>ARQUITETO DE OBRA PLENO COM ENCARGOS COMPLEMENTARES</t>
  </si>
  <si>
    <t>DESENHISTA PROJETISTA COM ENCARGOS COMPLEMENTARES</t>
  </si>
  <si>
    <t>TECNICO DE EDIFICACOES COM ENCARGOS COMPLEMENTARES</t>
  </si>
  <si>
    <t>DIGITALIZAÇÃO PLANILHA FORMATO A0</t>
  </si>
  <si>
    <t>1.2</t>
  </si>
  <si>
    <t xml:space="preserve"> IFRN 042</t>
  </si>
  <si>
    <t>E200300292</t>
  </si>
  <si>
    <t>ENGENHEIRO CIVIL PLENO COM ENCARGOS COMPLEMENTARES</t>
  </si>
  <si>
    <t>IMPRESSÃO COLORIDA EM FORMATO A4</t>
  </si>
  <si>
    <t>1.3</t>
  </si>
  <si>
    <t xml:space="preserve"> IFRN 043</t>
  </si>
  <si>
    <t>ENGENHEIRO ELETRICISTA COM ENCARGOS COMPLEMENTARES</t>
  </si>
  <si>
    <t>2.1</t>
  </si>
  <si>
    <t xml:space="preserve"> IFRN 0018</t>
  </si>
  <si>
    <t>MESTRE DE OBRAS COM ENCARGOS COMPLEMENTARES</t>
  </si>
  <si>
    <t>ENGENHEIRO CIVIL DE OBRA PLENO COM ENCARGOS COMPLEMENTARES</t>
  </si>
  <si>
    <t>MÊS</t>
  </si>
  <si>
    <t>2.2 e 9.2</t>
  </si>
  <si>
    <t xml:space="preserve"> IFRN 013</t>
  </si>
  <si>
    <t>CANTEIRO DE OBRAS</t>
  </si>
  <si>
    <t>Custo Horário de Máquinas e equipamentos</t>
  </si>
  <si>
    <t>SERVENTE COM ENCARGOS COMPLEMENTARES</t>
  </si>
  <si>
    <t>MOTORISTA DE VEÍCULO PESADO COM ENCARGOS COMPLEMENTARES</t>
  </si>
  <si>
    <t>CAMINHÃO TOCO, PBT 14.300 KG, CARGA ÚTIL MÁX. 9.710 KG, DIST. ENTRE EIXOS 3,56 M, POTÊNCIA 185 CV, INCLUSIVE CARROCERIA FIXA ABERTA DE MADEIRA P/ TRANSPORTE GERAL DE CARGA SECA, DIMEN. APROX. 2,50 X 6,50 X 0,50 M - CHP DIURNO. AF_06/2014</t>
  </si>
  <si>
    <t>CHP</t>
  </si>
  <si>
    <t>5.1.6</t>
  </si>
  <si>
    <t xml:space="preserve"> IFRN 033</t>
  </si>
  <si>
    <t>QUADRO DE COMANDO PARA BOMBA DE HIDRANTES DE 10 CV - INCLUSO FORNECIMENTO E INSTALAÇÃO</t>
  </si>
  <si>
    <t>ELETRICISTA INDUSTRIAL COM ENCARGOS COMPLEMENTARES</t>
  </si>
  <si>
    <t>AUXILIAR DE ELETRICISTA COM ENCARGOS COMPLEMENTARES</t>
  </si>
  <si>
    <t>Botoeira Liga-Desliga para Bomba de Incêndio Modelo BLD-1, marca VERIN ou similar</t>
  </si>
  <si>
    <t>Trilho de fixação 32/35mm - Pial</t>
  </si>
  <si>
    <t>CANALETA PVC FECHADA HD-6F 110X50X2000MM HELLERMANN</t>
  </si>
  <si>
    <t>Equip. Comb. Incêndio</t>
  </si>
  <si>
    <t>Inst. Telefone, Lógica, CFTV</t>
  </si>
  <si>
    <t>CRN1</t>
  </si>
  <si>
    <t>CRN7</t>
  </si>
  <si>
    <t xml:space="preserve">Material </t>
  </si>
  <si>
    <t xml:space="preserve">CAIXA PARA QUADRO 60 X 50 X 25 CM	</t>
  </si>
  <si>
    <t xml:space="preserve">DISJUNTOR TIPO DIN/IEC, TRIPOLAR DE 10 ATE 50A	</t>
  </si>
  <si>
    <t xml:space="preserve">CONTATOR TRIPOLAR, CORRENTE DE *22* A, TENSAO NOMINAL DE *500* V, CATEGORIA AC-2 E AC-3	</t>
  </si>
  <si>
    <t xml:space="preserve">BOTÃO DE EMERGÊNCIA COM BLOCO DE CONTATO	</t>
  </si>
  <si>
    <t xml:space="preserve">RELE TERMICO BIMETAL PARA USO EM MOTORES TRIFASICOS, TENSAO 380 V, POTENCIA ATE 15 CV, CORRENTE NOMINAL MAXIMA 22 A	</t>
  </si>
  <si>
    <t xml:space="preserve">Conector borne SAK 6,0mm un	</t>
  </si>
  <si>
    <t xml:space="preserve">CABO DE COBRE, FLEXIVEL, CLASSE 4 OU 5, ISOLACAO EM PVC/A, ANTICHAMA BWF-B, 1 CONDUTOR, 450/750 V, SECAO NOMINAL 1,0 MM2	</t>
  </si>
  <si>
    <t xml:space="preserve">CABO DE COBRE, FLEXIVEL, CLASSE 4 OU 5, ISOLACAO EM PVC/A, ANTICHAMA BWF-B, 1 CONDUTOR, 450/750 V, SECAO NOMINAL 4 MM2	</t>
  </si>
  <si>
    <t xml:space="preserve">Sinalizador 22,5 mm un	</t>
  </si>
  <si>
    <t xml:space="preserve">TERMINAL A COMPRESSAO EM COBRE ESTANHADO PARA CABO 4 MM2, 1 FURO E 1 COMPRESSAO, PARA PARAFUSO DE FIXACAO M5	</t>
  </si>
  <si>
    <t xml:space="preserve">TERMINAL A COMPRESSAO EM COBRE ESTANHADO PARA CABO 2,5 MM2, 1 FURO E 1 COMPRESSAO, PARA PARAFUSO DE FIXACAO M5	</t>
  </si>
  <si>
    <t xml:space="preserve">Anilha para identificação - (0 a 9) e (a a c) com 10 unidades un	</t>
  </si>
  <si>
    <t xml:space="preserve">DISJUNTOR TIPO DIN/IEC, MONOPOLAR DE 6 ATE 32A	</t>
  </si>
  <si>
    <t>5.2.2</t>
  </si>
  <si>
    <t xml:space="preserve">ENCANADOR OU BOMBEIRO HIDRÁULICO COM ENCARGOS COMPLEMENTARES	</t>
  </si>
  <si>
    <t>5.2.16</t>
  </si>
  <si>
    <t xml:space="preserve"> IFRN 027</t>
  </si>
  <si>
    <t xml:space="preserve">SERRALHEIRO COM ENCARGOS COMPLEMENTARES	</t>
  </si>
  <si>
    <t xml:space="preserve">AUXILIAR DE SERRALHEIRO COM ENCARGOS COMPLEMENTARES	</t>
  </si>
  <si>
    <t xml:space="preserve">PEDREIRO COM ENCARGOS COMPLEMENTARES	</t>
  </si>
  <si>
    <t xml:space="preserve">CANTONEIRA (ABAS IGUAIS) EM FERRO GALVANIZADO, 38,1 MM X 3,17 MM (L X E), 3,48 KG/M	</t>
  </si>
  <si>
    <t xml:space="preserve">BUCHA DE NYLON SEM ABA S10	</t>
  </si>
  <si>
    <t xml:space="preserve">PARAFUSO ZINCADO, SEXTAVADO, COM ROSCA INTEIRA, DIAMETRO 3/8", COMPRIMENTO 2"	</t>
  </si>
  <si>
    <t xml:space="preserve">ELETRODO REVESTIDO AWS - E-6010, DIAMETRO IGUAL A 4,00 MM	</t>
  </si>
  <si>
    <t>7.3</t>
  </si>
  <si>
    <t>00000018</t>
  </si>
  <si>
    <t>M²</t>
  </si>
  <si>
    <t>00000009</t>
  </si>
  <si>
    <t>Fundações e Estruturas</t>
  </si>
  <si>
    <t>Pisos</t>
  </si>
  <si>
    <t xml:space="preserve">LASTRO DE CONCRETO MAGRO, APLICADO EM PISOS, LAJES SOBRE SOLO OU RADIERS, ESPESSURA DE 3 CM. AF_07/2016	</t>
  </si>
  <si>
    <t xml:space="preserve">CONTRAPISO EM ARGAMASSA TRAÇO 1:4 (CIMENTO E AREIA), PREPARO MANUAL, APLICADO EM ÁREAS SECAS SOBRE LAJE, ADERIDO, ACABAMENTO NÃO REFORÇADO, ESPESSURA 2CM. AF_07/2021	</t>
  </si>
  <si>
    <t xml:space="preserve">CALCETEIRO COM ENCARGOS COMPLEMENTARES	</t>
  </si>
  <si>
    <t xml:space="preserve">SERVENTE COM ENCARGOS COMPLEMENTARES	</t>
  </si>
  <si>
    <t xml:space="preserve">Bloco de concreto pré-moldado 50 x 50 x 03 cm	</t>
  </si>
  <si>
    <t>ANÁLISE COMPARATIVA DOS REGIMES TRIBUTÁRIOS</t>
  </si>
  <si>
    <r>
      <t>Nota 1:</t>
    </r>
    <r>
      <rPr>
        <sz val="10"/>
        <rFont val="Arial"/>
        <family val="2"/>
      </rPr>
      <t xml:space="preserve"> Este orçamento foi elaborado de acordo com a planilha do SINAPI - Maio/2023, e os códigos dos serviços considerados encontram-se na coluna CÓDIGO.</t>
    </r>
  </si>
  <si>
    <r>
      <t>Nota 2:</t>
    </r>
    <r>
      <rPr>
        <sz val="10"/>
        <rFont val="Arial"/>
        <family val="2"/>
      </rPr>
      <t xml:space="preserve"> Para os serviços não existentes no SINAPI, nem nos demais BANCOS apontados no cabeçalho deste orçamento, foram elaboradas composições PRÓPRIAS com a nomenclatura IFRN com os respectivos preços dos seus insumos retirados das planilhas supracitadas. </t>
    </r>
  </si>
  <si>
    <r>
      <t>Nota 3:</t>
    </r>
    <r>
      <rPr>
        <sz val="10"/>
        <rFont val="Arial"/>
        <family val="2"/>
      </rPr>
      <t xml:space="preserve"> Foi avaliado o regime tributário mais vantajoso para a contratação, simulando esta planilha orçamentária nas duas condições possíveis de recolhimento da contribuição previdenciária pelas empresas, ou seja: com encargos desonerados ou sem desoneração. Neste caso, </t>
    </r>
    <r>
      <rPr>
        <b/>
        <sz val="10"/>
        <rFont val="Arial"/>
        <family val="1"/>
      </rPr>
      <t>considerou-se, na elaboração da planilha orçamentária e de composições de custos, os Encargos Sem Desoneração, por este ser 1,52% mais vantajoso</t>
    </r>
    <r>
      <rPr>
        <sz val="10"/>
        <rFont val="Arial"/>
        <family val="2"/>
      </rPr>
      <t xml:space="preserve"> que o outro, conforme os valores totais abaixo:</t>
    </r>
  </si>
  <si>
    <t>OP.1:</t>
  </si>
  <si>
    <t>OP.2:</t>
  </si>
  <si>
    <t xml:space="preserve"> IFRN 034</t>
  </si>
  <si>
    <t>Natal, 17 de julho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</si>
</sst>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d/mm/yy;@"/>
    <numFmt numFmtId="167" formatCode="#,##0.00000"/>
  </numFmts>
  <fonts count="29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1"/>
    </font>
    <font>
      <sz val="9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1"/>
    </font>
    <font>
      <sz val="9"/>
      <color theme="1"/>
      <name val="Calibri"/>
      <family val="2"/>
      <scheme val="minor"/>
    </font>
    <font>
      <i/>
      <sz val="9"/>
      <color rgb="FF000000"/>
      <name val="Arial"/>
      <family val="1"/>
    </font>
    <font>
      <i/>
      <vertAlign val="subscript"/>
      <sz val="9"/>
      <color rgb="FF000000"/>
      <name val="Arial"/>
      <family val="2"/>
    </font>
    <font>
      <i/>
      <sz val="8"/>
      <color rgb="FF000000"/>
      <name val="Arial"/>
      <family val="1"/>
    </font>
    <font>
      <b/>
      <sz val="9"/>
      <color rgb="FF000000"/>
      <name val="Arial"/>
      <family val="2"/>
    </font>
    <font>
      <b/>
      <sz val="9"/>
      <color rgb="FF000000"/>
      <name val="Arial"/>
      <family val="1"/>
    </font>
    <font>
      <i/>
      <sz val="9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000000"/>
      <name val="Arial"/>
      <family val="1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theme="0" tint="-0.249977111117893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theme="9" tint="-0.24994659260841701"/>
      </bottom>
      <diagonal/>
    </border>
    <border>
      <left/>
      <right style="hair">
        <color indexed="64"/>
      </right>
      <top style="hair">
        <color indexed="64"/>
      </top>
      <bottom style="thick">
        <color theme="9" tint="-0.2499465926084170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theme="9" tint="-0.2499465926084170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ck">
        <color theme="9" tint="-0.24994659260841701"/>
      </top>
      <bottom/>
      <diagonal/>
    </border>
    <border>
      <left/>
      <right style="hair">
        <color indexed="64"/>
      </right>
      <top style="thick">
        <color theme="9" tint="-0.24994659260841701"/>
      </top>
      <bottom/>
      <diagonal/>
    </border>
    <border>
      <left/>
      <right style="thin">
        <color indexed="64"/>
      </right>
      <top style="thick">
        <color theme="9" tint="-0.2499465926084170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1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2" fillId="2" borderId="6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0" fontId="3" fillId="0" borderId="0" xfId="1" applyNumberFormat="1" applyFont="1" applyFill="1" applyAlignment="1">
      <alignment horizontal="left" vertical="center" wrapText="1"/>
    </xf>
    <xf numFmtId="10" fontId="5" fillId="0" borderId="0" xfId="1" applyNumberFormat="1" applyFont="1" applyFill="1" applyAlignment="1">
      <alignment vertical="center"/>
    </xf>
    <xf numFmtId="10" fontId="3" fillId="2" borderId="3" xfId="1" applyNumberFormat="1" applyFont="1" applyFill="1" applyBorder="1" applyAlignment="1">
      <alignment horizontal="center" vertical="center" wrapText="1"/>
    </xf>
    <xf numFmtId="10" fontId="2" fillId="2" borderId="7" xfId="1" applyNumberFormat="1" applyFont="1" applyFill="1" applyBorder="1" applyAlignment="1">
      <alignment horizontal="right" vertical="center" wrapText="1"/>
    </xf>
    <xf numFmtId="10" fontId="4" fillId="0" borderId="12" xfId="1" applyNumberFormat="1" applyFont="1" applyFill="1" applyBorder="1" applyAlignment="1">
      <alignment horizontal="right" vertical="center" wrapText="1"/>
    </xf>
    <xf numFmtId="10" fontId="4" fillId="0" borderId="17" xfId="1" applyNumberFormat="1" applyFont="1" applyFill="1" applyBorder="1" applyAlignment="1">
      <alignment horizontal="right" vertical="center" wrapText="1"/>
    </xf>
    <xf numFmtId="10" fontId="5" fillId="0" borderId="0" xfId="1" applyNumberFormat="1" applyFont="1" applyFill="1" applyAlignment="1">
      <alignment horizontal="center" vertical="center" wrapText="1"/>
    </xf>
    <xf numFmtId="10" fontId="3" fillId="0" borderId="0" xfId="1" applyNumberFormat="1" applyFont="1" applyFill="1" applyAlignment="1">
      <alignment horizontal="center" vertical="center" wrapText="1"/>
    </xf>
    <xf numFmtId="10" fontId="3" fillId="0" borderId="22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4" fontId="10" fillId="0" borderId="0" xfId="0" applyNumberFormat="1" applyFont="1" applyAlignment="1">
      <alignment vertical="center" wrapText="1"/>
    </xf>
    <xf numFmtId="4" fontId="3" fillId="0" borderId="27" xfId="0" applyNumberFormat="1" applyFont="1" applyBorder="1" applyAlignment="1">
      <alignment horizontal="right" vertical="center" wrapText="1"/>
    </xf>
    <xf numFmtId="10" fontId="3" fillId="0" borderId="33" xfId="1" applyNumberFormat="1" applyFont="1" applyFill="1" applyBorder="1" applyAlignment="1">
      <alignment horizontal="left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1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2" fontId="3" fillId="0" borderId="0" xfId="2" applyNumberFormat="1" applyFont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10" fontId="14" fillId="0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horizontal="left" vertical="center" wrapText="1"/>
    </xf>
    <xf numFmtId="2" fontId="13" fillId="0" borderId="0" xfId="2" applyNumberFormat="1" applyFont="1" applyAlignment="1">
      <alignment horizontal="center" vertical="center" wrapText="1"/>
    </xf>
    <xf numFmtId="2" fontId="21" fillId="0" borderId="0" xfId="2" applyNumberFormat="1" applyFont="1" applyAlignment="1">
      <alignment horizontal="center" vertical="center" wrapText="1"/>
    </xf>
    <xf numFmtId="2" fontId="1" fillId="0" borderId="0" xfId="2" applyNumberFormat="1" applyAlignment="1">
      <alignment horizontal="center" vertical="center"/>
    </xf>
    <xf numFmtId="0" fontId="13" fillId="0" borderId="29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2" fontId="13" fillId="0" borderId="23" xfId="2" applyNumberFormat="1" applyFont="1" applyBorder="1" applyAlignment="1">
      <alignment horizontal="center" vertical="center" wrapText="1"/>
    </xf>
    <xf numFmtId="2" fontId="13" fillId="0" borderId="30" xfId="2" applyNumberFormat="1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2" fontId="13" fillId="0" borderId="46" xfId="2" applyNumberFormat="1" applyFont="1" applyBorder="1" applyAlignment="1">
      <alignment horizontal="center" vertical="center" wrapText="1"/>
    </xf>
    <xf numFmtId="0" fontId="18" fillId="0" borderId="36" xfId="2" applyFont="1" applyBorder="1" applyAlignment="1">
      <alignment horizontal="center" vertical="center" wrapText="1"/>
    </xf>
    <xf numFmtId="0" fontId="18" fillId="0" borderId="37" xfId="2" applyFont="1" applyBorder="1" applyAlignment="1">
      <alignment horizontal="center" vertical="center" wrapText="1"/>
    </xf>
    <xf numFmtId="2" fontId="18" fillId="0" borderId="37" xfId="2" applyNumberFormat="1" applyFont="1" applyBorder="1" applyAlignment="1">
      <alignment horizontal="center" vertical="center" wrapText="1"/>
    </xf>
    <xf numFmtId="2" fontId="18" fillId="0" borderId="38" xfId="2" applyNumberFormat="1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2" fontId="3" fillId="0" borderId="23" xfId="2" applyNumberFormat="1" applyFont="1" applyBorder="1" applyAlignment="1">
      <alignment horizontal="center" vertical="center" wrapText="1"/>
    </xf>
    <xf numFmtId="2" fontId="3" fillId="0" borderId="30" xfId="2" applyNumberFormat="1" applyFont="1" applyBorder="1" applyAlignment="1">
      <alignment horizontal="center" vertical="center" wrapText="1"/>
    </xf>
    <xf numFmtId="10" fontId="13" fillId="0" borderId="0" xfId="3" applyNumberFormat="1" applyFont="1" applyFill="1" applyBorder="1" applyAlignment="1">
      <alignment horizontal="center" vertical="center" wrapText="1"/>
    </xf>
    <xf numFmtId="10" fontId="13" fillId="0" borderId="46" xfId="3" applyNumberFormat="1" applyFont="1" applyFill="1" applyBorder="1" applyAlignment="1">
      <alignment horizontal="center" vertical="center" wrapText="1"/>
    </xf>
    <xf numFmtId="0" fontId="13" fillId="0" borderId="45" xfId="2" applyFont="1" applyBorder="1" applyAlignment="1">
      <alignment horizontal="right" vertical="center" wrapText="1"/>
    </xf>
    <xf numFmtId="0" fontId="15" fillId="0" borderId="0" xfId="2" applyFont="1" applyAlignment="1">
      <alignment horizontal="left" vertical="center" wrapText="1"/>
    </xf>
    <xf numFmtId="2" fontId="15" fillId="0" borderId="0" xfId="2" applyNumberFormat="1" applyFont="1" applyAlignment="1">
      <alignment horizontal="center" vertical="center" wrapText="1"/>
    </xf>
    <xf numFmtId="10" fontId="17" fillId="0" borderId="0" xfId="3" applyNumberFormat="1" applyFont="1" applyFill="1" applyBorder="1" applyAlignment="1">
      <alignment horizontal="center" vertical="center" wrapText="1"/>
    </xf>
    <xf numFmtId="10" fontId="17" fillId="0" borderId="46" xfId="3" applyNumberFormat="1" applyFont="1" applyFill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8" fillId="0" borderId="37" xfId="2" applyFont="1" applyBorder="1" applyAlignment="1">
      <alignment horizontal="left" vertical="center" wrapText="1"/>
    </xf>
    <xf numFmtId="10" fontId="18" fillId="0" borderId="37" xfId="3" applyNumberFormat="1" applyFont="1" applyFill="1" applyBorder="1" applyAlignment="1">
      <alignment horizontal="center" vertical="center" wrapText="1"/>
    </xf>
    <xf numFmtId="10" fontId="18" fillId="0" borderId="38" xfId="3" applyNumberFormat="1" applyFont="1" applyFill="1" applyBorder="1" applyAlignment="1">
      <alignment horizontal="center" vertical="center" wrapText="1"/>
    </xf>
    <xf numFmtId="0" fontId="3" fillId="4" borderId="40" xfId="2" applyFont="1" applyFill="1" applyBorder="1" applyAlignment="1">
      <alignment horizontal="center" vertical="center" wrapText="1"/>
    </xf>
    <xf numFmtId="0" fontId="12" fillId="4" borderId="40" xfId="2" applyFont="1" applyFill="1" applyBorder="1" applyAlignment="1">
      <alignment horizontal="center" vertical="center"/>
    </xf>
    <xf numFmtId="0" fontId="3" fillId="0" borderId="0" xfId="2" applyFont="1" applyAlignment="1">
      <alignment horizontal="left" vertical="center" wrapText="1"/>
    </xf>
    <xf numFmtId="10" fontId="3" fillId="0" borderId="0" xfId="3" applyNumberFormat="1" applyFont="1" applyFill="1" applyAlignment="1">
      <alignment horizontal="left" vertical="center" wrapText="1"/>
    </xf>
    <xf numFmtId="9" fontId="23" fillId="0" borderId="43" xfId="3" applyFont="1" applyFill="1" applyBorder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4" fontId="23" fillId="0" borderId="43" xfId="2" applyNumberFormat="1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4" fontId="25" fillId="0" borderId="0" xfId="2" applyNumberFormat="1" applyFont="1" applyAlignment="1">
      <alignment horizontal="center" vertical="center" wrapText="1"/>
    </xf>
    <xf numFmtId="44" fontId="27" fillId="3" borderId="0" xfId="4" applyFont="1" applyFill="1" applyBorder="1" applyAlignment="1">
      <alignment horizontal="center" vertical="center" wrapText="1"/>
    </xf>
    <xf numFmtId="4" fontId="26" fillId="3" borderId="0" xfId="2" applyNumberFormat="1" applyFont="1" applyFill="1" applyAlignment="1">
      <alignment horizontal="center" vertical="center" wrapText="1"/>
    </xf>
    <xf numFmtId="2" fontId="3" fillId="0" borderId="0" xfId="2" applyNumberFormat="1" applyFont="1" applyAlignment="1">
      <alignment vertical="center" wrapText="1"/>
    </xf>
    <xf numFmtId="2" fontId="21" fillId="0" borderId="0" xfId="2" applyNumberFormat="1" applyFont="1" applyAlignment="1">
      <alignment vertical="center" wrapText="1"/>
    </xf>
    <xf numFmtId="10" fontId="0" fillId="0" borderId="0" xfId="3" applyNumberFormat="1" applyFont="1" applyFill="1" applyAlignment="1">
      <alignment horizontal="center" vertical="center"/>
    </xf>
    <xf numFmtId="0" fontId="28" fillId="0" borderId="0" xfId="2" applyFont="1" applyAlignment="1">
      <alignment horizontal="center" vertical="center"/>
    </xf>
    <xf numFmtId="14" fontId="3" fillId="0" borderId="0" xfId="2" applyNumberFormat="1" applyFont="1" applyAlignment="1">
      <alignment horizontal="left" vertical="center" wrapText="1"/>
    </xf>
    <xf numFmtId="0" fontId="26" fillId="3" borderId="29" xfId="2" applyFont="1" applyFill="1" applyBorder="1" applyAlignment="1">
      <alignment horizontal="right" vertical="center" wrapText="1"/>
    </xf>
    <xf numFmtId="10" fontId="26" fillId="3" borderId="23" xfId="3" applyNumberFormat="1" applyFont="1" applyFill="1" applyBorder="1" applyAlignment="1">
      <alignment horizontal="center" vertical="center" wrapText="1"/>
    </xf>
    <xf numFmtId="0" fontId="26" fillId="3" borderId="45" xfId="2" applyFont="1" applyFill="1" applyBorder="1" applyAlignment="1">
      <alignment horizontal="right" vertical="center" wrapText="1"/>
    </xf>
    <xf numFmtId="0" fontId="26" fillId="3" borderId="36" xfId="2" applyFont="1" applyFill="1" applyBorder="1" applyAlignment="1">
      <alignment horizontal="right" vertical="center" wrapText="1"/>
    </xf>
    <xf numFmtId="4" fontId="26" fillId="3" borderId="37" xfId="2" applyNumberFormat="1" applyFont="1" applyFill="1" applyBorder="1" applyAlignment="1">
      <alignment horizontal="center" vertical="center" wrapText="1"/>
    </xf>
    <xf numFmtId="0" fontId="3" fillId="0" borderId="56" xfId="2" applyFont="1" applyBorder="1" applyAlignment="1">
      <alignment horizontal="center" vertical="center" wrapText="1"/>
    </xf>
    <xf numFmtId="0" fontId="3" fillId="0" borderId="57" xfId="2" applyFont="1" applyBorder="1" applyAlignment="1">
      <alignment horizontal="center" vertical="center" wrapText="1"/>
    </xf>
    <xf numFmtId="0" fontId="23" fillId="0" borderId="45" xfId="2" applyFont="1" applyBorder="1" applyAlignment="1">
      <alignment horizontal="center" vertical="center" wrapText="1"/>
    </xf>
    <xf numFmtId="4" fontId="25" fillId="0" borderId="46" xfId="2" applyNumberFormat="1" applyFont="1" applyBorder="1" applyAlignment="1">
      <alignment horizontal="center" vertical="center" wrapText="1"/>
    </xf>
    <xf numFmtId="165" fontId="24" fillId="0" borderId="0" xfId="2" applyNumberFormat="1" applyFont="1" applyAlignment="1">
      <alignment horizontal="center" vertical="center"/>
    </xf>
    <xf numFmtId="0" fontId="23" fillId="3" borderId="70" xfId="2" applyFont="1" applyFill="1" applyBorder="1" applyAlignment="1">
      <alignment horizontal="center" vertical="center" wrapText="1"/>
    </xf>
    <xf numFmtId="0" fontId="23" fillId="3" borderId="71" xfId="2" applyFont="1" applyFill="1" applyBorder="1" applyAlignment="1">
      <alignment horizontal="center" vertical="center" wrapText="1"/>
    </xf>
    <xf numFmtId="0" fontId="23" fillId="3" borderId="72" xfId="2" applyFont="1" applyFill="1" applyBorder="1" applyAlignment="1">
      <alignment horizontal="center" vertical="center" wrapText="1"/>
    </xf>
    <xf numFmtId="4" fontId="23" fillId="0" borderId="74" xfId="2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0" fontId="3" fillId="0" borderId="42" xfId="0" applyFont="1" applyBorder="1" applyAlignment="1">
      <alignment horizontal="center"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left" vertical="center" wrapText="1"/>
    </xf>
    <xf numFmtId="167" fontId="3" fillId="0" borderId="42" xfId="0" applyNumberFormat="1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right" vertical="center" wrapText="1"/>
    </xf>
    <xf numFmtId="167" fontId="4" fillId="0" borderId="17" xfId="0" applyNumberFormat="1" applyFont="1" applyBorder="1" applyAlignment="1">
      <alignment horizontal="right" vertical="center" wrapText="1"/>
    </xf>
    <xf numFmtId="167" fontId="5" fillId="0" borderId="0" xfId="0" applyNumberFormat="1" applyFont="1" applyAlignment="1">
      <alignment vertical="center"/>
    </xf>
    <xf numFmtId="167" fontId="4" fillId="0" borderId="11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167" fontId="4" fillId="0" borderId="23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 wrapText="1"/>
    </xf>
    <xf numFmtId="167" fontId="4" fillId="0" borderId="0" xfId="0" applyNumberFormat="1" applyFont="1" applyAlignment="1">
      <alignment horizontal="right" vertical="center" wrapText="1"/>
    </xf>
    <xf numFmtId="4" fontId="4" fillId="0" borderId="46" xfId="0" applyNumberFormat="1" applyFont="1" applyBorder="1" applyAlignment="1">
      <alignment horizontal="righ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4" fontId="4" fillId="0" borderId="37" xfId="0" applyNumberFormat="1" applyFont="1" applyBorder="1" applyAlignment="1">
      <alignment horizontal="right" vertical="center" wrapText="1"/>
    </xf>
    <xf numFmtId="167" fontId="4" fillId="0" borderId="37" xfId="0" applyNumberFormat="1" applyFont="1" applyBorder="1" applyAlignment="1">
      <alignment horizontal="right" vertical="center" wrapText="1"/>
    </xf>
    <xf numFmtId="4" fontId="4" fillId="0" borderId="38" xfId="0" applyNumberFormat="1" applyFont="1" applyBorder="1" applyAlignment="1">
      <alignment horizontal="right" vertical="center" wrapText="1"/>
    </xf>
    <xf numFmtId="0" fontId="2" fillId="2" borderId="70" xfId="0" applyFont="1" applyFill="1" applyBorder="1" applyAlignment="1">
      <alignment horizontal="center" vertical="center" wrapText="1"/>
    </xf>
    <xf numFmtId="4" fontId="2" fillId="2" borderId="70" xfId="0" applyNumberFormat="1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center" wrapText="1"/>
    </xf>
    <xf numFmtId="0" fontId="8" fillId="0" borderId="81" xfId="0" applyFont="1" applyBorder="1" applyAlignment="1">
      <alignment horizontal="right" vertical="center" wrapText="1"/>
    </xf>
    <xf numFmtId="10" fontId="3" fillId="0" borderId="82" xfId="1" applyNumberFormat="1" applyFont="1" applyFill="1" applyBorder="1" applyAlignment="1">
      <alignment horizontal="center" vertical="center" wrapText="1"/>
    </xf>
    <xf numFmtId="4" fontId="3" fillId="0" borderId="82" xfId="0" applyNumberFormat="1" applyFont="1" applyBorder="1" applyAlignment="1">
      <alignment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right" vertical="center" wrapText="1"/>
    </xf>
    <xf numFmtId="10" fontId="3" fillId="0" borderId="84" xfId="1" applyNumberFormat="1" applyFont="1" applyFill="1" applyBorder="1" applyAlignment="1">
      <alignment horizontal="center" vertical="center" wrapText="1"/>
    </xf>
    <xf numFmtId="4" fontId="5" fillId="0" borderId="84" xfId="0" applyNumberFormat="1" applyFont="1" applyBorder="1" applyAlignment="1">
      <alignment vertical="center"/>
    </xf>
    <xf numFmtId="0" fontId="3" fillId="0" borderId="84" xfId="0" applyFont="1" applyBorder="1" applyAlignment="1">
      <alignment horizontal="left" vertical="top" wrapText="1"/>
    </xf>
    <xf numFmtId="4" fontId="10" fillId="0" borderId="85" xfId="0" applyNumberFormat="1" applyFont="1" applyBorder="1" applyAlignment="1">
      <alignment vertical="center" wrapText="1"/>
    </xf>
    <xf numFmtId="0" fontId="3" fillId="0" borderId="8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82" xfId="0" applyFont="1" applyBorder="1" applyAlignment="1">
      <alignment horizontal="left" vertical="top" wrapText="1"/>
    </xf>
    <xf numFmtId="4" fontId="3" fillId="0" borderId="23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" fontId="3" fillId="2" borderId="0" xfId="0" applyNumberFormat="1" applyFont="1" applyFill="1" applyAlignment="1">
      <alignment horizontal="left" vertical="center" wrapText="1"/>
    </xf>
    <xf numFmtId="4" fontId="3" fillId="2" borderId="0" xfId="0" applyNumberFormat="1" applyFont="1" applyFill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66" fontId="3" fillId="0" borderId="21" xfId="0" applyNumberFormat="1" applyFont="1" applyBorder="1" applyAlignment="1">
      <alignment horizontal="left" vertical="center" wrapText="1"/>
    </xf>
    <xf numFmtId="166" fontId="3" fillId="0" borderId="22" xfId="0" applyNumberFormat="1" applyFont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2" fillId="2" borderId="75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13" fillId="0" borderId="0" xfId="2" applyFont="1" applyAlignment="1">
      <alignment horizontal="right" vertical="center" wrapText="1"/>
    </xf>
    <xf numFmtId="2" fontId="3" fillId="0" borderId="0" xfId="2" applyNumberFormat="1" applyFont="1" applyAlignment="1">
      <alignment horizontal="center" vertical="center" wrapText="1"/>
    </xf>
    <xf numFmtId="2" fontId="3" fillId="0" borderId="23" xfId="2" applyNumberFormat="1" applyFont="1" applyBorder="1" applyAlignment="1">
      <alignment horizontal="center" vertical="center" wrapText="1"/>
    </xf>
    <xf numFmtId="2" fontId="21" fillId="0" borderId="0" xfId="2" applyNumberFormat="1" applyFont="1" applyAlignment="1">
      <alignment horizontal="center" vertical="center" wrapText="1"/>
    </xf>
    <xf numFmtId="0" fontId="20" fillId="0" borderId="29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0" fontId="13" fillId="0" borderId="3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46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37" xfId="2" applyFont="1" applyBorder="1" applyAlignment="1">
      <alignment horizontal="center" vertical="center" wrapText="1"/>
    </xf>
    <xf numFmtId="0" fontId="13" fillId="0" borderId="38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3" fillId="3" borderId="39" xfId="2" applyFont="1" applyFill="1" applyBorder="1" applyAlignment="1">
      <alignment horizontal="center" vertical="center" wrapText="1"/>
    </xf>
    <xf numFmtId="0" fontId="12" fillId="3" borderId="40" xfId="2" applyFont="1" applyFill="1" applyBorder="1" applyAlignment="1">
      <alignment horizontal="center" vertical="center"/>
    </xf>
    <xf numFmtId="0" fontId="12" fillId="3" borderId="41" xfId="2" applyFont="1" applyFill="1" applyBorder="1" applyAlignment="1">
      <alignment horizontal="center" vertical="center"/>
    </xf>
    <xf numFmtId="0" fontId="3" fillId="3" borderId="40" xfId="2" applyFont="1" applyFill="1" applyBorder="1" applyAlignment="1">
      <alignment horizontal="center" vertical="center" wrapText="1"/>
    </xf>
    <xf numFmtId="0" fontId="3" fillId="3" borderId="41" xfId="2" applyFont="1" applyFill="1" applyBorder="1" applyAlignment="1">
      <alignment horizontal="center" vertical="center" wrapText="1"/>
    </xf>
    <xf numFmtId="0" fontId="19" fillId="3" borderId="39" xfId="2" applyFont="1" applyFill="1" applyBorder="1" applyAlignment="1">
      <alignment horizontal="center" vertical="center" wrapText="1"/>
    </xf>
    <xf numFmtId="0" fontId="19" fillId="3" borderId="40" xfId="2" applyFont="1" applyFill="1" applyBorder="1" applyAlignment="1">
      <alignment horizontal="center" vertical="center" wrapText="1"/>
    </xf>
    <xf numFmtId="0" fontId="19" fillId="3" borderId="41" xfId="2" applyFont="1" applyFill="1" applyBorder="1" applyAlignment="1">
      <alignment horizontal="center" vertical="center" wrapText="1"/>
    </xf>
    <xf numFmtId="0" fontId="13" fillId="0" borderId="39" xfId="2" applyFont="1" applyBorder="1" applyAlignment="1">
      <alignment horizontal="center" vertical="center" wrapText="1"/>
    </xf>
    <xf numFmtId="0" fontId="13" fillId="0" borderId="40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left" vertical="center" wrapText="1"/>
    </xf>
    <xf numFmtId="4" fontId="3" fillId="0" borderId="35" xfId="0" applyNumberFormat="1" applyFont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166" fontId="3" fillId="0" borderId="25" xfId="0" applyNumberFormat="1" applyFont="1" applyBorder="1" applyAlignment="1">
      <alignment horizontal="left" vertical="center" wrapText="1"/>
    </xf>
    <xf numFmtId="166" fontId="3" fillId="0" borderId="28" xfId="0" applyNumberFormat="1" applyFont="1" applyBorder="1" applyAlignment="1">
      <alignment horizontal="left" vertical="center" wrapText="1"/>
    </xf>
    <xf numFmtId="0" fontId="23" fillId="0" borderId="60" xfId="2" applyFont="1" applyBorder="1" applyAlignment="1">
      <alignment horizontal="center" vertical="center" wrapText="1"/>
    </xf>
    <xf numFmtId="0" fontId="23" fillId="0" borderId="73" xfId="2" applyFont="1" applyBorder="1" applyAlignment="1">
      <alignment horizontal="center" vertical="center" wrapText="1"/>
    </xf>
    <xf numFmtId="0" fontId="23" fillId="0" borderId="43" xfId="2" applyFont="1" applyBorder="1" applyAlignment="1">
      <alignment horizontal="center" vertical="center" wrapText="1"/>
    </xf>
    <xf numFmtId="0" fontId="23" fillId="0" borderId="74" xfId="2" applyFont="1" applyBorder="1" applyAlignment="1">
      <alignment horizontal="center" vertical="center" wrapText="1"/>
    </xf>
    <xf numFmtId="9" fontId="23" fillId="0" borderId="54" xfId="3" applyFont="1" applyFill="1" applyBorder="1" applyAlignment="1">
      <alignment horizontal="center" vertical="center" wrapText="1"/>
    </xf>
    <xf numFmtId="9" fontId="23" fillId="0" borderId="44" xfId="3" applyFont="1" applyFill="1" applyBorder="1" applyAlignment="1">
      <alignment horizontal="center" vertical="center" wrapText="1"/>
    </xf>
    <xf numFmtId="9" fontId="23" fillId="0" borderId="47" xfId="3" applyFont="1" applyFill="1" applyBorder="1" applyAlignment="1">
      <alignment horizontal="center" vertical="center" wrapText="1"/>
    </xf>
    <xf numFmtId="9" fontId="23" fillId="0" borderId="61" xfId="3" applyFont="1" applyFill="1" applyBorder="1" applyAlignment="1">
      <alignment horizontal="center" vertical="center" wrapText="1"/>
    </xf>
    <xf numFmtId="4" fontId="23" fillId="0" borderId="49" xfId="2" applyNumberFormat="1" applyFont="1" applyBorder="1" applyAlignment="1">
      <alignment horizontal="center" vertical="center" wrapText="1"/>
    </xf>
    <xf numFmtId="4" fontId="23" fillId="0" borderId="50" xfId="2" applyNumberFormat="1" applyFont="1" applyBorder="1" applyAlignment="1">
      <alignment horizontal="center" vertical="center" wrapText="1"/>
    </xf>
    <xf numFmtId="9" fontId="23" fillId="0" borderId="67" xfId="3" applyFont="1" applyFill="1" applyBorder="1" applyAlignment="1">
      <alignment horizontal="center" vertical="center" wrapText="1"/>
    </xf>
    <xf numFmtId="9" fontId="23" fillId="0" borderId="69" xfId="3" applyFont="1" applyFill="1" applyBorder="1" applyAlignment="1">
      <alignment horizontal="center" vertical="center" wrapText="1"/>
    </xf>
    <xf numFmtId="4" fontId="23" fillId="0" borderId="54" xfId="2" applyNumberFormat="1" applyFont="1" applyBorder="1" applyAlignment="1">
      <alignment horizontal="center" vertical="center" wrapText="1"/>
    </xf>
    <xf numFmtId="4" fontId="23" fillId="0" borderId="44" xfId="2" applyNumberFormat="1" applyFont="1" applyBorder="1" applyAlignment="1">
      <alignment horizontal="center" vertical="center" wrapText="1"/>
    </xf>
    <xf numFmtId="4" fontId="23" fillId="0" borderId="62" xfId="2" applyNumberFormat="1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10" fontId="26" fillId="3" borderId="0" xfId="3" applyNumberFormat="1" applyFont="1" applyFill="1" applyBorder="1" applyAlignment="1">
      <alignment horizontal="center" vertical="center" wrapText="1"/>
    </xf>
    <xf numFmtId="10" fontId="26" fillId="3" borderId="46" xfId="3" applyNumberFormat="1" applyFont="1" applyFill="1" applyBorder="1" applyAlignment="1">
      <alignment horizontal="center" vertical="center" wrapText="1"/>
    </xf>
    <xf numFmtId="4" fontId="26" fillId="3" borderId="37" xfId="5" applyNumberFormat="1" applyFont="1" applyFill="1" applyBorder="1" applyAlignment="1">
      <alignment horizontal="center" vertical="center" wrapText="1"/>
    </xf>
    <xf numFmtId="4" fontId="26" fillId="3" borderId="38" xfId="5" applyNumberFormat="1" applyFont="1" applyFill="1" applyBorder="1" applyAlignment="1">
      <alignment horizontal="center" vertical="center" wrapText="1"/>
    </xf>
    <xf numFmtId="10" fontId="26" fillId="3" borderId="23" xfId="3" applyNumberFormat="1" applyFont="1" applyFill="1" applyBorder="1" applyAlignment="1">
      <alignment horizontal="center" vertical="center" wrapText="1"/>
    </xf>
    <xf numFmtId="10" fontId="26" fillId="3" borderId="30" xfId="3" applyNumberFormat="1" applyFont="1" applyFill="1" applyBorder="1" applyAlignment="1">
      <alignment horizontal="center" vertical="center" wrapText="1"/>
    </xf>
    <xf numFmtId="4" fontId="26" fillId="3" borderId="0" xfId="5" applyNumberFormat="1" applyFont="1" applyFill="1" applyBorder="1" applyAlignment="1">
      <alignment horizontal="center" vertical="center" wrapText="1"/>
    </xf>
    <xf numFmtId="4" fontId="26" fillId="3" borderId="46" xfId="5" applyNumberFormat="1" applyFont="1" applyFill="1" applyBorder="1" applyAlignment="1">
      <alignment horizontal="center" vertical="center" wrapText="1"/>
    </xf>
    <xf numFmtId="9" fontId="23" fillId="0" borderId="51" xfId="3" applyFont="1" applyFill="1" applyBorder="1" applyAlignment="1">
      <alignment horizontal="center" vertical="center" wrapText="1"/>
    </xf>
    <xf numFmtId="9" fontId="23" fillId="0" borderId="52" xfId="3" applyFont="1" applyFill="1" applyBorder="1" applyAlignment="1">
      <alignment horizontal="center" vertical="center" wrapText="1"/>
    </xf>
    <xf numFmtId="9" fontId="23" fillId="0" borderId="64" xfId="3" applyFont="1" applyFill="1" applyBorder="1" applyAlignment="1">
      <alignment horizontal="center" vertical="center" wrapText="1"/>
    </xf>
    <xf numFmtId="9" fontId="23" fillId="0" borderId="65" xfId="3" applyFont="1" applyFill="1" applyBorder="1" applyAlignment="1">
      <alignment horizontal="center" vertical="center" wrapText="1"/>
    </xf>
    <xf numFmtId="9" fontId="23" fillId="0" borderId="48" xfId="3" applyFont="1" applyFill="1" applyBorder="1" applyAlignment="1">
      <alignment horizontal="center" vertical="center" wrapText="1"/>
    </xf>
    <xf numFmtId="9" fontId="23" fillId="0" borderId="63" xfId="3" applyFont="1" applyFill="1" applyBorder="1" applyAlignment="1">
      <alignment horizontal="center" vertical="center" wrapText="1"/>
    </xf>
    <xf numFmtId="9" fontId="23" fillId="0" borderId="66" xfId="3" applyFont="1" applyFill="1" applyBorder="1" applyAlignment="1">
      <alignment horizontal="center" vertical="center" wrapText="1"/>
    </xf>
    <xf numFmtId="4" fontId="23" fillId="0" borderId="63" xfId="2" applyNumberFormat="1" applyFont="1" applyBorder="1" applyAlignment="1">
      <alignment horizontal="center" vertical="center" wrapText="1"/>
    </xf>
    <xf numFmtId="9" fontId="23" fillId="0" borderId="68" xfId="3" applyFont="1" applyFill="1" applyBorder="1" applyAlignment="1">
      <alignment horizontal="center" vertical="center" wrapText="1"/>
    </xf>
    <xf numFmtId="9" fontId="23" fillId="0" borderId="53" xfId="3" applyFont="1" applyFill="1" applyBorder="1" applyAlignment="1">
      <alignment horizontal="center" vertical="center" wrapText="1"/>
    </xf>
    <xf numFmtId="9" fontId="23" fillId="0" borderId="55" xfId="3" applyFont="1" applyFill="1" applyBorder="1" applyAlignment="1">
      <alignment horizontal="center" vertical="center" wrapText="1"/>
    </xf>
    <xf numFmtId="9" fontId="23" fillId="0" borderId="30" xfId="3" applyFont="1" applyFill="1" applyBorder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2" fontId="3" fillId="0" borderId="58" xfId="2" applyNumberFormat="1" applyFont="1" applyBorder="1" applyAlignment="1">
      <alignment horizontal="center" vertical="center" wrapText="1"/>
    </xf>
    <xf numFmtId="2" fontId="3" fillId="0" borderId="59" xfId="2" applyNumberFormat="1" applyFont="1" applyBorder="1" applyAlignment="1">
      <alignment horizontal="center" vertical="center" wrapText="1"/>
    </xf>
    <xf numFmtId="2" fontId="3" fillId="0" borderId="41" xfId="2" applyNumberFormat="1" applyFont="1" applyBorder="1" applyAlignment="1">
      <alignment horizontal="center" vertical="center" wrapText="1"/>
    </xf>
    <xf numFmtId="2" fontId="3" fillId="0" borderId="0" xfId="2" applyNumberFormat="1" applyFont="1" applyAlignment="1">
      <alignment horizontal="right" vertical="center" wrapText="1"/>
    </xf>
    <xf numFmtId="0" fontId="22" fillId="0" borderId="0" xfId="2" applyFont="1" applyAlignment="1">
      <alignment horizontal="left" vertical="center" wrapText="1"/>
    </xf>
    <xf numFmtId="0" fontId="22" fillId="0" borderId="0" xfId="2" applyFont="1" applyAlignment="1">
      <alignment horizontal="right" vertical="center" wrapText="1"/>
    </xf>
  </cellXfs>
  <cellStyles count="6">
    <cellStyle name="Moeda 2" xfId="4" xr:uid="{14D32658-F279-45A2-A99F-6D10A68964B0}"/>
    <cellStyle name="Normal" xfId="0" builtinId="0"/>
    <cellStyle name="Normal 2" xfId="2" xr:uid="{9DF7C1BC-BFD2-4F95-9106-7BBC0DF9C443}"/>
    <cellStyle name="Porcentagem" xfId="1" builtinId="5"/>
    <cellStyle name="Porcentagem 2" xfId="3" xr:uid="{0473424E-A6BD-4144-B6B0-6E8AC171AEA7}"/>
    <cellStyle name="Vírgula 2" xfId="5" xr:uid="{D6479417-59A9-482A-B148-18677E65104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microsoft.com/office/2007/relationships/hdphoto" Target="../media/hdphoto2.wdp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590549</xdr:colOff>
      <xdr:row>129</xdr:row>
      <xdr:rowOff>19050</xdr:rowOff>
    </xdr:from>
    <xdr:to>
      <xdr:col>8</xdr:col>
      <xdr:colOff>106260</xdr:colOff>
      <xdr:row>133</xdr:row>
      <xdr:rowOff>118950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1D94107-8AE4-4F6B-8071-77AA4304D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6" t="6923" r="4880" b="3582"/>
        <a:stretch/>
      </xdr:blipFill>
      <xdr:spPr>
        <a:xfrm>
          <a:off x="8410574" y="38995350"/>
          <a:ext cx="1163536" cy="900000"/>
        </a:xfrm>
        <a:prstGeom prst="rect">
          <a:avLst/>
        </a:prstGeom>
      </xdr:spPr>
    </xdr:pic>
    <xdr:clientData fLocksWithSheet="0"/>
  </xdr:twoCellAnchor>
  <xdr:oneCellAnchor>
    <xdr:from>
      <xdr:col>0</xdr:col>
      <xdr:colOff>0</xdr:colOff>
      <xdr:row>0</xdr:row>
      <xdr:rowOff>0</xdr:rowOff>
    </xdr:from>
    <xdr:ext cx="1333500" cy="44767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47625</xdr:rowOff>
    </xdr:from>
    <xdr:to>
      <xdr:col>1</xdr:col>
      <xdr:colOff>427223</xdr:colOff>
      <xdr:row>2</xdr:row>
      <xdr:rowOff>121875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5DF82DD-415E-43B1-B5BF-CDE42B7624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41" t="10588" r="4492" b="11765"/>
        <a:stretch/>
      </xdr:blipFill>
      <xdr:spPr>
        <a:xfrm>
          <a:off x="228600" y="47625"/>
          <a:ext cx="827273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153589</xdr:colOff>
      <xdr:row>37</xdr:row>
      <xdr:rowOff>44053</xdr:rowOff>
    </xdr:from>
    <xdr:to>
      <xdr:col>4</xdr:col>
      <xdr:colOff>392808</xdr:colOff>
      <xdr:row>37</xdr:row>
      <xdr:rowOff>944053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4D75F17-4AD8-430C-8E20-FFD50E7F19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220" t="6880" r="6702" b="12422"/>
        <a:stretch/>
      </xdr:blipFill>
      <xdr:spPr>
        <a:xfrm>
          <a:off x="4582714" y="7063978"/>
          <a:ext cx="1239344" cy="900000"/>
        </a:xfrm>
        <a:prstGeom prst="rect">
          <a:avLst/>
        </a:prstGeom>
      </xdr:spPr>
    </xdr:pic>
    <xdr:clientData/>
  </xdr:twoCellAnchor>
  <xdr:twoCellAnchor>
    <xdr:from>
      <xdr:col>1</xdr:col>
      <xdr:colOff>1238250</xdr:colOff>
      <xdr:row>21</xdr:row>
      <xdr:rowOff>180975</xdr:rowOff>
    </xdr:from>
    <xdr:to>
      <xdr:col>3</xdr:col>
      <xdr:colOff>600075</xdr:colOff>
      <xdr:row>21</xdr:row>
      <xdr:rowOff>514350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088175B-7DCF-42B4-A003-D44B7D00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4057650"/>
          <a:ext cx="34575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628649</xdr:colOff>
      <xdr:row>85</xdr:row>
      <xdr:rowOff>57150</xdr:rowOff>
    </xdr:from>
    <xdr:to>
      <xdr:col>8</xdr:col>
      <xdr:colOff>172935</xdr:colOff>
      <xdr:row>90</xdr:row>
      <xdr:rowOff>147525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AC80BCF-3AED-4E3A-8A4C-7EFBBEE782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6" t="6923" r="4880" b="3582"/>
        <a:stretch/>
      </xdr:blipFill>
      <xdr:spPr>
        <a:xfrm>
          <a:off x="9772649" y="18354675"/>
          <a:ext cx="1163536" cy="900000"/>
        </a:xfrm>
        <a:prstGeom prst="rect">
          <a:avLst/>
        </a:prstGeom>
      </xdr:spPr>
    </xdr:pic>
    <xdr:clientData fLocksWithSheet="0"/>
  </xdr:twoCellAnchor>
  <xdr:twoCellAnchor editAs="oneCell">
    <xdr:from>
      <xdr:col>0</xdr:col>
      <xdr:colOff>114300</xdr:colOff>
      <xdr:row>0</xdr:row>
      <xdr:rowOff>19050</xdr:rowOff>
    </xdr:from>
    <xdr:to>
      <xdr:col>1</xdr:col>
      <xdr:colOff>270227</xdr:colOff>
      <xdr:row>0</xdr:row>
      <xdr:rowOff>440250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DCED13A-9526-484B-9B9A-DB2C4F1009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41" t="10588" r="4492" b="11765"/>
        <a:stretch/>
      </xdr:blipFill>
      <xdr:spPr>
        <a:xfrm>
          <a:off x="114300" y="19050"/>
          <a:ext cx="1032227" cy="421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33</xdr:row>
      <xdr:rowOff>19050</xdr:rowOff>
    </xdr:from>
    <xdr:to>
      <xdr:col>9</xdr:col>
      <xdr:colOff>73177</xdr:colOff>
      <xdr:row>34</xdr:row>
      <xdr:rowOff>301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08DB9E8-452F-44F3-9E6E-ABF6BF205F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220" t="6880" r="6702" b="12422"/>
        <a:stretch/>
      </xdr:blipFill>
      <xdr:spPr>
        <a:xfrm>
          <a:off x="8172450" y="4819650"/>
          <a:ext cx="892328" cy="64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154056</xdr:colOff>
      <xdr:row>0</xdr:row>
      <xdr:rowOff>47625</xdr:rowOff>
    </xdr:from>
    <xdr:to>
      <xdr:col>1</xdr:col>
      <xdr:colOff>1275522</xdr:colOff>
      <xdr:row>3</xdr:row>
      <xdr:rowOff>8282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7626BCB-6A07-451C-8E61-D231671304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41" t="10588" r="4492" b="11765"/>
        <a:stretch/>
      </xdr:blipFill>
      <xdr:spPr>
        <a:xfrm>
          <a:off x="675860" y="47625"/>
          <a:ext cx="1121466" cy="457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8"/>
  <sheetViews>
    <sheetView tabSelected="1" showOutlineSymbols="0" showWhiteSpace="0" topLeftCell="A3" workbookViewId="0">
      <selection activeCell="J9" sqref="J9"/>
    </sheetView>
  </sheetViews>
  <sheetFormatPr defaultRowHeight="12.75" x14ac:dyDescent="0.2"/>
  <cols>
    <col min="1" max="1" width="5.875" style="11" bestFit="1" customWidth="1"/>
    <col min="2" max="2" width="9.625" style="11" bestFit="1" customWidth="1"/>
    <col min="3" max="3" width="7.875" style="11" bestFit="1" customWidth="1"/>
    <col min="4" max="4" width="60" style="7" bestFit="1" customWidth="1"/>
    <col min="5" max="5" width="11.25" style="7" bestFit="1" customWidth="1"/>
    <col min="6" max="6" width="8" style="29" bestFit="1" customWidth="1"/>
    <col min="7" max="7" width="8.875" style="29" bestFit="1" customWidth="1"/>
    <col min="8" max="8" width="12.75" style="29" bestFit="1" customWidth="1"/>
    <col min="9" max="9" width="9" style="29" bestFit="1" customWidth="1"/>
    <col min="10" max="10" width="7.625" style="38" bestFit="1" customWidth="1"/>
    <col min="11" max="16384" width="9" style="7"/>
  </cols>
  <sheetData>
    <row r="1" spans="1:10" ht="36" customHeight="1" x14ac:dyDescent="0.2">
      <c r="A1" s="5"/>
      <c r="B1" s="5"/>
      <c r="C1" s="5"/>
      <c r="D1" s="6"/>
      <c r="E1" s="195"/>
      <c r="F1" s="195"/>
      <c r="G1" s="197"/>
      <c r="H1" s="197"/>
      <c r="I1" s="197"/>
      <c r="J1" s="197"/>
    </row>
    <row r="2" spans="1:10" ht="21.75" customHeight="1" x14ac:dyDescent="0.2">
      <c r="A2" s="177" t="s">
        <v>348</v>
      </c>
      <c r="B2" s="178"/>
      <c r="C2" s="181" t="s">
        <v>0</v>
      </c>
      <c r="D2" s="181"/>
      <c r="E2" s="181"/>
      <c r="F2" s="181"/>
      <c r="G2" s="182"/>
      <c r="H2" s="26" t="s">
        <v>354</v>
      </c>
      <c r="I2" s="183">
        <v>45124</v>
      </c>
      <c r="J2" s="184"/>
    </row>
    <row r="3" spans="1:10" ht="44.25" customHeight="1" x14ac:dyDescent="0.2">
      <c r="A3" s="177" t="s">
        <v>349</v>
      </c>
      <c r="B3" s="178"/>
      <c r="C3" s="181" t="s">
        <v>353</v>
      </c>
      <c r="D3" s="181"/>
      <c r="E3" s="182"/>
      <c r="F3" s="26" t="s">
        <v>351</v>
      </c>
      <c r="G3" s="45">
        <v>0.22470000000000001</v>
      </c>
      <c r="H3" s="27" t="s">
        <v>350</v>
      </c>
      <c r="I3" s="179" t="s">
        <v>352</v>
      </c>
      <c r="J3" s="180"/>
    </row>
    <row r="4" spans="1:10" ht="12.75" customHeight="1" x14ac:dyDescent="0.2">
      <c r="A4" s="5"/>
      <c r="B4" s="5"/>
      <c r="C4" s="5"/>
      <c r="D4" s="6"/>
      <c r="E4" s="6"/>
      <c r="F4" s="28"/>
      <c r="G4" s="28"/>
      <c r="H4" s="28"/>
      <c r="I4" s="28"/>
      <c r="J4" s="37"/>
    </row>
    <row r="5" spans="1:10" x14ac:dyDescent="0.2">
      <c r="A5" s="185" t="s">
        <v>347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5.0999999999999996" customHeight="1" x14ac:dyDescent="0.2">
      <c r="A6" s="5"/>
      <c r="B6" s="7"/>
      <c r="C6" s="7"/>
    </row>
    <row r="7" spans="1:10" s="11" customFormat="1" ht="25.5" x14ac:dyDescent="0.2">
      <c r="A7" s="8" t="s">
        <v>1</v>
      </c>
      <c r="B7" s="9" t="s">
        <v>2</v>
      </c>
      <c r="C7" s="8" t="s">
        <v>3</v>
      </c>
      <c r="D7" s="8" t="s">
        <v>4</v>
      </c>
      <c r="E7" s="10" t="s">
        <v>5</v>
      </c>
      <c r="F7" s="30" t="s">
        <v>6</v>
      </c>
      <c r="G7" s="30" t="s">
        <v>7</v>
      </c>
      <c r="H7" s="30" t="s">
        <v>8</v>
      </c>
      <c r="I7" s="30" t="s">
        <v>9</v>
      </c>
      <c r="J7" s="39" t="s">
        <v>10</v>
      </c>
    </row>
    <row r="8" spans="1:10" x14ac:dyDescent="0.2">
      <c r="A8" s="3" t="s">
        <v>11</v>
      </c>
      <c r="B8" s="3"/>
      <c r="C8" s="3"/>
      <c r="D8" s="1" t="s">
        <v>12</v>
      </c>
      <c r="E8" s="1"/>
      <c r="F8" s="31"/>
      <c r="G8" s="32"/>
      <c r="H8" s="32"/>
      <c r="I8" s="12">
        <v>22465.89</v>
      </c>
      <c r="J8" s="40">
        <v>2.8661210761307794E-2</v>
      </c>
    </row>
    <row r="9" spans="1:10" x14ac:dyDescent="0.2">
      <c r="A9" s="4" t="s">
        <v>13</v>
      </c>
      <c r="B9" s="13" t="s">
        <v>14</v>
      </c>
      <c r="C9" s="4" t="s">
        <v>15</v>
      </c>
      <c r="D9" s="2" t="s">
        <v>16</v>
      </c>
      <c r="E9" s="14" t="s">
        <v>17</v>
      </c>
      <c r="F9" s="33">
        <v>10052.25</v>
      </c>
      <c r="G9" s="15">
        <v>0.72</v>
      </c>
      <c r="H9" s="15">
        <v>0.88</v>
      </c>
      <c r="I9" s="15">
        <v>8845.98</v>
      </c>
      <c r="J9" s="41">
        <v>1.1285397425622288E-2</v>
      </c>
    </row>
    <row r="10" spans="1:10" x14ac:dyDescent="0.2">
      <c r="A10" s="4" t="s">
        <v>18</v>
      </c>
      <c r="B10" s="13" t="s">
        <v>19</v>
      </c>
      <c r="C10" s="4" t="s">
        <v>15</v>
      </c>
      <c r="D10" s="2" t="s">
        <v>20</v>
      </c>
      <c r="E10" s="14" t="s">
        <v>21</v>
      </c>
      <c r="F10" s="33">
        <v>8</v>
      </c>
      <c r="G10" s="15">
        <v>797.36</v>
      </c>
      <c r="H10" s="15">
        <v>976.52</v>
      </c>
      <c r="I10" s="15">
        <v>7812.16</v>
      </c>
      <c r="J10" s="41">
        <v>9.9664853812182954E-3</v>
      </c>
    </row>
    <row r="11" spans="1:10" x14ac:dyDescent="0.2">
      <c r="A11" s="4" t="s">
        <v>22</v>
      </c>
      <c r="B11" s="13" t="s">
        <v>23</v>
      </c>
      <c r="C11" s="4" t="s">
        <v>15</v>
      </c>
      <c r="D11" s="2" t="s">
        <v>24</v>
      </c>
      <c r="E11" s="14" t="s">
        <v>21</v>
      </c>
      <c r="F11" s="33">
        <v>5</v>
      </c>
      <c r="G11" s="15">
        <v>948.44</v>
      </c>
      <c r="H11" s="15">
        <v>1161.55</v>
      </c>
      <c r="I11" s="15">
        <v>5807.75</v>
      </c>
      <c r="J11" s="41">
        <v>7.4093279544672095E-3</v>
      </c>
    </row>
    <row r="12" spans="1:10" x14ac:dyDescent="0.2">
      <c r="A12" s="3" t="s">
        <v>25</v>
      </c>
      <c r="B12" s="3"/>
      <c r="C12" s="3"/>
      <c r="D12" s="1" t="s">
        <v>26</v>
      </c>
      <c r="E12" s="1"/>
      <c r="F12" s="31"/>
      <c r="G12" s="32"/>
      <c r="H12" s="32"/>
      <c r="I12" s="12">
        <v>69692.09</v>
      </c>
      <c r="J12" s="40">
        <v>8.8910774506864909E-2</v>
      </c>
    </row>
    <row r="13" spans="1:10" ht="38.25" x14ac:dyDescent="0.2">
      <c r="A13" s="4" t="s">
        <v>27</v>
      </c>
      <c r="B13" s="13" t="s">
        <v>28</v>
      </c>
      <c r="C13" s="4" t="s">
        <v>15</v>
      </c>
      <c r="D13" s="2" t="s">
        <v>29</v>
      </c>
      <c r="E13" s="14" t="s">
        <v>30</v>
      </c>
      <c r="F13" s="33">
        <v>1</v>
      </c>
      <c r="G13" s="15">
        <v>34672.75</v>
      </c>
      <c r="H13" s="15">
        <v>42463.71</v>
      </c>
      <c r="I13" s="15">
        <v>42463.71</v>
      </c>
      <c r="J13" s="41">
        <v>5.4173742594531234E-2</v>
      </c>
    </row>
    <row r="14" spans="1:10" x14ac:dyDescent="0.2">
      <c r="A14" s="4" t="s">
        <v>31</v>
      </c>
      <c r="B14" s="13" t="s">
        <v>32</v>
      </c>
      <c r="C14" s="4" t="s">
        <v>15</v>
      </c>
      <c r="D14" s="25" t="s">
        <v>33</v>
      </c>
      <c r="E14" s="14" t="s">
        <v>34</v>
      </c>
      <c r="F14" s="33">
        <v>1</v>
      </c>
      <c r="G14" s="15">
        <v>2147.04</v>
      </c>
      <c r="H14" s="15">
        <v>2629.47</v>
      </c>
      <c r="I14" s="15">
        <v>2629.47</v>
      </c>
      <c r="J14" s="41">
        <v>3.3545875040132396E-3</v>
      </c>
    </row>
    <row r="15" spans="1:10" ht="25.5" x14ac:dyDescent="0.2">
      <c r="A15" s="4" t="s">
        <v>35</v>
      </c>
      <c r="B15" s="13" t="s">
        <v>36</v>
      </c>
      <c r="C15" s="4" t="s">
        <v>37</v>
      </c>
      <c r="D15" s="24" t="s">
        <v>38</v>
      </c>
      <c r="E15" s="14" t="s">
        <v>17</v>
      </c>
      <c r="F15" s="33">
        <v>10</v>
      </c>
      <c r="G15" s="15">
        <v>896.55</v>
      </c>
      <c r="H15" s="15">
        <v>1098</v>
      </c>
      <c r="I15" s="15">
        <v>10980</v>
      </c>
      <c r="J15" s="41">
        <v>1.4007906838285043E-2</v>
      </c>
    </row>
    <row r="16" spans="1:10" ht="25.5" x14ac:dyDescent="0.2">
      <c r="A16" s="4" t="s">
        <v>39</v>
      </c>
      <c r="B16" s="13" t="s">
        <v>40</v>
      </c>
      <c r="C16" s="4" t="s">
        <v>37</v>
      </c>
      <c r="D16" s="2" t="s">
        <v>41</v>
      </c>
      <c r="E16" s="14" t="s">
        <v>17</v>
      </c>
      <c r="F16" s="33">
        <v>2.88</v>
      </c>
      <c r="G16" s="15">
        <v>317.45999999999998</v>
      </c>
      <c r="H16" s="15">
        <v>388.79</v>
      </c>
      <c r="I16" s="15">
        <v>1119.71</v>
      </c>
      <c r="J16" s="41">
        <v>1.4284875560925453E-3</v>
      </c>
    </row>
    <row r="17" spans="1:10" ht="25.5" x14ac:dyDescent="0.2">
      <c r="A17" s="4" t="s">
        <v>42</v>
      </c>
      <c r="B17" s="13" t="s">
        <v>43</v>
      </c>
      <c r="C17" s="4" t="s">
        <v>37</v>
      </c>
      <c r="D17" s="2" t="s">
        <v>44</v>
      </c>
      <c r="E17" s="14" t="s">
        <v>17</v>
      </c>
      <c r="F17" s="33">
        <v>100</v>
      </c>
      <c r="G17" s="15">
        <v>25.58</v>
      </c>
      <c r="H17" s="15">
        <v>31.32</v>
      </c>
      <c r="I17" s="15">
        <v>3132</v>
      </c>
      <c r="J17" s="41">
        <v>3.9956980161665531E-3</v>
      </c>
    </row>
    <row r="18" spans="1:10" ht="25.5" x14ac:dyDescent="0.2">
      <c r="A18" s="4" t="s">
        <v>45</v>
      </c>
      <c r="B18" s="13" t="s">
        <v>46</v>
      </c>
      <c r="C18" s="4" t="s">
        <v>37</v>
      </c>
      <c r="D18" s="2" t="s">
        <v>47</v>
      </c>
      <c r="E18" s="14" t="s">
        <v>34</v>
      </c>
      <c r="F18" s="33">
        <v>5</v>
      </c>
      <c r="G18" s="15">
        <v>97.69</v>
      </c>
      <c r="H18" s="15">
        <v>119.64</v>
      </c>
      <c r="I18" s="15">
        <v>598.20000000000005</v>
      </c>
      <c r="J18" s="41">
        <v>7.6316301190001024E-4</v>
      </c>
    </row>
    <row r="19" spans="1:10" ht="25.5" x14ac:dyDescent="0.2">
      <c r="A19" s="4" t="s">
        <v>48</v>
      </c>
      <c r="B19" s="13" t="s">
        <v>49</v>
      </c>
      <c r="C19" s="4" t="s">
        <v>37</v>
      </c>
      <c r="D19" s="2" t="s">
        <v>50</v>
      </c>
      <c r="E19" s="14" t="s">
        <v>51</v>
      </c>
      <c r="F19" s="33">
        <v>40</v>
      </c>
      <c r="G19" s="15">
        <v>76.739999999999995</v>
      </c>
      <c r="H19" s="15">
        <v>93.98</v>
      </c>
      <c r="I19" s="15">
        <v>3759.2</v>
      </c>
      <c r="J19" s="41">
        <v>4.7958582319199573E-3</v>
      </c>
    </row>
    <row r="20" spans="1:10" ht="38.25" x14ac:dyDescent="0.2">
      <c r="A20" s="4" t="s">
        <v>52</v>
      </c>
      <c r="B20" s="13" t="s">
        <v>53</v>
      </c>
      <c r="C20" s="4" t="s">
        <v>37</v>
      </c>
      <c r="D20" s="2" t="s">
        <v>54</v>
      </c>
      <c r="E20" s="14" t="s">
        <v>55</v>
      </c>
      <c r="F20" s="33">
        <v>100</v>
      </c>
      <c r="G20" s="15">
        <v>27.94</v>
      </c>
      <c r="H20" s="15">
        <v>34.21</v>
      </c>
      <c r="I20" s="15">
        <v>3421</v>
      </c>
      <c r="J20" s="41">
        <v>4.3643942890503763E-3</v>
      </c>
    </row>
    <row r="21" spans="1:10" ht="25.5" x14ac:dyDescent="0.2">
      <c r="A21" s="4" t="s">
        <v>56</v>
      </c>
      <c r="B21" s="13" t="s">
        <v>57</v>
      </c>
      <c r="C21" s="4" t="s">
        <v>37</v>
      </c>
      <c r="D21" s="2" t="s">
        <v>58</v>
      </c>
      <c r="E21" s="14" t="s">
        <v>51</v>
      </c>
      <c r="F21" s="33">
        <v>40</v>
      </c>
      <c r="G21" s="15">
        <v>32.44</v>
      </c>
      <c r="H21" s="15">
        <v>39.72</v>
      </c>
      <c r="I21" s="15">
        <v>1588.8</v>
      </c>
      <c r="J21" s="41">
        <v>2.0269364649059449E-3</v>
      </c>
    </row>
    <row r="22" spans="1:10" x14ac:dyDescent="0.2">
      <c r="A22" s="3" t="s">
        <v>59</v>
      </c>
      <c r="B22" s="3"/>
      <c r="C22" s="3"/>
      <c r="D22" s="1" t="s">
        <v>60</v>
      </c>
      <c r="E22" s="1"/>
      <c r="F22" s="31"/>
      <c r="G22" s="32"/>
      <c r="H22" s="32"/>
      <c r="I22" s="12">
        <v>36633.47</v>
      </c>
      <c r="J22" s="40">
        <v>4.6735722670592894E-2</v>
      </c>
    </row>
    <row r="23" spans="1:10" ht="25.5" x14ac:dyDescent="0.2">
      <c r="A23" s="4" t="s">
        <v>61</v>
      </c>
      <c r="B23" s="13" t="s">
        <v>62</v>
      </c>
      <c r="C23" s="4" t="s">
        <v>37</v>
      </c>
      <c r="D23" s="2" t="s">
        <v>63</v>
      </c>
      <c r="E23" s="14" t="s">
        <v>34</v>
      </c>
      <c r="F23" s="33">
        <v>8</v>
      </c>
      <c r="G23" s="15">
        <v>1650.8</v>
      </c>
      <c r="H23" s="15">
        <v>2021.73</v>
      </c>
      <c r="I23" s="15">
        <v>16173.84</v>
      </c>
      <c r="J23" s="41">
        <v>2.0634029502488903E-2</v>
      </c>
    </row>
    <row r="24" spans="1:10" ht="38.25" x14ac:dyDescent="0.2">
      <c r="A24" s="4" t="s">
        <v>64</v>
      </c>
      <c r="B24" s="13" t="s">
        <v>65</v>
      </c>
      <c r="C24" s="4" t="s">
        <v>37</v>
      </c>
      <c r="D24" s="2" t="s">
        <v>66</v>
      </c>
      <c r="E24" s="14" t="s">
        <v>34</v>
      </c>
      <c r="F24" s="33">
        <v>1</v>
      </c>
      <c r="G24" s="15">
        <v>4674.7700000000004</v>
      </c>
      <c r="H24" s="15">
        <v>5725.19</v>
      </c>
      <c r="I24" s="15">
        <v>5725.19</v>
      </c>
      <c r="J24" s="41">
        <v>7.3040007423935474E-3</v>
      </c>
    </row>
    <row r="25" spans="1:10" ht="25.5" x14ac:dyDescent="0.2">
      <c r="A25" s="4" t="s">
        <v>67</v>
      </c>
      <c r="B25" s="13" t="s">
        <v>68</v>
      </c>
      <c r="C25" s="4" t="s">
        <v>37</v>
      </c>
      <c r="D25" s="2" t="s">
        <v>69</v>
      </c>
      <c r="E25" s="14" t="s">
        <v>55</v>
      </c>
      <c r="F25" s="33">
        <v>9</v>
      </c>
      <c r="G25" s="15">
        <v>123.63</v>
      </c>
      <c r="H25" s="15">
        <v>151.4</v>
      </c>
      <c r="I25" s="15">
        <v>1362.6</v>
      </c>
      <c r="J25" s="41">
        <v>1.7383582748494717E-3</v>
      </c>
    </row>
    <row r="26" spans="1:10" ht="25.5" x14ac:dyDescent="0.2">
      <c r="A26" s="4" t="s">
        <v>70</v>
      </c>
      <c r="B26" s="13" t="s">
        <v>71</v>
      </c>
      <c r="C26" s="4" t="s">
        <v>72</v>
      </c>
      <c r="D26" s="2" t="s">
        <v>73</v>
      </c>
      <c r="E26" s="14" t="s">
        <v>74</v>
      </c>
      <c r="F26" s="33">
        <v>8</v>
      </c>
      <c r="G26" s="15">
        <v>1364.81</v>
      </c>
      <c r="H26" s="15">
        <v>1671.48</v>
      </c>
      <c r="I26" s="15">
        <v>13371.84</v>
      </c>
      <c r="J26" s="41">
        <v>1.7059334150860972E-2</v>
      </c>
    </row>
    <row r="27" spans="1:10" x14ac:dyDescent="0.2">
      <c r="A27" s="3" t="s">
        <v>75</v>
      </c>
      <c r="B27" s="3"/>
      <c r="C27" s="3"/>
      <c r="D27" s="1" t="s">
        <v>76</v>
      </c>
      <c r="E27" s="1"/>
      <c r="F27" s="31"/>
      <c r="G27" s="32"/>
      <c r="H27" s="32"/>
      <c r="I27" s="12">
        <v>244519.5</v>
      </c>
      <c r="J27" s="40">
        <v>0.31194957888379232</v>
      </c>
    </row>
    <row r="28" spans="1:10" ht="25.5" x14ac:dyDescent="0.2">
      <c r="A28" s="4" t="s">
        <v>77</v>
      </c>
      <c r="B28" s="13" t="s">
        <v>78</v>
      </c>
      <c r="C28" s="4" t="s">
        <v>37</v>
      </c>
      <c r="D28" s="2" t="s">
        <v>79</v>
      </c>
      <c r="E28" s="14" t="s">
        <v>55</v>
      </c>
      <c r="F28" s="33">
        <v>1200</v>
      </c>
      <c r="G28" s="15">
        <v>61.68</v>
      </c>
      <c r="H28" s="15">
        <v>75.53</v>
      </c>
      <c r="I28" s="15">
        <v>90636</v>
      </c>
      <c r="J28" s="41">
        <v>0.11563029546400758</v>
      </c>
    </row>
    <row r="29" spans="1:10" ht="25.5" x14ac:dyDescent="0.2">
      <c r="A29" s="4" t="s">
        <v>80</v>
      </c>
      <c r="B29" s="13" t="s">
        <v>81</v>
      </c>
      <c r="C29" s="4" t="s">
        <v>37</v>
      </c>
      <c r="D29" s="2" t="s">
        <v>82</v>
      </c>
      <c r="E29" s="14" t="s">
        <v>55</v>
      </c>
      <c r="F29" s="33">
        <v>1420</v>
      </c>
      <c r="G29" s="15">
        <v>57.42</v>
      </c>
      <c r="H29" s="15">
        <v>70.319999999999993</v>
      </c>
      <c r="I29" s="15">
        <v>99854.399999999994</v>
      </c>
      <c r="J29" s="41">
        <v>0.12739081353304646</v>
      </c>
    </row>
    <row r="30" spans="1:10" ht="25.5" x14ac:dyDescent="0.2">
      <c r="A30" s="4" t="s">
        <v>83</v>
      </c>
      <c r="B30" s="13" t="s">
        <v>84</v>
      </c>
      <c r="C30" s="4" t="s">
        <v>37</v>
      </c>
      <c r="D30" s="2" t="s">
        <v>85</v>
      </c>
      <c r="E30" s="14" t="s">
        <v>34</v>
      </c>
      <c r="F30" s="33">
        <v>66</v>
      </c>
      <c r="G30" s="15">
        <v>81.739999999999995</v>
      </c>
      <c r="H30" s="15">
        <v>100.1</v>
      </c>
      <c r="I30" s="15">
        <v>6606.6</v>
      </c>
      <c r="J30" s="41">
        <v>8.4284733440632021E-3</v>
      </c>
    </row>
    <row r="31" spans="1:10" ht="25.5" x14ac:dyDescent="0.2">
      <c r="A31" s="4" t="s">
        <v>86</v>
      </c>
      <c r="B31" s="13" t="s">
        <v>87</v>
      </c>
      <c r="C31" s="4" t="s">
        <v>37</v>
      </c>
      <c r="D31" s="2" t="s">
        <v>88</v>
      </c>
      <c r="E31" s="14" t="s">
        <v>34</v>
      </c>
      <c r="F31" s="33">
        <v>66</v>
      </c>
      <c r="G31" s="15">
        <v>53.63</v>
      </c>
      <c r="H31" s="15">
        <v>65.680000000000007</v>
      </c>
      <c r="I31" s="15">
        <v>4334.88</v>
      </c>
      <c r="J31" s="41">
        <v>5.5302910013793321E-3</v>
      </c>
    </row>
    <row r="32" spans="1:10" ht="38.25" x14ac:dyDescent="0.2">
      <c r="A32" s="4" t="s">
        <v>89</v>
      </c>
      <c r="B32" s="13" t="s">
        <v>90</v>
      </c>
      <c r="C32" s="4" t="s">
        <v>91</v>
      </c>
      <c r="D32" s="2" t="s">
        <v>92</v>
      </c>
      <c r="E32" s="14" t="s">
        <v>34</v>
      </c>
      <c r="F32" s="33">
        <v>45</v>
      </c>
      <c r="G32" s="15">
        <v>47.96</v>
      </c>
      <c r="H32" s="15">
        <v>58.73</v>
      </c>
      <c r="I32" s="15">
        <v>2642.85</v>
      </c>
      <c r="J32" s="41">
        <v>3.3716572484118056E-3</v>
      </c>
    </row>
    <row r="33" spans="1:10" x14ac:dyDescent="0.2">
      <c r="A33" s="4" t="s">
        <v>93</v>
      </c>
      <c r="B33" s="13" t="s">
        <v>94</v>
      </c>
      <c r="C33" s="4" t="s">
        <v>37</v>
      </c>
      <c r="D33" s="2" t="s">
        <v>95</v>
      </c>
      <c r="E33" s="14" t="s">
        <v>34</v>
      </c>
      <c r="F33" s="33">
        <v>1</v>
      </c>
      <c r="G33" s="15">
        <v>180.36</v>
      </c>
      <c r="H33" s="15">
        <v>220.88</v>
      </c>
      <c r="I33" s="15">
        <v>220.88</v>
      </c>
      <c r="J33" s="41">
        <v>2.8179111679785067E-4</v>
      </c>
    </row>
    <row r="34" spans="1:10" ht="25.5" x14ac:dyDescent="0.2">
      <c r="A34" s="4" t="s">
        <v>96</v>
      </c>
      <c r="B34" s="13" t="s">
        <v>97</v>
      </c>
      <c r="C34" s="4" t="s">
        <v>37</v>
      </c>
      <c r="D34" s="2" t="s">
        <v>98</v>
      </c>
      <c r="E34" s="14" t="s">
        <v>34</v>
      </c>
      <c r="F34" s="33">
        <v>1</v>
      </c>
      <c r="G34" s="15">
        <v>150.97</v>
      </c>
      <c r="H34" s="15">
        <v>184.89</v>
      </c>
      <c r="I34" s="15">
        <v>184.89</v>
      </c>
      <c r="J34" s="41">
        <v>2.358763110501386E-4</v>
      </c>
    </row>
    <row r="35" spans="1:10" ht="25.5" x14ac:dyDescent="0.2">
      <c r="A35" s="4" t="s">
        <v>99</v>
      </c>
      <c r="B35" s="13" t="s">
        <v>100</v>
      </c>
      <c r="C35" s="4" t="s">
        <v>37</v>
      </c>
      <c r="D35" s="2" t="s">
        <v>101</v>
      </c>
      <c r="E35" s="14" t="s">
        <v>34</v>
      </c>
      <c r="F35" s="33">
        <v>100</v>
      </c>
      <c r="G35" s="15">
        <v>31.61</v>
      </c>
      <c r="H35" s="15">
        <v>38.71</v>
      </c>
      <c r="I35" s="15">
        <v>3871</v>
      </c>
      <c r="J35" s="41">
        <v>4.9384888316030421E-3</v>
      </c>
    </row>
    <row r="36" spans="1:10" ht="25.5" x14ac:dyDescent="0.2">
      <c r="A36" s="4" t="s">
        <v>102</v>
      </c>
      <c r="B36" s="13" t="s">
        <v>103</v>
      </c>
      <c r="C36" s="4" t="s">
        <v>104</v>
      </c>
      <c r="D36" s="2" t="s">
        <v>105</v>
      </c>
      <c r="E36" s="14" t="s">
        <v>106</v>
      </c>
      <c r="F36" s="33">
        <v>10</v>
      </c>
      <c r="G36" s="15">
        <v>575.03</v>
      </c>
      <c r="H36" s="15">
        <v>704.23</v>
      </c>
      <c r="I36" s="15">
        <v>7042.3</v>
      </c>
      <c r="J36" s="41">
        <v>8.9843244378191942E-3</v>
      </c>
    </row>
    <row r="37" spans="1:10" x14ac:dyDescent="0.2">
      <c r="A37" s="4" t="s">
        <v>107</v>
      </c>
      <c r="B37" s="13" t="s">
        <v>108</v>
      </c>
      <c r="C37" s="4" t="s">
        <v>104</v>
      </c>
      <c r="D37" s="2" t="s">
        <v>109</v>
      </c>
      <c r="E37" s="14" t="s">
        <v>106</v>
      </c>
      <c r="F37" s="33">
        <v>200</v>
      </c>
      <c r="G37" s="15">
        <v>13.17</v>
      </c>
      <c r="H37" s="15">
        <v>16.12</v>
      </c>
      <c r="I37" s="15">
        <v>3224</v>
      </c>
      <c r="J37" s="41">
        <v>4.1130684559773202E-3</v>
      </c>
    </row>
    <row r="38" spans="1:10" x14ac:dyDescent="0.2">
      <c r="A38" s="4" t="s">
        <v>110</v>
      </c>
      <c r="B38" s="13" t="s">
        <v>111</v>
      </c>
      <c r="C38" s="4" t="s">
        <v>104</v>
      </c>
      <c r="D38" s="2" t="s">
        <v>112</v>
      </c>
      <c r="E38" s="14" t="s">
        <v>106</v>
      </c>
      <c r="F38" s="33">
        <v>150</v>
      </c>
      <c r="G38" s="15">
        <v>75.36</v>
      </c>
      <c r="H38" s="15">
        <v>92.29</v>
      </c>
      <c r="I38" s="15">
        <v>13843.5</v>
      </c>
      <c r="J38" s="41">
        <v>1.7661061777395171E-2</v>
      </c>
    </row>
    <row r="39" spans="1:10" x14ac:dyDescent="0.2">
      <c r="A39" s="4" t="s">
        <v>113</v>
      </c>
      <c r="B39" s="13" t="s">
        <v>114</v>
      </c>
      <c r="C39" s="4" t="s">
        <v>104</v>
      </c>
      <c r="D39" s="2" t="s">
        <v>115</v>
      </c>
      <c r="E39" s="14" t="s">
        <v>106</v>
      </c>
      <c r="F39" s="33">
        <v>20</v>
      </c>
      <c r="G39" s="15">
        <v>89.27</v>
      </c>
      <c r="H39" s="15">
        <v>109.32</v>
      </c>
      <c r="I39" s="15">
        <v>2186.4</v>
      </c>
      <c r="J39" s="41">
        <v>2.7893340174158852E-3</v>
      </c>
    </row>
    <row r="40" spans="1:10" x14ac:dyDescent="0.2">
      <c r="A40" s="4" t="s">
        <v>116</v>
      </c>
      <c r="B40" s="13" t="s">
        <v>117</v>
      </c>
      <c r="C40" s="4" t="s">
        <v>118</v>
      </c>
      <c r="D40" s="2" t="s">
        <v>119</v>
      </c>
      <c r="E40" s="14" t="s">
        <v>34</v>
      </c>
      <c r="F40" s="33">
        <v>96</v>
      </c>
      <c r="G40" s="15">
        <v>47.89</v>
      </c>
      <c r="H40" s="15">
        <v>58.65</v>
      </c>
      <c r="I40" s="15">
        <v>5630.4</v>
      </c>
      <c r="J40" s="41">
        <v>7.1830709164189535E-3</v>
      </c>
    </row>
    <row r="41" spans="1:10" ht="25.5" x14ac:dyDescent="0.2">
      <c r="A41" s="4" t="s">
        <v>120</v>
      </c>
      <c r="B41" s="13" t="s">
        <v>121</v>
      </c>
      <c r="C41" s="4" t="s">
        <v>104</v>
      </c>
      <c r="D41" s="2" t="s">
        <v>122</v>
      </c>
      <c r="E41" s="14" t="s">
        <v>106</v>
      </c>
      <c r="F41" s="33">
        <v>30</v>
      </c>
      <c r="G41" s="15">
        <v>42.84</v>
      </c>
      <c r="H41" s="15">
        <v>52.46</v>
      </c>
      <c r="I41" s="15">
        <v>1573.8</v>
      </c>
      <c r="J41" s="41">
        <v>2.0077999801541894E-3</v>
      </c>
    </row>
    <row r="42" spans="1:10" x14ac:dyDescent="0.2">
      <c r="A42" s="4" t="s">
        <v>123</v>
      </c>
      <c r="B42" s="13" t="s">
        <v>124</v>
      </c>
      <c r="C42" s="4" t="s">
        <v>118</v>
      </c>
      <c r="D42" s="2" t="s">
        <v>125</v>
      </c>
      <c r="E42" s="14" t="s">
        <v>34</v>
      </c>
      <c r="F42" s="33">
        <v>40</v>
      </c>
      <c r="G42" s="15">
        <v>54.46</v>
      </c>
      <c r="H42" s="15">
        <v>66.69</v>
      </c>
      <c r="I42" s="15">
        <v>2667.6</v>
      </c>
      <c r="J42" s="41">
        <v>3.4032324482522022E-3</v>
      </c>
    </row>
    <row r="43" spans="1:10" x14ac:dyDescent="0.2">
      <c r="A43" s="3" t="s">
        <v>126</v>
      </c>
      <c r="B43" s="3"/>
      <c r="C43" s="3"/>
      <c r="D43" s="1" t="s">
        <v>127</v>
      </c>
      <c r="E43" s="1"/>
      <c r="F43" s="31"/>
      <c r="G43" s="32"/>
      <c r="H43" s="32"/>
      <c r="I43" s="12">
        <v>399828.68</v>
      </c>
      <c r="J43" s="40">
        <v>0.51008769587563596</v>
      </c>
    </row>
    <row r="44" spans="1:10" x14ac:dyDescent="0.2">
      <c r="A44" s="3" t="s">
        <v>128</v>
      </c>
      <c r="B44" s="3"/>
      <c r="C44" s="3"/>
      <c r="D44" s="1" t="s">
        <v>129</v>
      </c>
      <c r="E44" s="1"/>
      <c r="F44" s="31"/>
      <c r="G44" s="32"/>
      <c r="H44" s="32"/>
      <c r="I44" s="12">
        <v>102390.33</v>
      </c>
      <c r="J44" s="40">
        <v>0.13062606591814774</v>
      </c>
    </row>
    <row r="45" spans="1:10" ht="25.5" x14ac:dyDescent="0.2">
      <c r="A45" s="4" t="s">
        <v>130</v>
      </c>
      <c r="B45" s="13" t="s">
        <v>131</v>
      </c>
      <c r="C45" s="4" t="s">
        <v>72</v>
      </c>
      <c r="D45" s="2" t="s">
        <v>132</v>
      </c>
      <c r="E45" s="14" t="s">
        <v>51</v>
      </c>
      <c r="F45" s="33">
        <v>22.5</v>
      </c>
      <c r="G45" s="15">
        <v>723.89</v>
      </c>
      <c r="H45" s="15">
        <v>886.54</v>
      </c>
      <c r="I45" s="15">
        <v>19947.150000000001</v>
      </c>
      <c r="J45" s="41">
        <v>2.5447888787732013E-2</v>
      </c>
    </row>
    <row r="46" spans="1:10" ht="38.25" x14ac:dyDescent="0.2">
      <c r="A46" s="4" t="s">
        <v>133</v>
      </c>
      <c r="B46" s="13" t="s">
        <v>134</v>
      </c>
      <c r="C46" s="4" t="s">
        <v>37</v>
      </c>
      <c r="D46" s="2" t="s">
        <v>135</v>
      </c>
      <c r="E46" s="14" t="s">
        <v>34</v>
      </c>
      <c r="F46" s="33">
        <v>10</v>
      </c>
      <c r="G46" s="15">
        <v>216.5</v>
      </c>
      <c r="H46" s="15">
        <v>265.14</v>
      </c>
      <c r="I46" s="15">
        <v>2651.4</v>
      </c>
      <c r="J46" s="41">
        <v>3.3825650447203062E-3</v>
      </c>
    </row>
    <row r="47" spans="1:10" ht="25.5" x14ac:dyDescent="0.2">
      <c r="A47" s="4" t="s">
        <v>136</v>
      </c>
      <c r="B47" s="13" t="s">
        <v>137</v>
      </c>
      <c r="C47" s="4" t="s">
        <v>37</v>
      </c>
      <c r="D47" s="2" t="s">
        <v>138</v>
      </c>
      <c r="E47" s="14" t="s">
        <v>34</v>
      </c>
      <c r="F47" s="33">
        <v>10</v>
      </c>
      <c r="G47" s="15">
        <v>210.02</v>
      </c>
      <c r="H47" s="15">
        <v>257.20999999999998</v>
      </c>
      <c r="I47" s="15">
        <v>2572.1</v>
      </c>
      <c r="J47" s="41">
        <v>3.2813968286660253E-3</v>
      </c>
    </row>
    <row r="48" spans="1:10" ht="25.5" x14ac:dyDescent="0.2">
      <c r="A48" s="4" t="s">
        <v>139</v>
      </c>
      <c r="B48" s="13" t="s">
        <v>140</v>
      </c>
      <c r="C48" s="4" t="s">
        <v>104</v>
      </c>
      <c r="D48" s="2" t="s">
        <v>141</v>
      </c>
      <c r="E48" s="14" t="s">
        <v>106</v>
      </c>
      <c r="F48" s="33">
        <v>3</v>
      </c>
      <c r="G48" s="15">
        <v>675.46</v>
      </c>
      <c r="H48" s="15">
        <v>827.23</v>
      </c>
      <c r="I48" s="15">
        <v>2481.69</v>
      </c>
      <c r="J48" s="41">
        <v>3.1660548562389445E-3</v>
      </c>
    </row>
    <row r="49" spans="1:10" ht="25.5" x14ac:dyDescent="0.2">
      <c r="A49" s="4" t="s">
        <v>142</v>
      </c>
      <c r="B49" s="13" t="s">
        <v>143</v>
      </c>
      <c r="C49" s="4" t="s">
        <v>104</v>
      </c>
      <c r="D49" s="2" t="s">
        <v>144</v>
      </c>
      <c r="E49" s="14" t="s">
        <v>106</v>
      </c>
      <c r="F49" s="33">
        <v>1</v>
      </c>
      <c r="G49" s="15">
        <v>7682.11</v>
      </c>
      <c r="H49" s="15">
        <v>9408.2800000000007</v>
      </c>
      <c r="I49" s="15">
        <v>9408.2800000000007</v>
      </c>
      <c r="J49" s="41">
        <v>1.2002760450683098E-2</v>
      </c>
    </row>
    <row r="50" spans="1:10" ht="25.5" x14ac:dyDescent="0.2">
      <c r="A50" s="4" t="s">
        <v>145</v>
      </c>
      <c r="B50" s="13" t="s">
        <v>146</v>
      </c>
      <c r="C50" s="4" t="s">
        <v>15</v>
      </c>
      <c r="D50" s="2" t="s">
        <v>147</v>
      </c>
      <c r="E50" s="14" t="s">
        <v>34</v>
      </c>
      <c r="F50" s="33">
        <v>1</v>
      </c>
      <c r="G50" s="15">
        <v>2052.88</v>
      </c>
      <c r="H50" s="15">
        <v>2514.16</v>
      </c>
      <c r="I50" s="15">
        <v>2514.16</v>
      </c>
      <c r="J50" s="41">
        <v>3.2074789668982443E-3</v>
      </c>
    </row>
    <row r="51" spans="1:10" x14ac:dyDescent="0.2">
      <c r="A51" s="4" t="s">
        <v>148</v>
      </c>
      <c r="B51" s="13" t="s">
        <v>149</v>
      </c>
      <c r="C51" s="4" t="s">
        <v>150</v>
      </c>
      <c r="D51" s="2" t="s">
        <v>151</v>
      </c>
      <c r="E51" s="14" t="s">
        <v>152</v>
      </c>
      <c r="F51" s="33">
        <v>1</v>
      </c>
      <c r="G51" s="15">
        <v>791.09</v>
      </c>
      <c r="H51" s="15">
        <v>968.84</v>
      </c>
      <c r="I51" s="15">
        <v>968.84</v>
      </c>
      <c r="J51" s="41">
        <v>1.2360127924593881E-3</v>
      </c>
    </row>
    <row r="52" spans="1:10" ht="51" x14ac:dyDescent="0.2">
      <c r="A52" s="4" t="s">
        <v>153</v>
      </c>
      <c r="B52" s="13" t="s">
        <v>154</v>
      </c>
      <c r="C52" s="4" t="s">
        <v>37</v>
      </c>
      <c r="D52" s="2" t="s">
        <v>155</v>
      </c>
      <c r="E52" s="14" t="s">
        <v>34</v>
      </c>
      <c r="F52" s="33">
        <v>19</v>
      </c>
      <c r="G52" s="15">
        <v>1692.07</v>
      </c>
      <c r="H52" s="15">
        <v>2072.27</v>
      </c>
      <c r="I52" s="15">
        <v>39373.129999999997</v>
      </c>
      <c r="J52" s="41">
        <v>5.023088679159253E-2</v>
      </c>
    </row>
    <row r="53" spans="1:10" ht="38.25" x14ac:dyDescent="0.2">
      <c r="A53" s="16" t="s">
        <v>156</v>
      </c>
      <c r="B53" s="17" t="s">
        <v>157</v>
      </c>
      <c r="C53" s="16" t="s">
        <v>37</v>
      </c>
      <c r="D53" s="18" t="s">
        <v>158</v>
      </c>
      <c r="E53" s="19" t="s">
        <v>34</v>
      </c>
      <c r="F53" s="34">
        <v>38</v>
      </c>
      <c r="G53" s="20">
        <v>482.91</v>
      </c>
      <c r="H53" s="20">
        <v>591.41</v>
      </c>
      <c r="I53" s="20">
        <v>22473.58</v>
      </c>
      <c r="J53" s="42">
        <v>2.8671021399157195E-2</v>
      </c>
    </row>
    <row r="54" spans="1:10" x14ac:dyDescent="0.2">
      <c r="A54" s="3" t="s">
        <v>159</v>
      </c>
      <c r="B54" s="3"/>
      <c r="C54" s="3"/>
      <c r="D54" s="1" t="s">
        <v>160</v>
      </c>
      <c r="E54" s="1"/>
      <c r="F54" s="31"/>
      <c r="G54" s="32"/>
      <c r="H54" s="32"/>
      <c r="I54" s="12">
        <v>145019.01</v>
      </c>
      <c r="J54" s="40">
        <v>0.18501027157197877</v>
      </c>
    </row>
    <row r="55" spans="1:10" ht="38.25" x14ac:dyDescent="0.2">
      <c r="A55" s="4" t="s">
        <v>161</v>
      </c>
      <c r="B55" s="13" t="s">
        <v>162</v>
      </c>
      <c r="C55" s="4" t="s">
        <v>37</v>
      </c>
      <c r="D55" s="2" t="s">
        <v>163</v>
      </c>
      <c r="E55" s="14" t="s">
        <v>55</v>
      </c>
      <c r="F55" s="33">
        <v>670</v>
      </c>
      <c r="G55" s="15">
        <v>94.85</v>
      </c>
      <c r="H55" s="15">
        <v>116.16</v>
      </c>
      <c r="I55" s="15">
        <v>77827.199999999997</v>
      </c>
      <c r="J55" s="41">
        <v>9.9289268404788494E-2</v>
      </c>
    </row>
    <row r="56" spans="1:10" ht="51" x14ac:dyDescent="0.2">
      <c r="A56" s="4" t="s">
        <v>164</v>
      </c>
      <c r="B56" s="13" t="s">
        <v>165</v>
      </c>
      <c r="C56" s="4" t="s">
        <v>15</v>
      </c>
      <c r="D56" s="2" t="s">
        <v>166</v>
      </c>
      <c r="E56" s="14" t="s">
        <v>34</v>
      </c>
      <c r="F56" s="33">
        <v>80</v>
      </c>
      <c r="G56" s="15">
        <v>50</v>
      </c>
      <c r="H56" s="15">
        <v>61.23</v>
      </c>
      <c r="I56" s="15">
        <v>4898.3999999999996</v>
      </c>
      <c r="J56" s="41">
        <v>6.2492104605332841E-3</v>
      </c>
    </row>
    <row r="57" spans="1:10" ht="25.5" x14ac:dyDescent="0.2">
      <c r="A57" s="4" t="s">
        <v>167</v>
      </c>
      <c r="B57" s="13" t="s">
        <v>168</v>
      </c>
      <c r="C57" s="4" t="s">
        <v>37</v>
      </c>
      <c r="D57" s="2" t="s">
        <v>169</v>
      </c>
      <c r="E57" s="14" t="s">
        <v>34</v>
      </c>
      <c r="F57" s="33">
        <v>4</v>
      </c>
      <c r="G57" s="15">
        <v>240.66</v>
      </c>
      <c r="H57" s="15">
        <v>294.73</v>
      </c>
      <c r="I57" s="15">
        <v>1178.92</v>
      </c>
      <c r="J57" s="41">
        <v>1.5040256402359749E-3</v>
      </c>
    </row>
    <row r="58" spans="1:10" x14ac:dyDescent="0.2">
      <c r="A58" s="4" t="s">
        <v>170</v>
      </c>
      <c r="B58" s="13" t="s">
        <v>171</v>
      </c>
      <c r="C58" s="4" t="s">
        <v>72</v>
      </c>
      <c r="D58" s="2" t="s">
        <v>172</v>
      </c>
      <c r="E58" s="14" t="s">
        <v>34</v>
      </c>
      <c r="F58" s="33">
        <v>1</v>
      </c>
      <c r="G58" s="15">
        <v>141.16999999999999</v>
      </c>
      <c r="H58" s="15">
        <v>172.89</v>
      </c>
      <c r="I58" s="15">
        <v>172.89</v>
      </c>
      <c r="J58" s="41">
        <v>2.2056712324873415E-4</v>
      </c>
    </row>
    <row r="59" spans="1:10" ht="38.25" x14ac:dyDescent="0.2">
      <c r="A59" s="4" t="s">
        <v>173</v>
      </c>
      <c r="B59" s="13" t="s">
        <v>174</v>
      </c>
      <c r="C59" s="4" t="s">
        <v>37</v>
      </c>
      <c r="D59" s="2" t="s">
        <v>175</v>
      </c>
      <c r="E59" s="14" t="s">
        <v>55</v>
      </c>
      <c r="F59" s="33">
        <v>3</v>
      </c>
      <c r="G59" s="15">
        <v>39</v>
      </c>
      <c r="H59" s="15">
        <v>47.76</v>
      </c>
      <c r="I59" s="15">
        <v>143.28</v>
      </c>
      <c r="J59" s="41">
        <v>1.8279170234876876E-4</v>
      </c>
    </row>
    <row r="60" spans="1:10" ht="38.25" x14ac:dyDescent="0.2">
      <c r="A60" s="4" t="s">
        <v>176</v>
      </c>
      <c r="B60" s="13" t="s">
        <v>177</v>
      </c>
      <c r="C60" s="4" t="s">
        <v>37</v>
      </c>
      <c r="D60" s="2" t="s">
        <v>178</v>
      </c>
      <c r="E60" s="14" t="s">
        <v>34</v>
      </c>
      <c r="F60" s="33">
        <v>1</v>
      </c>
      <c r="G60" s="15">
        <v>47.05</v>
      </c>
      <c r="H60" s="15">
        <v>57.62</v>
      </c>
      <c r="I60" s="15">
        <v>57.62</v>
      </c>
      <c r="J60" s="41">
        <v>7.3509616759743555E-5</v>
      </c>
    </row>
    <row r="61" spans="1:10" ht="25.5" x14ac:dyDescent="0.2">
      <c r="A61" s="4" t="s">
        <v>179</v>
      </c>
      <c r="B61" s="13" t="s">
        <v>180</v>
      </c>
      <c r="C61" s="4" t="s">
        <v>37</v>
      </c>
      <c r="D61" s="2" t="s">
        <v>181</v>
      </c>
      <c r="E61" s="14" t="s">
        <v>34</v>
      </c>
      <c r="F61" s="33">
        <v>1</v>
      </c>
      <c r="G61" s="15">
        <v>50.8</v>
      </c>
      <c r="H61" s="15">
        <v>62.21</v>
      </c>
      <c r="I61" s="15">
        <v>62.21</v>
      </c>
      <c r="J61" s="41">
        <v>7.9365381093780742E-5</v>
      </c>
    </row>
    <row r="62" spans="1:10" x14ac:dyDescent="0.2">
      <c r="A62" s="4" t="s">
        <v>182</v>
      </c>
      <c r="B62" s="13" t="s">
        <v>183</v>
      </c>
      <c r="C62" s="4" t="s">
        <v>104</v>
      </c>
      <c r="D62" s="2" t="s">
        <v>184</v>
      </c>
      <c r="E62" s="14" t="s">
        <v>106</v>
      </c>
      <c r="F62" s="33">
        <v>1</v>
      </c>
      <c r="G62" s="15">
        <v>1803</v>
      </c>
      <c r="H62" s="15">
        <v>2208.13</v>
      </c>
      <c r="I62" s="15">
        <v>2208.13</v>
      </c>
      <c r="J62" s="41">
        <v>2.8170564049929282E-3</v>
      </c>
    </row>
    <row r="63" spans="1:10" ht="25.5" x14ac:dyDescent="0.2">
      <c r="A63" s="4" t="s">
        <v>185</v>
      </c>
      <c r="B63" s="13" t="s">
        <v>186</v>
      </c>
      <c r="C63" s="4" t="s">
        <v>37</v>
      </c>
      <c r="D63" s="2" t="s">
        <v>187</v>
      </c>
      <c r="E63" s="14" t="s">
        <v>34</v>
      </c>
      <c r="F63" s="33">
        <v>2</v>
      </c>
      <c r="G63" s="15">
        <v>1131.8900000000001</v>
      </c>
      <c r="H63" s="15">
        <v>1386.22</v>
      </c>
      <c r="I63" s="15">
        <v>2772.44</v>
      </c>
      <c r="J63" s="41">
        <v>3.5369837190104723E-3</v>
      </c>
    </row>
    <row r="64" spans="1:10" ht="38.25" x14ac:dyDescent="0.2">
      <c r="A64" s="4" t="s">
        <v>188</v>
      </c>
      <c r="B64" s="13" t="s">
        <v>189</v>
      </c>
      <c r="C64" s="4" t="s">
        <v>37</v>
      </c>
      <c r="D64" s="2" t="s">
        <v>190</v>
      </c>
      <c r="E64" s="14" t="s">
        <v>34</v>
      </c>
      <c r="F64" s="33">
        <v>60</v>
      </c>
      <c r="G64" s="15">
        <v>123.86</v>
      </c>
      <c r="H64" s="15">
        <v>151.69</v>
      </c>
      <c r="I64" s="15">
        <v>9101.4</v>
      </c>
      <c r="J64" s="41">
        <v>1.1611253487975181E-2</v>
      </c>
    </row>
    <row r="65" spans="1:10" ht="38.25" x14ac:dyDescent="0.2">
      <c r="A65" s="4" t="s">
        <v>191</v>
      </c>
      <c r="B65" s="13" t="s">
        <v>192</v>
      </c>
      <c r="C65" s="4" t="s">
        <v>37</v>
      </c>
      <c r="D65" s="2" t="s">
        <v>193</v>
      </c>
      <c r="E65" s="14" t="s">
        <v>34</v>
      </c>
      <c r="F65" s="33">
        <v>6</v>
      </c>
      <c r="G65" s="15">
        <v>134.83000000000001</v>
      </c>
      <c r="H65" s="15">
        <v>165.12</v>
      </c>
      <c r="I65" s="15">
        <v>990.72</v>
      </c>
      <c r="J65" s="41">
        <v>1.2639265448839488E-3</v>
      </c>
    </row>
    <row r="66" spans="1:10" ht="38.25" x14ac:dyDescent="0.2">
      <c r="A66" s="4" t="s">
        <v>194</v>
      </c>
      <c r="B66" s="13" t="s">
        <v>195</v>
      </c>
      <c r="C66" s="4" t="s">
        <v>37</v>
      </c>
      <c r="D66" s="2" t="s">
        <v>196</v>
      </c>
      <c r="E66" s="14" t="s">
        <v>34</v>
      </c>
      <c r="F66" s="33">
        <v>4</v>
      </c>
      <c r="G66" s="15">
        <v>214.2</v>
      </c>
      <c r="H66" s="15">
        <v>262.33</v>
      </c>
      <c r="I66" s="15">
        <v>1049.32</v>
      </c>
      <c r="J66" s="41">
        <v>1.3386864119808071E-3</v>
      </c>
    </row>
    <row r="67" spans="1:10" ht="38.25" x14ac:dyDescent="0.2">
      <c r="A67" s="4" t="s">
        <v>197</v>
      </c>
      <c r="B67" s="13" t="s">
        <v>198</v>
      </c>
      <c r="C67" s="4" t="s">
        <v>37</v>
      </c>
      <c r="D67" s="2" t="s">
        <v>199</v>
      </c>
      <c r="E67" s="14" t="s">
        <v>34</v>
      </c>
      <c r="F67" s="33">
        <v>20</v>
      </c>
      <c r="G67" s="15">
        <v>89.12</v>
      </c>
      <c r="H67" s="15">
        <v>109.14</v>
      </c>
      <c r="I67" s="15">
        <v>2182.8000000000002</v>
      </c>
      <c r="J67" s="41">
        <v>2.7847412610754636E-3</v>
      </c>
    </row>
    <row r="68" spans="1:10" ht="38.25" x14ac:dyDescent="0.2">
      <c r="A68" s="4" t="s">
        <v>200</v>
      </c>
      <c r="B68" s="13" t="s">
        <v>201</v>
      </c>
      <c r="C68" s="4" t="s">
        <v>37</v>
      </c>
      <c r="D68" s="2" t="s">
        <v>202</v>
      </c>
      <c r="E68" s="14" t="s">
        <v>34</v>
      </c>
      <c r="F68" s="33">
        <v>100</v>
      </c>
      <c r="G68" s="15">
        <v>100.33</v>
      </c>
      <c r="H68" s="15">
        <v>122.87</v>
      </c>
      <c r="I68" s="15">
        <v>12287</v>
      </c>
      <c r="J68" s="41">
        <v>1.5675332542988009E-2</v>
      </c>
    </row>
    <row r="69" spans="1:10" ht="38.25" x14ac:dyDescent="0.2">
      <c r="A69" s="4" t="s">
        <v>203</v>
      </c>
      <c r="B69" s="13" t="s">
        <v>204</v>
      </c>
      <c r="C69" s="4" t="s">
        <v>37</v>
      </c>
      <c r="D69" s="2" t="s">
        <v>205</v>
      </c>
      <c r="E69" s="14" t="s">
        <v>34</v>
      </c>
      <c r="F69" s="33">
        <v>8</v>
      </c>
      <c r="G69" s="15">
        <v>197.94</v>
      </c>
      <c r="H69" s="15">
        <v>242.41</v>
      </c>
      <c r="I69" s="15">
        <v>1939.28</v>
      </c>
      <c r="J69" s="41">
        <v>2.4740668099589636E-3</v>
      </c>
    </row>
    <row r="70" spans="1:10" ht="38.25" x14ac:dyDescent="0.2">
      <c r="A70" s="4" t="s">
        <v>206</v>
      </c>
      <c r="B70" s="13" t="s">
        <v>207</v>
      </c>
      <c r="C70" s="4" t="s">
        <v>15</v>
      </c>
      <c r="D70" s="2" t="s">
        <v>208</v>
      </c>
      <c r="E70" s="14" t="s">
        <v>55</v>
      </c>
      <c r="F70" s="33">
        <v>120</v>
      </c>
      <c r="G70" s="15">
        <v>55.64</v>
      </c>
      <c r="H70" s="15">
        <v>68.14</v>
      </c>
      <c r="I70" s="15">
        <v>8176.8</v>
      </c>
      <c r="J70" s="41">
        <v>1.0431680567876972E-2</v>
      </c>
    </row>
    <row r="71" spans="1:10" x14ac:dyDescent="0.2">
      <c r="A71" s="4" t="s">
        <v>209</v>
      </c>
      <c r="B71" s="13" t="s">
        <v>210</v>
      </c>
      <c r="C71" s="4" t="s">
        <v>104</v>
      </c>
      <c r="D71" s="2" t="s">
        <v>211</v>
      </c>
      <c r="E71" s="14" t="s">
        <v>106</v>
      </c>
      <c r="F71" s="33">
        <v>120</v>
      </c>
      <c r="G71" s="15">
        <v>11.07</v>
      </c>
      <c r="H71" s="15">
        <v>13.55</v>
      </c>
      <c r="I71" s="15">
        <v>1626</v>
      </c>
      <c r="J71" s="41">
        <v>2.0743949470902988E-3</v>
      </c>
    </row>
    <row r="72" spans="1:10" ht="25.5" x14ac:dyDescent="0.2">
      <c r="A72" s="4" t="s">
        <v>212</v>
      </c>
      <c r="B72" s="13" t="s">
        <v>213</v>
      </c>
      <c r="C72" s="4" t="s">
        <v>150</v>
      </c>
      <c r="D72" s="2" t="s">
        <v>214</v>
      </c>
      <c r="E72" s="14" t="s">
        <v>215</v>
      </c>
      <c r="F72" s="33">
        <v>670</v>
      </c>
      <c r="G72" s="15">
        <v>22.36</v>
      </c>
      <c r="H72" s="15">
        <v>27.38</v>
      </c>
      <c r="I72" s="15">
        <v>18344.599999999999</v>
      </c>
      <c r="J72" s="41">
        <v>2.3403410545136959E-2</v>
      </c>
    </row>
    <row r="73" spans="1:10" x14ac:dyDescent="0.2">
      <c r="A73" s="3" t="s">
        <v>216</v>
      </c>
      <c r="B73" s="3"/>
      <c r="C73" s="3"/>
      <c r="D73" s="1" t="s">
        <v>217</v>
      </c>
      <c r="E73" s="1"/>
      <c r="F73" s="31"/>
      <c r="G73" s="32"/>
      <c r="H73" s="32"/>
      <c r="I73" s="12">
        <v>56662.080000000002</v>
      </c>
      <c r="J73" s="40">
        <v>7.2287535328183439E-2</v>
      </c>
    </row>
    <row r="74" spans="1:10" ht="38.25" x14ac:dyDescent="0.2">
      <c r="A74" s="4" t="s">
        <v>218</v>
      </c>
      <c r="B74" s="13" t="s">
        <v>219</v>
      </c>
      <c r="C74" s="4" t="s">
        <v>37</v>
      </c>
      <c r="D74" s="2" t="s">
        <v>220</v>
      </c>
      <c r="E74" s="14" t="s">
        <v>55</v>
      </c>
      <c r="F74" s="33">
        <v>1200</v>
      </c>
      <c r="G74" s="15">
        <v>10.67</v>
      </c>
      <c r="H74" s="15">
        <v>13.06</v>
      </c>
      <c r="I74" s="15">
        <v>15672</v>
      </c>
      <c r="J74" s="41">
        <v>1.999379926863417E-2</v>
      </c>
    </row>
    <row r="75" spans="1:10" ht="38.25" x14ac:dyDescent="0.2">
      <c r="A75" s="4" t="s">
        <v>221</v>
      </c>
      <c r="B75" s="13" t="s">
        <v>222</v>
      </c>
      <c r="C75" s="4" t="s">
        <v>37</v>
      </c>
      <c r="D75" s="2" t="s">
        <v>223</v>
      </c>
      <c r="E75" s="14" t="s">
        <v>34</v>
      </c>
      <c r="F75" s="33">
        <v>100</v>
      </c>
      <c r="G75" s="15">
        <v>15.07</v>
      </c>
      <c r="H75" s="15">
        <v>18.45</v>
      </c>
      <c r="I75" s="15">
        <v>1845</v>
      </c>
      <c r="J75" s="41">
        <v>2.3537876244659295E-3</v>
      </c>
    </row>
    <row r="76" spans="1:10" ht="38.25" x14ac:dyDescent="0.2">
      <c r="A76" s="4" t="s">
        <v>224</v>
      </c>
      <c r="B76" s="13" t="s">
        <v>225</v>
      </c>
      <c r="C76" s="4" t="s">
        <v>37</v>
      </c>
      <c r="D76" s="2" t="s">
        <v>226</v>
      </c>
      <c r="E76" s="14" t="s">
        <v>34</v>
      </c>
      <c r="F76" s="33">
        <v>300</v>
      </c>
      <c r="G76" s="15">
        <v>9.2899999999999991</v>
      </c>
      <c r="H76" s="15">
        <v>11.37</v>
      </c>
      <c r="I76" s="15">
        <v>3411</v>
      </c>
      <c r="J76" s="41">
        <v>4.3516366325492065E-3</v>
      </c>
    </row>
    <row r="77" spans="1:10" x14ac:dyDescent="0.2">
      <c r="A77" s="4" t="s">
        <v>227</v>
      </c>
      <c r="B77" s="13" t="s">
        <v>228</v>
      </c>
      <c r="C77" s="4" t="s">
        <v>104</v>
      </c>
      <c r="D77" s="2" t="s">
        <v>229</v>
      </c>
      <c r="E77" s="14" t="s">
        <v>106</v>
      </c>
      <c r="F77" s="33">
        <v>600</v>
      </c>
      <c r="G77" s="15">
        <v>6.08</v>
      </c>
      <c r="H77" s="15">
        <v>7.44</v>
      </c>
      <c r="I77" s="15">
        <v>4464</v>
      </c>
      <c r="J77" s="41">
        <v>5.6950178621224439E-3</v>
      </c>
    </row>
    <row r="78" spans="1:10" ht="25.5" x14ac:dyDescent="0.2">
      <c r="A78" s="4" t="s">
        <v>230</v>
      </c>
      <c r="B78" s="13" t="s">
        <v>231</v>
      </c>
      <c r="C78" s="4" t="s">
        <v>37</v>
      </c>
      <c r="D78" s="2" t="s">
        <v>232</v>
      </c>
      <c r="E78" s="14" t="s">
        <v>34</v>
      </c>
      <c r="F78" s="33">
        <v>110</v>
      </c>
      <c r="G78" s="15">
        <v>25.2</v>
      </c>
      <c r="H78" s="15">
        <v>30.86</v>
      </c>
      <c r="I78" s="15">
        <v>3394.6</v>
      </c>
      <c r="J78" s="41">
        <v>4.3307140758872863E-3</v>
      </c>
    </row>
    <row r="79" spans="1:10" x14ac:dyDescent="0.2">
      <c r="A79" s="4" t="s">
        <v>233</v>
      </c>
      <c r="B79" s="13" t="s">
        <v>234</v>
      </c>
      <c r="C79" s="4" t="s">
        <v>235</v>
      </c>
      <c r="D79" s="2" t="s">
        <v>236</v>
      </c>
      <c r="E79" s="14" t="s">
        <v>34</v>
      </c>
      <c r="F79" s="33">
        <v>20</v>
      </c>
      <c r="G79" s="15">
        <v>256.69</v>
      </c>
      <c r="H79" s="15">
        <v>314.36</v>
      </c>
      <c r="I79" s="15">
        <v>6287.2</v>
      </c>
      <c r="J79" s="41">
        <v>8.0209937954158223E-3</v>
      </c>
    </row>
    <row r="80" spans="1:10" x14ac:dyDescent="0.2">
      <c r="A80" s="4" t="s">
        <v>237</v>
      </c>
      <c r="B80" s="13" t="s">
        <v>238</v>
      </c>
      <c r="C80" s="4" t="s">
        <v>104</v>
      </c>
      <c r="D80" s="2" t="s">
        <v>239</v>
      </c>
      <c r="E80" s="14" t="s">
        <v>106</v>
      </c>
      <c r="F80" s="33">
        <v>130</v>
      </c>
      <c r="G80" s="15">
        <v>15.51</v>
      </c>
      <c r="H80" s="15">
        <v>18.989999999999998</v>
      </c>
      <c r="I80" s="15">
        <v>2468.6999999999998</v>
      </c>
      <c r="J80" s="41">
        <v>3.1494826604439243E-3</v>
      </c>
    </row>
    <row r="81" spans="1:10" x14ac:dyDescent="0.2">
      <c r="A81" s="4" t="s">
        <v>240</v>
      </c>
      <c r="B81" s="13" t="s">
        <v>241</v>
      </c>
      <c r="C81" s="4" t="s">
        <v>104</v>
      </c>
      <c r="D81" s="2" t="s">
        <v>242</v>
      </c>
      <c r="E81" s="14" t="s">
        <v>106</v>
      </c>
      <c r="F81" s="33">
        <v>130</v>
      </c>
      <c r="G81" s="15">
        <v>4.9800000000000004</v>
      </c>
      <c r="H81" s="15">
        <v>6.09</v>
      </c>
      <c r="I81" s="15">
        <v>791.7</v>
      </c>
      <c r="J81" s="41">
        <v>1.0100236651976566E-3</v>
      </c>
    </row>
    <row r="82" spans="1:10" x14ac:dyDescent="0.2">
      <c r="A82" s="4" t="s">
        <v>243</v>
      </c>
      <c r="B82" s="13" t="s">
        <v>244</v>
      </c>
      <c r="C82" s="4" t="s">
        <v>104</v>
      </c>
      <c r="D82" s="2" t="s">
        <v>245</v>
      </c>
      <c r="E82" s="14" t="s">
        <v>106</v>
      </c>
      <c r="F82" s="33">
        <v>40</v>
      </c>
      <c r="G82" s="15">
        <v>6.22</v>
      </c>
      <c r="H82" s="15">
        <v>7.61</v>
      </c>
      <c r="I82" s="15">
        <v>304.39999999999998</v>
      </c>
      <c r="J82" s="41">
        <v>3.8834306389562542E-4</v>
      </c>
    </row>
    <row r="83" spans="1:10" ht="38.25" x14ac:dyDescent="0.2">
      <c r="A83" s="4" t="s">
        <v>246</v>
      </c>
      <c r="B83" s="13" t="s">
        <v>247</v>
      </c>
      <c r="C83" s="4" t="s">
        <v>37</v>
      </c>
      <c r="D83" s="2" t="s">
        <v>248</v>
      </c>
      <c r="E83" s="14" t="s">
        <v>55</v>
      </c>
      <c r="F83" s="33">
        <v>3600</v>
      </c>
      <c r="G83" s="15">
        <v>4.07</v>
      </c>
      <c r="H83" s="15">
        <v>4.9800000000000004</v>
      </c>
      <c r="I83" s="15">
        <v>17928</v>
      </c>
      <c r="J83" s="41">
        <v>2.2871926575298202E-2</v>
      </c>
    </row>
    <row r="84" spans="1:10" ht="25.5" x14ac:dyDescent="0.2">
      <c r="A84" s="4" t="s">
        <v>249</v>
      </c>
      <c r="B84" s="13" t="s">
        <v>250</v>
      </c>
      <c r="C84" s="4" t="s">
        <v>37</v>
      </c>
      <c r="D84" s="2" t="s">
        <v>251</v>
      </c>
      <c r="E84" s="14" t="s">
        <v>34</v>
      </c>
      <c r="F84" s="33">
        <v>7</v>
      </c>
      <c r="G84" s="15">
        <v>11.14</v>
      </c>
      <c r="H84" s="15">
        <v>13.64</v>
      </c>
      <c r="I84" s="15">
        <v>95.48</v>
      </c>
      <c r="J84" s="41">
        <v>1.2181010427317449E-4</v>
      </c>
    </row>
    <row r="85" spans="1:10" x14ac:dyDescent="0.2">
      <c r="A85" s="3" t="s">
        <v>252</v>
      </c>
      <c r="B85" s="3"/>
      <c r="C85" s="3"/>
      <c r="D85" s="1" t="s">
        <v>253</v>
      </c>
      <c r="E85" s="1"/>
      <c r="F85" s="31"/>
      <c r="G85" s="32"/>
      <c r="H85" s="32"/>
      <c r="I85" s="12">
        <v>8686.1</v>
      </c>
      <c r="J85" s="40">
        <v>1.1081428013481578E-2</v>
      </c>
    </row>
    <row r="86" spans="1:10" ht="38.25" x14ac:dyDescent="0.2">
      <c r="A86" s="4" t="s">
        <v>254</v>
      </c>
      <c r="B86" s="13" t="s">
        <v>255</v>
      </c>
      <c r="C86" s="4" t="s">
        <v>104</v>
      </c>
      <c r="D86" s="2" t="s">
        <v>256</v>
      </c>
      <c r="E86" s="14" t="s">
        <v>257</v>
      </c>
      <c r="F86" s="33">
        <v>150</v>
      </c>
      <c r="G86" s="15">
        <v>33.28</v>
      </c>
      <c r="H86" s="15">
        <v>40.75</v>
      </c>
      <c r="I86" s="15">
        <v>6112.5</v>
      </c>
      <c r="J86" s="41">
        <v>7.798117536340376E-3</v>
      </c>
    </row>
    <row r="87" spans="1:10" x14ac:dyDescent="0.2">
      <c r="A87" s="4" t="s">
        <v>258</v>
      </c>
      <c r="B87" s="13" t="s">
        <v>259</v>
      </c>
      <c r="C87" s="4" t="s">
        <v>104</v>
      </c>
      <c r="D87" s="2" t="s">
        <v>260</v>
      </c>
      <c r="E87" s="14" t="s">
        <v>106</v>
      </c>
      <c r="F87" s="33">
        <v>130</v>
      </c>
      <c r="G87" s="15">
        <v>13.77</v>
      </c>
      <c r="H87" s="15">
        <v>16.86</v>
      </c>
      <c r="I87" s="15">
        <v>2191.8000000000002</v>
      </c>
      <c r="J87" s="41">
        <v>2.796223151926517E-3</v>
      </c>
    </row>
    <row r="88" spans="1:10" ht="25.5" x14ac:dyDescent="0.2">
      <c r="A88" s="4" t="s">
        <v>261</v>
      </c>
      <c r="B88" s="13" t="s">
        <v>262</v>
      </c>
      <c r="C88" s="4" t="s">
        <v>37</v>
      </c>
      <c r="D88" s="2" t="s">
        <v>263</v>
      </c>
      <c r="E88" s="14" t="s">
        <v>17</v>
      </c>
      <c r="F88" s="33">
        <v>2</v>
      </c>
      <c r="G88" s="15">
        <v>22.23</v>
      </c>
      <c r="H88" s="15">
        <v>27.22</v>
      </c>
      <c r="I88" s="15">
        <v>54.44</v>
      </c>
      <c r="J88" s="41">
        <v>6.9452681992371375E-5</v>
      </c>
    </row>
    <row r="89" spans="1:10" ht="25.5" x14ac:dyDescent="0.2">
      <c r="A89" s="4" t="s">
        <v>264</v>
      </c>
      <c r="B89" s="13" t="s">
        <v>265</v>
      </c>
      <c r="C89" s="4" t="s">
        <v>37</v>
      </c>
      <c r="D89" s="2" t="s">
        <v>266</v>
      </c>
      <c r="E89" s="14" t="s">
        <v>17</v>
      </c>
      <c r="F89" s="33">
        <v>4</v>
      </c>
      <c r="G89" s="15">
        <v>66.83</v>
      </c>
      <c r="H89" s="15">
        <v>81.84</v>
      </c>
      <c r="I89" s="15">
        <v>327.36</v>
      </c>
      <c r="J89" s="41">
        <v>4.1763464322231255E-4</v>
      </c>
    </row>
    <row r="90" spans="1:10" x14ac:dyDescent="0.2">
      <c r="A90" s="3" t="s">
        <v>267</v>
      </c>
      <c r="B90" s="3"/>
      <c r="C90" s="3"/>
      <c r="D90" s="1" t="s">
        <v>268</v>
      </c>
      <c r="E90" s="1"/>
      <c r="F90" s="31"/>
      <c r="G90" s="32"/>
      <c r="H90" s="32"/>
      <c r="I90" s="12">
        <v>87071.16</v>
      </c>
      <c r="J90" s="40">
        <v>0.11108239504384436</v>
      </c>
    </row>
    <row r="91" spans="1:10" ht="25.5" x14ac:dyDescent="0.2">
      <c r="A91" s="4" t="s">
        <v>269</v>
      </c>
      <c r="B91" s="13" t="s">
        <v>270</v>
      </c>
      <c r="C91" s="4" t="s">
        <v>104</v>
      </c>
      <c r="D91" s="2" t="s">
        <v>271</v>
      </c>
      <c r="E91" s="14" t="s">
        <v>106</v>
      </c>
      <c r="F91" s="33">
        <v>1</v>
      </c>
      <c r="G91" s="15">
        <v>1949.47</v>
      </c>
      <c r="H91" s="15">
        <v>2387.5100000000002</v>
      </c>
      <c r="I91" s="15">
        <v>2387.5100000000002</v>
      </c>
      <c r="J91" s="41">
        <v>3.0459032473109222E-3</v>
      </c>
    </row>
    <row r="92" spans="1:10" x14ac:dyDescent="0.2">
      <c r="A92" s="4" t="s">
        <v>272</v>
      </c>
      <c r="B92" s="13" t="s">
        <v>273</v>
      </c>
      <c r="C92" s="4" t="s">
        <v>150</v>
      </c>
      <c r="D92" s="2" t="s">
        <v>274</v>
      </c>
      <c r="E92" s="14" t="s">
        <v>106</v>
      </c>
      <c r="F92" s="33">
        <v>19</v>
      </c>
      <c r="G92" s="15">
        <v>122.34</v>
      </c>
      <c r="H92" s="15">
        <v>149.82</v>
      </c>
      <c r="I92" s="15">
        <v>2846.58</v>
      </c>
      <c r="J92" s="41">
        <v>3.6315689843101494E-3</v>
      </c>
    </row>
    <row r="93" spans="1:10" x14ac:dyDescent="0.2">
      <c r="A93" s="4" t="s">
        <v>275</v>
      </c>
      <c r="B93" s="13" t="s">
        <v>276</v>
      </c>
      <c r="C93" s="4" t="s">
        <v>104</v>
      </c>
      <c r="D93" s="2" t="s">
        <v>277</v>
      </c>
      <c r="E93" s="14" t="s">
        <v>106</v>
      </c>
      <c r="F93" s="33">
        <v>19</v>
      </c>
      <c r="G93" s="15">
        <v>203.26</v>
      </c>
      <c r="H93" s="15">
        <v>248.93</v>
      </c>
      <c r="I93" s="15">
        <v>4729.67</v>
      </c>
      <c r="J93" s="41">
        <v>6.0339505223890363E-3</v>
      </c>
    </row>
    <row r="94" spans="1:10" x14ac:dyDescent="0.2">
      <c r="A94" s="4" t="s">
        <v>278</v>
      </c>
      <c r="B94" s="13" t="s">
        <v>279</v>
      </c>
      <c r="C94" s="4" t="s">
        <v>72</v>
      </c>
      <c r="D94" s="2" t="s">
        <v>280</v>
      </c>
      <c r="E94" s="14" t="s">
        <v>34</v>
      </c>
      <c r="F94" s="33">
        <v>19</v>
      </c>
      <c r="G94" s="15">
        <v>8.02</v>
      </c>
      <c r="H94" s="15">
        <v>9.82</v>
      </c>
      <c r="I94" s="15">
        <v>186.58</v>
      </c>
      <c r="J94" s="41">
        <v>2.3803235499883637E-4</v>
      </c>
    </row>
    <row r="95" spans="1:10" ht="25.5" x14ac:dyDescent="0.2">
      <c r="A95" s="4" t="s">
        <v>281</v>
      </c>
      <c r="B95" s="13" t="s">
        <v>282</v>
      </c>
      <c r="C95" s="4" t="s">
        <v>104</v>
      </c>
      <c r="D95" s="2" t="s">
        <v>283</v>
      </c>
      <c r="E95" s="14" t="s">
        <v>106</v>
      </c>
      <c r="F95" s="33">
        <v>7</v>
      </c>
      <c r="G95" s="15">
        <v>235.03</v>
      </c>
      <c r="H95" s="15">
        <v>287.83999999999997</v>
      </c>
      <c r="I95" s="15">
        <v>2014.88</v>
      </c>
      <c r="J95" s="41">
        <v>2.5705146931078115E-3</v>
      </c>
    </row>
    <row r="96" spans="1:10" x14ac:dyDescent="0.2">
      <c r="A96" s="4" t="s">
        <v>284</v>
      </c>
      <c r="B96" s="13" t="s">
        <v>285</v>
      </c>
      <c r="C96" s="4" t="s">
        <v>104</v>
      </c>
      <c r="D96" s="2" t="s">
        <v>286</v>
      </c>
      <c r="E96" s="14" t="s">
        <v>215</v>
      </c>
      <c r="F96" s="33">
        <v>1800</v>
      </c>
      <c r="G96" s="15">
        <v>21.39</v>
      </c>
      <c r="H96" s="15">
        <v>26.19</v>
      </c>
      <c r="I96" s="15">
        <v>47142</v>
      </c>
      <c r="J96" s="41">
        <v>6.0142144277817257E-2</v>
      </c>
    </row>
    <row r="97" spans="1:10" ht="38.25" x14ac:dyDescent="0.2">
      <c r="A97" s="4" t="s">
        <v>287</v>
      </c>
      <c r="B97" s="13" t="s">
        <v>288</v>
      </c>
      <c r="C97" s="4" t="s">
        <v>37</v>
      </c>
      <c r="D97" s="2" t="s">
        <v>289</v>
      </c>
      <c r="E97" s="14" t="s">
        <v>55</v>
      </c>
      <c r="F97" s="33">
        <v>1200</v>
      </c>
      <c r="G97" s="15">
        <v>12.03</v>
      </c>
      <c r="H97" s="15">
        <v>14.73</v>
      </c>
      <c r="I97" s="15">
        <v>17676</v>
      </c>
      <c r="J97" s="41">
        <v>2.2550433631468709E-2</v>
      </c>
    </row>
    <row r="98" spans="1:10" ht="38.25" x14ac:dyDescent="0.2">
      <c r="A98" s="4" t="s">
        <v>290</v>
      </c>
      <c r="B98" s="13" t="s">
        <v>291</v>
      </c>
      <c r="C98" s="4" t="s">
        <v>37</v>
      </c>
      <c r="D98" s="2" t="s">
        <v>292</v>
      </c>
      <c r="E98" s="14" t="s">
        <v>34</v>
      </c>
      <c r="F98" s="33">
        <v>100</v>
      </c>
      <c r="G98" s="15">
        <v>16.2</v>
      </c>
      <c r="H98" s="15">
        <v>19.84</v>
      </c>
      <c r="I98" s="15">
        <v>1984</v>
      </c>
      <c r="J98" s="41">
        <v>2.5311190498321975E-3</v>
      </c>
    </row>
    <row r="99" spans="1:10" ht="38.25" x14ac:dyDescent="0.2">
      <c r="A99" s="4" t="s">
        <v>293</v>
      </c>
      <c r="B99" s="13" t="s">
        <v>294</v>
      </c>
      <c r="C99" s="4" t="s">
        <v>37</v>
      </c>
      <c r="D99" s="2" t="s">
        <v>295</v>
      </c>
      <c r="E99" s="14" t="s">
        <v>34</v>
      </c>
      <c r="F99" s="33">
        <v>300</v>
      </c>
      <c r="G99" s="15">
        <v>10.35</v>
      </c>
      <c r="H99" s="15">
        <v>12.67</v>
      </c>
      <c r="I99" s="15">
        <v>3801</v>
      </c>
      <c r="J99" s="41">
        <v>4.84918523609485E-3</v>
      </c>
    </row>
    <row r="100" spans="1:10" x14ac:dyDescent="0.2">
      <c r="A100" s="4" t="s">
        <v>296</v>
      </c>
      <c r="B100" s="13" t="s">
        <v>297</v>
      </c>
      <c r="C100" s="4" t="s">
        <v>104</v>
      </c>
      <c r="D100" s="2" t="s">
        <v>298</v>
      </c>
      <c r="E100" s="14" t="s">
        <v>106</v>
      </c>
      <c r="F100" s="33">
        <v>600</v>
      </c>
      <c r="G100" s="15">
        <v>5.54</v>
      </c>
      <c r="H100" s="15">
        <v>6.78</v>
      </c>
      <c r="I100" s="15">
        <v>4068</v>
      </c>
      <c r="J100" s="41">
        <v>5.1898146646760981E-3</v>
      </c>
    </row>
    <row r="101" spans="1:10" ht="38.25" x14ac:dyDescent="0.2">
      <c r="A101" s="4" t="s">
        <v>299</v>
      </c>
      <c r="B101" s="13" t="s">
        <v>300</v>
      </c>
      <c r="C101" s="4" t="s">
        <v>37</v>
      </c>
      <c r="D101" s="2" t="s">
        <v>301</v>
      </c>
      <c r="E101" s="14" t="s">
        <v>34</v>
      </c>
      <c r="F101" s="33">
        <v>1</v>
      </c>
      <c r="G101" s="15">
        <v>191.84</v>
      </c>
      <c r="H101" s="15">
        <v>234.94</v>
      </c>
      <c r="I101" s="15">
        <v>234.94</v>
      </c>
      <c r="J101" s="41">
        <v>2.9972838183849618E-4</v>
      </c>
    </row>
    <row r="102" spans="1:10" x14ac:dyDescent="0.2">
      <c r="A102" s="3" t="s">
        <v>302</v>
      </c>
      <c r="B102" s="3"/>
      <c r="C102" s="3"/>
      <c r="D102" s="1" t="s">
        <v>303</v>
      </c>
      <c r="E102" s="1"/>
      <c r="F102" s="31"/>
      <c r="G102" s="32"/>
      <c r="H102" s="32"/>
      <c r="I102" s="12">
        <v>1159.2</v>
      </c>
      <c r="J102" s="40">
        <v>1.4788675416156668E-3</v>
      </c>
    </row>
    <row r="103" spans="1:10" ht="38.25" x14ac:dyDescent="0.2">
      <c r="A103" s="4" t="s">
        <v>304</v>
      </c>
      <c r="B103" s="13" t="s">
        <v>305</v>
      </c>
      <c r="C103" s="4" t="s">
        <v>37</v>
      </c>
      <c r="D103" s="2" t="s">
        <v>306</v>
      </c>
      <c r="E103" s="14" t="s">
        <v>17</v>
      </c>
      <c r="F103" s="33">
        <v>20</v>
      </c>
      <c r="G103" s="15">
        <v>47.33</v>
      </c>
      <c r="H103" s="15">
        <v>57.96</v>
      </c>
      <c r="I103" s="15">
        <v>1159.2</v>
      </c>
      <c r="J103" s="41">
        <v>1.4788675416156668E-3</v>
      </c>
    </row>
    <row r="104" spans="1:10" x14ac:dyDescent="0.2">
      <c r="A104" s="3" t="s">
        <v>307</v>
      </c>
      <c r="B104" s="3"/>
      <c r="C104" s="3"/>
      <c r="D104" s="1" t="s">
        <v>308</v>
      </c>
      <c r="E104" s="1"/>
      <c r="F104" s="31"/>
      <c r="G104" s="32"/>
      <c r="H104" s="32"/>
      <c r="I104" s="12">
        <v>4587.95</v>
      </c>
      <c r="J104" s="40">
        <v>5.85314901445445E-3</v>
      </c>
    </row>
    <row r="105" spans="1:10" ht="25.5" x14ac:dyDescent="0.2">
      <c r="A105" s="4" t="s">
        <v>309</v>
      </c>
      <c r="B105" s="13" t="s">
        <v>310</v>
      </c>
      <c r="C105" s="4" t="s">
        <v>37</v>
      </c>
      <c r="D105" s="2" t="s">
        <v>311</v>
      </c>
      <c r="E105" s="14" t="s">
        <v>17</v>
      </c>
      <c r="F105" s="33">
        <v>15</v>
      </c>
      <c r="G105" s="15">
        <v>18.16</v>
      </c>
      <c r="H105" s="15">
        <v>22.24</v>
      </c>
      <c r="I105" s="15">
        <v>333.6</v>
      </c>
      <c r="J105" s="41">
        <v>4.2559542087904285E-4</v>
      </c>
    </row>
    <row r="106" spans="1:10" ht="51" x14ac:dyDescent="0.2">
      <c r="A106" s="4" t="s">
        <v>312</v>
      </c>
      <c r="B106" s="13" t="s">
        <v>313</v>
      </c>
      <c r="C106" s="4" t="s">
        <v>37</v>
      </c>
      <c r="D106" s="2" t="s">
        <v>314</v>
      </c>
      <c r="E106" s="14" t="s">
        <v>17</v>
      </c>
      <c r="F106" s="33">
        <v>15</v>
      </c>
      <c r="G106" s="15">
        <v>47.61</v>
      </c>
      <c r="H106" s="15">
        <v>58.3</v>
      </c>
      <c r="I106" s="15">
        <v>874.5</v>
      </c>
      <c r="J106" s="41">
        <v>1.115657061027347E-3</v>
      </c>
    </row>
    <row r="107" spans="1:10" ht="38.25" x14ac:dyDescent="0.2">
      <c r="A107" s="4" t="s">
        <v>315</v>
      </c>
      <c r="B107" s="13" t="s">
        <v>316</v>
      </c>
      <c r="C107" s="4" t="s">
        <v>15</v>
      </c>
      <c r="D107" s="2" t="s">
        <v>317</v>
      </c>
      <c r="E107" s="14" t="s">
        <v>17</v>
      </c>
      <c r="F107" s="33">
        <v>15</v>
      </c>
      <c r="G107" s="15">
        <v>68.400000000000006</v>
      </c>
      <c r="H107" s="15">
        <v>83.76</v>
      </c>
      <c r="I107" s="15">
        <v>1256.4000000000001</v>
      </c>
      <c r="J107" s="41">
        <v>1.6028719628070427E-3</v>
      </c>
    </row>
    <row r="108" spans="1:10" ht="25.5" x14ac:dyDescent="0.2">
      <c r="A108" s="4" t="s">
        <v>318</v>
      </c>
      <c r="B108" s="13" t="s">
        <v>319</v>
      </c>
      <c r="C108" s="4" t="s">
        <v>72</v>
      </c>
      <c r="D108" s="2" t="s">
        <v>320</v>
      </c>
      <c r="E108" s="14" t="s">
        <v>17</v>
      </c>
      <c r="F108" s="33">
        <v>2</v>
      </c>
      <c r="G108" s="15">
        <v>118.69</v>
      </c>
      <c r="H108" s="15">
        <v>145.35</v>
      </c>
      <c r="I108" s="15">
        <v>290.7</v>
      </c>
      <c r="J108" s="41">
        <v>3.7086507448902205E-4</v>
      </c>
    </row>
    <row r="109" spans="1:10" ht="51" x14ac:dyDescent="0.2">
      <c r="A109" s="4" t="s">
        <v>321</v>
      </c>
      <c r="B109" s="13" t="s">
        <v>322</v>
      </c>
      <c r="C109" s="4" t="s">
        <v>37</v>
      </c>
      <c r="D109" s="2" t="s">
        <v>323</v>
      </c>
      <c r="E109" s="14" t="s">
        <v>17</v>
      </c>
      <c r="F109" s="33">
        <v>25</v>
      </c>
      <c r="G109" s="15">
        <v>59.86</v>
      </c>
      <c r="H109" s="15">
        <v>73.31</v>
      </c>
      <c r="I109" s="15">
        <v>1832.75</v>
      </c>
      <c r="J109" s="41">
        <v>2.3381594952519959E-3</v>
      </c>
    </row>
    <row r="110" spans="1:10" x14ac:dyDescent="0.2">
      <c r="A110" s="3" t="s">
        <v>324</v>
      </c>
      <c r="B110" s="3"/>
      <c r="C110" s="3"/>
      <c r="D110" s="1" t="s">
        <v>325</v>
      </c>
      <c r="E110" s="1"/>
      <c r="F110" s="31"/>
      <c r="G110" s="32"/>
      <c r="H110" s="32"/>
      <c r="I110" s="12">
        <v>1712.75</v>
      </c>
      <c r="J110" s="40">
        <v>2.1850676172379515E-3</v>
      </c>
    </row>
    <row r="111" spans="1:10" ht="25.5" x14ac:dyDescent="0.2">
      <c r="A111" s="4" t="s">
        <v>326</v>
      </c>
      <c r="B111" s="13" t="s">
        <v>327</v>
      </c>
      <c r="C111" s="4" t="s">
        <v>37</v>
      </c>
      <c r="D111" s="2" t="s">
        <v>328</v>
      </c>
      <c r="E111" s="14" t="s">
        <v>17</v>
      </c>
      <c r="F111" s="33">
        <v>20</v>
      </c>
      <c r="G111" s="15">
        <v>13.76</v>
      </c>
      <c r="H111" s="15">
        <v>16.850000000000001</v>
      </c>
      <c r="I111" s="15">
        <v>337</v>
      </c>
      <c r="J111" s="41">
        <v>4.2993302408944075E-4</v>
      </c>
    </row>
    <row r="112" spans="1:10" ht="25.5" x14ac:dyDescent="0.2">
      <c r="A112" s="4" t="s">
        <v>329</v>
      </c>
      <c r="B112" s="13" t="s">
        <v>330</v>
      </c>
      <c r="C112" s="4" t="s">
        <v>37</v>
      </c>
      <c r="D112" s="2" t="s">
        <v>331</v>
      </c>
      <c r="E112" s="14" t="s">
        <v>17</v>
      </c>
      <c r="F112" s="33">
        <v>25</v>
      </c>
      <c r="G112" s="15">
        <v>25.67</v>
      </c>
      <c r="H112" s="15">
        <v>31.43</v>
      </c>
      <c r="I112" s="15">
        <v>785.75</v>
      </c>
      <c r="J112" s="41">
        <v>1.0024328595794603E-3</v>
      </c>
    </row>
    <row r="113" spans="1:10" ht="25.5" x14ac:dyDescent="0.2">
      <c r="A113" s="4" t="s">
        <v>332</v>
      </c>
      <c r="B113" s="13" t="s">
        <v>333</v>
      </c>
      <c r="C113" s="4" t="s">
        <v>37</v>
      </c>
      <c r="D113" s="2" t="s">
        <v>334</v>
      </c>
      <c r="E113" s="14" t="s">
        <v>17</v>
      </c>
      <c r="F113" s="33">
        <v>20</v>
      </c>
      <c r="G113" s="15">
        <v>10.01</v>
      </c>
      <c r="H113" s="15">
        <v>12.25</v>
      </c>
      <c r="I113" s="15">
        <v>245</v>
      </c>
      <c r="J113" s="41">
        <v>3.1256258427867357E-4</v>
      </c>
    </row>
    <row r="114" spans="1:10" ht="25.5" x14ac:dyDescent="0.2">
      <c r="A114" s="4" t="s">
        <v>335</v>
      </c>
      <c r="B114" s="13" t="s">
        <v>336</v>
      </c>
      <c r="C114" s="4" t="s">
        <v>37</v>
      </c>
      <c r="D114" s="2" t="s">
        <v>337</v>
      </c>
      <c r="E114" s="14" t="s">
        <v>17</v>
      </c>
      <c r="F114" s="33">
        <v>25</v>
      </c>
      <c r="G114" s="15">
        <v>11.27</v>
      </c>
      <c r="H114" s="15">
        <v>13.8</v>
      </c>
      <c r="I114" s="15">
        <v>345</v>
      </c>
      <c r="J114" s="41">
        <v>4.4013914929037703E-4</v>
      </c>
    </row>
    <row r="115" spans="1:10" x14ac:dyDescent="0.2">
      <c r="A115" s="3" t="s">
        <v>338</v>
      </c>
      <c r="B115" s="3"/>
      <c r="C115" s="3"/>
      <c r="D115" s="1" t="s">
        <v>339</v>
      </c>
      <c r="E115" s="1"/>
      <c r="F115" s="31"/>
      <c r="G115" s="32"/>
      <c r="H115" s="32"/>
      <c r="I115" s="12">
        <v>3243.49</v>
      </c>
      <c r="J115" s="40">
        <v>4.1379331284981018E-3</v>
      </c>
    </row>
    <row r="116" spans="1:10" x14ac:dyDescent="0.2">
      <c r="A116" s="4" t="s">
        <v>340</v>
      </c>
      <c r="B116" s="13" t="s">
        <v>341</v>
      </c>
      <c r="C116" s="4" t="s">
        <v>37</v>
      </c>
      <c r="D116" s="2" t="s">
        <v>342</v>
      </c>
      <c r="E116" s="14" t="s">
        <v>17</v>
      </c>
      <c r="F116" s="33">
        <v>138.60499999999999</v>
      </c>
      <c r="G116" s="15">
        <v>3.62</v>
      </c>
      <c r="H116" s="15">
        <v>4.43</v>
      </c>
      <c r="I116" s="15">
        <v>614.02</v>
      </c>
      <c r="J116" s="41">
        <v>7.8334562448486179E-4</v>
      </c>
    </row>
    <row r="117" spans="1:10" x14ac:dyDescent="0.2">
      <c r="A117" s="4" t="s">
        <v>343</v>
      </c>
      <c r="B117" s="13" t="s">
        <v>32</v>
      </c>
      <c r="C117" s="4" t="s">
        <v>15</v>
      </c>
      <c r="D117" s="2" t="s">
        <v>33</v>
      </c>
      <c r="E117" s="14" t="s">
        <v>34</v>
      </c>
      <c r="F117" s="33">
        <v>1</v>
      </c>
      <c r="G117" s="15">
        <v>2147.04</v>
      </c>
      <c r="H117" s="15">
        <v>2629.47</v>
      </c>
      <c r="I117" s="15">
        <v>2629.47</v>
      </c>
      <c r="J117" s="41">
        <v>3.3545875040132396E-3</v>
      </c>
    </row>
    <row r="118" spans="1:10" x14ac:dyDescent="0.2">
      <c r="A118" s="21"/>
      <c r="B118" s="21"/>
      <c r="C118" s="21"/>
      <c r="D118" s="21"/>
      <c r="E118" s="21"/>
      <c r="F118" s="35"/>
      <c r="G118" s="35"/>
      <c r="H118" s="35"/>
      <c r="I118" s="35"/>
      <c r="J118" s="43"/>
    </row>
    <row r="119" spans="1:10" ht="17.100000000000001" customHeight="1" x14ac:dyDescent="0.2">
      <c r="A119" s="55"/>
      <c r="B119" s="55"/>
      <c r="C119" s="55"/>
      <c r="D119" s="22"/>
      <c r="E119" s="23"/>
      <c r="F119" s="175" t="s">
        <v>344</v>
      </c>
      <c r="G119" s="176"/>
      <c r="H119" s="176">
        <v>640114.24</v>
      </c>
      <c r="I119" s="176"/>
      <c r="J119" s="176"/>
    </row>
    <row r="120" spans="1:10" ht="17.100000000000001" customHeight="1" x14ac:dyDescent="0.2">
      <c r="A120" s="55"/>
      <c r="B120" s="55"/>
      <c r="C120" s="55"/>
      <c r="D120" s="55"/>
      <c r="E120" s="55"/>
      <c r="F120" s="175" t="s">
        <v>345</v>
      </c>
      <c r="G120" s="176"/>
      <c r="H120" s="176">
        <v>143728.78</v>
      </c>
      <c r="I120" s="176"/>
      <c r="J120" s="176"/>
    </row>
    <row r="121" spans="1:10" ht="17.100000000000001" customHeight="1" x14ac:dyDescent="0.2">
      <c r="A121" s="55"/>
      <c r="B121" s="55"/>
      <c r="C121" s="55"/>
      <c r="D121" s="55"/>
      <c r="E121" s="55"/>
      <c r="F121" s="175" t="s">
        <v>346</v>
      </c>
      <c r="G121" s="176"/>
      <c r="H121" s="176">
        <v>783843.02</v>
      </c>
      <c r="I121" s="176"/>
      <c r="J121" s="176"/>
    </row>
    <row r="122" spans="1:10" ht="17.100000000000001" customHeight="1" x14ac:dyDescent="0.2">
      <c r="A122" s="55"/>
      <c r="B122" s="55"/>
      <c r="C122" s="55"/>
      <c r="D122" s="55"/>
      <c r="E122" s="55"/>
      <c r="F122" s="36"/>
      <c r="G122" s="36"/>
      <c r="H122" s="36"/>
      <c r="I122" s="36"/>
      <c r="J122" s="44"/>
    </row>
    <row r="123" spans="1:10" x14ac:dyDescent="0.2">
      <c r="A123" s="188" t="s">
        <v>527</v>
      </c>
      <c r="B123" s="189"/>
      <c r="C123" s="189"/>
      <c r="D123" s="189"/>
      <c r="E123" s="189"/>
      <c r="F123" s="189"/>
      <c r="G123" s="189"/>
      <c r="H123" s="189"/>
      <c r="I123" s="189"/>
      <c r="J123" s="190"/>
    </row>
    <row r="124" spans="1:10" ht="5.0999999999999996" customHeight="1" x14ac:dyDescent="0.2">
      <c r="A124" s="6"/>
      <c r="B124" s="6"/>
      <c r="C124" s="6"/>
      <c r="D124" s="6"/>
      <c r="E124" s="6"/>
      <c r="F124" s="36"/>
      <c r="G124" s="36"/>
      <c r="H124" s="36"/>
      <c r="I124" s="36"/>
      <c r="J124" s="44"/>
    </row>
    <row r="125" spans="1:10" ht="15" customHeight="1" x14ac:dyDescent="0.2">
      <c r="A125" s="191" t="s">
        <v>528</v>
      </c>
      <c r="B125" s="192"/>
      <c r="C125" s="192"/>
      <c r="D125" s="192"/>
      <c r="E125" s="192"/>
      <c r="F125" s="192"/>
      <c r="G125" s="192"/>
      <c r="H125" s="192"/>
      <c r="I125" s="192"/>
      <c r="J125" s="193"/>
    </row>
    <row r="126" spans="1:10" ht="14.45" customHeight="1" x14ac:dyDescent="0.2">
      <c r="A126" s="194" t="s">
        <v>529</v>
      </c>
      <c r="B126" s="195"/>
      <c r="C126" s="195"/>
      <c r="D126" s="195"/>
      <c r="E126" s="195"/>
      <c r="F126" s="195"/>
      <c r="G126" s="195"/>
      <c r="H126" s="195"/>
      <c r="I126" s="195"/>
      <c r="J126" s="196"/>
    </row>
    <row r="127" spans="1:10" ht="14.45" customHeight="1" x14ac:dyDescent="0.2">
      <c r="A127" s="194"/>
      <c r="B127" s="195"/>
      <c r="C127" s="195"/>
      <c r="D127" s="195"/>
      <c r="E127" s="195"/>
      <c r="F127" s="195"/>
      <c r="G127" s="195"/>
      <c r="H127" s="195"/>
      <c r="I127" s="195"/>
      <c r="J127" s="196"/>
    </row>
    <row r="128" spans="1:10" s="46" customFormat="1" ht="13.5" customHeight="1" x14ac:dyDescent="0.2">
      <c r="A128" s="169" t="s">
        <v>530</v>
      </c>
      <c r="B128" s="170"/>
      <c r="C128" s="170"/>
      <c r="D128" s="170"/>
      <c r="E128" s="170"/>
      <c r="F128" s="170"/>
      <c r="G128" s="170"/>
      <c r="H128" s="170"/>
      <c r="I128" s="170"/>
      <c r="J128" s="171"/>
    </row>
    <row r="129" spans="1:10" s="46" customFormat="1" ht="13.5" customHeight="1" x14ac:dyDescent="0.2">
      <c r="A129" s="169"/>
      <c r="B129" s="170"/>
      <c r="C129" s="170"/>
      <c r="D129" s="170"/>
      <c r="E129" s="170"/>
      <c r="F129" s="170"/>
      <c r="G129" s="170"/>
      <c r="H129" s="170"/>
      <c r="I129" s="170"/>
      <c r="J129" s="171"/>
    </row>
    <row r="130" spans="1:10" s="46" customFormat="1" ht="13.5" customHeight="1" x14ac:dyDescent="0.2">
      <c r="A130" s="169"/>
      <c r="B130" s="170"/>
      <c r="C130" s="170"/>
      <c r="D130" s="170"/>
      <c r="E130" s="170"/>
      <c r="F130" s="170"/>
      <c r="G130" s="170"/>
      <c r="H130" s="170"/>
      <c r="I130" s="170"/>
      <c r="J130" s="171"/>
    </row>
    <row r="131" spans="1:10" ht="17.100000000000001" customHeight="1" x14ac:dyDescent="0.2">
      <c r="A131" s="159" t="s">
        <v>531</v>
      </c>
      <c r="B131" s="174" t="s">
        <v>355</v>
      </c>
      <c r="C131" s="174"/>
      <c r="D131" s="174"/>
      <c r="E131" s="158">
        <v>795935.82</v>
      </c>
      <c r="F131" s="36"/>
      <c r="G131" s="157"/>
      <c r="H131" s="157"/>
      <c r="I131" s="157"/>
      <c r="J131" s="160"/>
    </row>
    <row r="132" spans="1:10" ht="17.100000000000001" customHeight="1" x14ac:dyDescent="0.2">
      <c r="A132" s="159" t="s">
        <v>532</v>
      </c>
      <c r="B132" s="174" t="s">
        <v>356</v>
      </c>
      <c r="C132" s="174"/>
      <c r="D132" s="174"/>
      <c r="E132" s="158">
        <v>783843.02</v>
      </c>
      <c r="G132" s="157"/>
      <c r="H132" s="157"/>
      <c r="I132" s="157"/>
      <c r="J132" s="161"/>
    </row>
    <row r="133" spans="1:10" ht="17.100000000000001" customHeight="1" x14ac:dyDescent="0.2">
      <c r="A133" s="162"/>
      <c r="B133" s="163"/>
      <c r="C133" s="163"/>
      <c r="D133" s="164" t="s">
        <v>357</v>
      </c>
      <c r="E133" s="165">
        <f>((E131-E132)/E131)</f>
        <v>1.5193184797236454E-2</v>
      </c>
      <c r="F133" s="166"/>
      <c r="G133" s="167"/>
      <c r="H133" s="167"/>
      <c r="I133" s="167"/>
      <c r="J133" s="168"/>
    </row>
    <row r="134" spans="1:10" ht="12.75" customHeight="1" x14ac:dyDescent="0.2">
      <c r="A134" s="6"/>
      <c r="B134" s="6"/>
      <c r="C134" s="6"/>
      <c r="D134" s="6"/>
      <c r="E134" s="6"/>
      <c r="G134" s="36"/>
      <c r="H134" s="36"/>
      <c r="I134" s="36"/>
      <c r="J134" s="47"/>
    </row>
    <row r="135" spans="1:10" x14ac:dyDescent="0.2">
      <c r="A135" s="6"/>
      <c r="B135" s="6"/>
      <c r="C135" s="6"/>
      <c r="D135" s="6"/>
      <c r="E135" s="6"/>
      <c r="F135" s="36"/>
      <c r="G135" s="172" t="s">
        <v>358</v>
      </c>
      <c r="H135" s="172"/>
      <c r="I135" s="172"/>
      <c r="J135" s="44"/>
    </row>
    <row r="136" spans="1:10" x14ac:dyDescent="0.2">
      <c r="G136" s="173" t="s">
        <v>359</v>
      </c>
      <c r="H136" s="173"/>
      <c r="I136" s="173"/>
    </row>
    <row r="137" spans="1:10" x14ac:dyDescent="0.2">
      <c r="G137" s="173" t="s">
        <v>360</v>
      </c>
      <c r="H137" s="173"/>
      <c r="I137" s="173"/>
    </row>
    <row r="138" spans="1:10" x14ac:dyDescent="0.2">
      <c r="G138" s="7"/>
      <c r="H138" s="7"/>
      <c r="I138" s="7"/>
    </row>
  </sheetData>
  <mergeCells count="25">
    <mergeCell ref="E1:F1"/>
    <mergeCell ref="G1:H1"/>
    <mergeCell ref="I1:J1"/>
    <mergeCell ref="A123:J123"/>
    <mergeCell ref="A125:J125"/>
    <mergeCell ref="A126:J127"/>
    <mergeCell ref="F119:G119"/>
    <mergeCell ref="H119:J119"/>
    <mergeCell ref="F120:G120"/>
    <mergeCell ref="H120:J120"/>
    <mergeCell ref="F121:G121"/>
    <mergeCell ref="H121:J121"/>
    <mergeCell ref="A2:B2"/>
    <mergeCell ref="A3:B3"/>
    <mergeCell ref="I3:J3"/>
    <mergeCell ref="C3:E3"/>
    <mergeCell ref="C2:G2"/>
    <mergeCell ref="I2:J2"/>
    <mergeCell ref="A5:J5"/>
    <mergeCell ref="A128:J130"/>
    <mergeCell ref="G135:I135"/>
    <mergeCell ref="G136:I136"/>
    <mergeCell ref="G137:I137"/>
    <mergeCell ref="B131:D131"/>
    <mergeCell ref="B132:D132"/>
  </mergeCells>
  <printOptions horizontalCentered="1"/>
  <pageMargins left="0.19685039370078741" right="0.19685039370078741" top="0.39370078740157483" bottom="0.39370078740157483" header="0" footer="0"/>
  <pageSetup paperSize="9" scale="9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B5B03-7118-4950-8CC3-FDD45A8E3476}">
  <sheetPr>
    <pageSetUpPr fitToPage="1"/>
  </sheetPr>
  <dimension ref="A1:I41"/>
  <sheetViews>
    <sheetView showGridLines="0" topLeftCell="A39" zoomScaleNormal="100" workbookViewId="0">
      <selection sqref="A1:E1"/>
    </sheetView>
  </sheetViews>
  <sheetFormatPr defaultRowHeight="15" x14ac:dyDescent="0.2"/>
  <cols>
    <col min="1" max="1" width="8.25" style="59" bestFit="1" customWidth="1"/>
    <col min="2" max="2" width="46.25" style="59" customWidth="1"/>
    <col min="3" max="3" width="10.25" style="67" customWidth="1"/>
    <col min="4" max="4" width="13.125" style="67" bestFit="1" customWidth="1"/>
    <col min="5" max="5" width="15.625" style="67" bestFit="1" customWidth="1"/>
    <col min="6" max="16384" width="9" style="59"/>
  </cols>
  <sheetData>
    <row r="1" spans="1:9" s="56" customFormat="1" ht="11.25" x14ac:dyDescent="0.2">
      <c r="A1" s="211" t="s">
        <v>372</v>
      </c>
      <c r="B1" s="211"/>
      <c r="C1" s="211"/>
      <c r="D1" s="211"/>
      <c r="E1" s="211"/>
    </row>
    <row r="2" spans="1:9" s="56" customFormat="1" ht="11.25" x14ac:dyDescent="0.2">
      <c r="A2" s="211" t="s">
        <v>373</v>
      </c>
      <c r="B2" s="211"/>
      <c r="C2" s="211"/>
      <c r="D2" s="211"/>
      <c r="E2" s="211"/>
    </row>
    <row r="3" spans="1:9" s="56" customFormat="1" ht="11.25" x14ac:dyDescent="0.2">
      <c r="A3" s="211" t="s">
        <v>374</v>
      </c>
      <c r="B3" s="211"/>
      <c r="C3" s="211"/>
      <c r="D3" s="211"/>
      <c r="E3" s="211"/>
    </row>
    <row r="4" spans="1:9" ht="6" customHeight="1" x14ac:dyDescent="0.2">
      <c r="A4" s="57"/>
      <c r="B4" s="57"/>
      <c r="C4" s="58"/>
      <c r="D4" s="58"/>
      <c r="E4" s="58"/>
    </row>
    <row r="5" spans="1:9" s="60" customFormat="1" ht="12.75" x14ac:dyDescent="0.2">
      <c r="A5" s="212" t="s">
        <v>375</v>
      </c>
      <c r="B5" s="213"/>
      <c r="C5" s="213"/>
      <c r="D5" s="213"/>
      <c r="E5" s="214"/>
    </row>
    <row r="6" spans="1:9" s="60" customFormat="1" ht="12.75" x14ac:dyDescent="0.2">
      <c r="A6" s="93"/>
      <c r="B6" s="94"/>
      <c r="C6" s="94"/>
      <c r="D6" s="94"/>
      <c r="E6" s="94"/>
    </row>
    <row r="7" spans="1:9" s="60" customFormat="1" ht="15.75" customHeight="1" x14ac:dyDescent="0.2">
      <c r="A7" s="212" t="s">
        <v>376</v>
      </c>
      <c r="B7" s="215"/>
      <c r="C7" s="215"/>
      <c r="D7" s="215"/>
      <c r="E7" s="216"/>
    </row>
    <row r="8" spans="1:9" s="60" customFormat="1" ht="12.75" x14ac:dyDescent="0.2">
      <c r="A8" s="78"/>
      <c r="B8" s="79" t="s">
        <v>377</v>
      </c>
      <c r="C8" s="80" t="s">
        <v>378</v>
      </c>
      <c r="D8" s="80" t="s">
        <v>379</v>
      </c>
      <c r="E8" s="81" t="s">
        <v>380</v>
      </c>
    </row>
    <row r="9" spans="1:9" s="61" customFormat="1" ht="12" x14ac:dyDescent="0.2">
      <c r="A9" s="72">
        <v>1</v>
      </c>
      <c r="B9" s="64" t="s">
        <v>381</v>
      </c>
      <c r="C9" s="65" t="s">
        <v>382</v>
      </c>
      <c r="D9" s="82">
        <v>0.03</v>
      </c>
      <c r="E9" s="83">
        <v>1.4999999999999999E-2</v>
      </c>
    </row>
    <row r="10" spans="1:9" s="61" customFormat="1" ht="12" x14ac:dyDescent="0.2">
      <c r="A10" s="72">
        <v>2</v>
      </c>
      <c r="B10" s="64" t="s">
        <v>383</v>
      </c>
      <c r="C10" s="65" t="s">
        <v>384</v>
      </c>
      <c r="D10" s="82">
        <v>5.8999999999999999E-3</v>
      </c>
      <c r="E10" s="83">
        <v>8.5000000000000006E-3</v>
      </c>
    </row>
    <row r="11" spans="1:9" s="61" customFormat="1" ht="12" x14ac:dyDescent="0.2">
      <c r="A11" s="72">
        <v>3</v>
      </c>
      <c r="B11" s="64" t="s">
        <v>385</v>
      </c>
      <c r="C11" s="65" t="s">
        <v>386</v>
      </c>
      <c r="D11" s="82">
        <v>8.0000000000000002E-3</v>
      </c>
      <c r="E11" s="83">
        <v>3.0000000000000001E-3</v>
      </c>
    </row>
    <row r="12" spans="1:9" s="61" customFormat="1" ht="12" x14ac:dyDescent="0.2">
      <c r="A12" s="72">
        <v>4</v>
      </c>
      <c r="B12" s="64" t="s">
        <v>387</v>
      </c>
      <c r="C12" s="65" t="s">
        <v>388</v>
      </c>
      <c r="D12" s="82">
        <v>9.7000000000000003E-3</v>
      </c>
      <c r="E12" s="83">
        <v>5.5999999999999999E-3</v>
      </c>
    </row>
    <row r="13" spans="1:9" s="61" customFormat="1" ht="12" x14ac:dyDescent="0.2">
      <c r="A13" s="72">
        <v>5</v>
      </c>
      <c r="B13" s="64" t="s">
        <v>389</v>
      </c>
      <c r="C13" s="65" t="s">
        <v>366</v>
      </c>
      <c r="D13" s="82">
        <v>6.1600000000000002E-2</v>
      </c>
      <c r="E13" s="83">
        <v>3.5000000000000003E-2</v>
      </c>
    </row>
    <row r="14" spans="1:9" s="61" customFormat="1" ht="12" x14ac:dyDescent="0.2">
      <c r="A14" s="72">
        <v>6</v>
      </c>
      <c r="B14" s="64" t="s">
        <v>390</v>
      </c>
      <c r="C14" s="65" t="s">
        <v>391</v>
      </c>
      <c r="D14" s="82">
        <f>SUM(D15:D18)</f>
        <v>8.6500000000000007E-2</v>
      </c>
      <c r="E14" s="83">
        <f>SUM(E15:E18)</f>
        <v>3.6499999999999998E-2</v>
      </c>
    </row>
    <row r="15" spans="1:9" s="61" customFormat="1" x14ac:dyDescent="0.2">
      <c r="A15" s="84" t="s">
        <v>392</v>
      </c>
      <c r="B15" s="85" t="s">
        <v>393</v>
      </c>
      <c r="C15" s="86" t="s">
        <v>394</v>
      </c>
      <c r="D15" s="87">
        <v>0.03</v>
      </c>
      <c r="E15" s="88">
        <v>0.03</v>
      </c>
      <c r="I15" s="62"/>
    </row>
    <row r="16" spans="1:9" s="61" customFormat="1" x14ac:dyDescent="0.2">
      <c r="A16" s="84" t="s">
        <v>395</v>
      </c>
      <c r="B16" s="85" t="s">
        <v>396</v>
      </c>
      <c r="C16" s="86" t="s">
        <v>397</v>
      </c>
      <c r="D16" s="87">
        <v>0.05</v>
      </c>
      <c r="E16" s="88" t="s">
        <v>427</v>
      </c>
    </row>
    <row r="17" spans="1:5" s="61" customFormat="1" x14ac:dyDescent="0.2">
      <c r="A17" s="84" t="s">
        <v>398</v>
      </c>
      <c r="B17" s="85" t="s">
        <v>399</v>
      </c>
      <c r="C17" s="86" t="s">
        <v>400</v>
      </c>
      <c r="D17" s="87">
        <v>6.4999999999999997E-3</v>
      </c>
      <c r="E17" s="88">
        <v>6.4999999999999997E-3</v>
      </c>
    </row>
    <row r="18" spans="1:5" s="61" customFormat="1" x14ac:dyDescent="0.2">
      <c r="A18" s="84" t="s">
        <v>401</v>
      </c>
      <c r="B18" s="85" t="s">
        <v>402</v>
      </c>
      <c r="C18" s="86" t="s">
        <v>403</v>
      </c>
      <c r="D18" s="87" t="s">
        <v>427</v>
      </c>
      <c r="E18" s="88" t="s">
        <v>427</v>
      </c>
    </row>
    <row r="19" spans="1:5" s="61" customFormat="1" ht="12" x14ac:dyDescent="0.2">
      <c r="A19" s="89"/>
      <c r="B19" s="90" t="s">
        <v>404</v>
      </c>
      <c r="C19" s="76"/>
      <c r="D19" s="91">
        <f>((((1+D9+D11+D12)*(1+D10)*(1+D13))/(1-D14))-1)</f>
        <v>0.22474058685057496</v>
      </c>
      <c r="E19" s="92">
        <f>((((1+E9+E11+E12)*(1+E10)*(1+E13))/(1-E14))-1)</f>
        <v>0.10890619719771633</v>
      </c>
    </row>
    <row r="20" spans="1:5" s="61" customFormat="1" ht="12" x14ac:dyDescent="0.2">
      <c r="A20" s="63"/>
      <c r="B20" s="64"/>
      <c r="C20" s="65"/>
      <c r="D20" s="65"/>
      <c r="E20" s="65"/>
    </row>
    <row r="21" spans="1:5" s="61" customFormat="1" ht="12" x14ac:dyDescent="0.2">
      <c r="A21" s="217" t="s">
        <v>405</v>
      </c>
      <c r="B21" s="218"/>
      <c r="C21" s="218"/>
      <c r="D21" s="218"/>
      <c r="E21" s="219"/>
    </row>
    <row r="22" spans="1:5" s="61" customFormat="1" ht="49.5" customHeight="1" x14ac:dyDescent="0.2">
      <c r="A22" s="220"/>
      <c r="B22" s="221"/>
      <c r="C22" s="221"/>
      <c r="D22" s="221"/>
      <c r="E22" s="222"/>
    </row>
    <row r="23" spans="1:5" s="61" customFormat="1" ht="12" x14ac:dyDescent="0.2">
      <c r="A23" s="63"/>
      <c r="B23" s="64"/>
      <c r="C23" s="65"/>
      <c r="D23" s="65"/>
      <c r="E23" s="65"/>
    </row>
    <row r="24" spans="1:5" s="61" customFormat="1" ht="12" x14ac:dyDescent="0.2">
      <c r="A24" s="217" t="s">
        <v>406</v>
      </c>
      <c r="B24" s="218"/>
      <c r="C24" s="218"/>
      <c r="D24" s="218"/>
      <c r="E24" s="219"/>
    </row>
    <row r="25" spans="1:5" s="61" customFormat="1" ht="12" x14ac:dyDescent="0.2">
      <c r="A25" s="68"/>
      <c r="B25" s="69" t="s">
        <v>407</v>
      </c>
      <c r="C25" s="70"/>
      <c r="D25" s="70" t="s">
        <v>408</v>
      </c>
      <c r="E25" s="71" t="s">
        <v>409</v>
      </c>
    </row>
    <row r="26" spans="1:5" s="61" customFormat="1" ht="12" x14ac:dyDescent="0.2">
      <c r="A26" s="72"/>
      <c r="B26" s="63" t="s">
        <v>410</v>
      </c>
      <c r="C26" s="65"/>
      <c r="D26" s="65" t="s">
        <v>411</v>
      </c>
      <c r="E26" s="73" t="s">
        <v>412</v>
      </c>
    </row>
    <row r="27" spans="1:5" s="61" customFormat="1" ht="12" x14ac:dyDescent="0.2">
      <c r="A27" s="72"/>
      <c r="B27" s="63" t="s">
        <v>413</v>
      </c>
      <c r="C27" s="65"/>
      <c r="D27" s="65" t="s">
        <v>414</v>
      </c>
      <c r="E27" s="73" t="s">
        <v>415</v>
      </c>
    </row>
    <row r="28" spans="1:5" s="61" customFormat="1" ht="12" x14ac:dyDescent="0.2">
      <c r="A28" s="72"/>
      <c r="B28" s="63" t="s">
        <v>383</v>
      </c>
      <c r="C28" s="65"/>
      <c r="D28" s="65" t="s">
        <v>416</v>
      </c>
      <c r="E28" s="73" t="s">
        <v>417</v>
      </c>
    </row>
    <row r="29" spans="1:5" s="61" customFormat="1" ht="12" x14ac:dyDescent="0.2">
      <c r="A29" s="72"/>
      <c r="B29" s="63" t="s">
        <v>418</v>
      </c>
      <c r="C29" s="65"/>
      <c r="D29" s="65" t="s">
        <v>419</v>
      </c>
      <c r="E29" s="73" t="s">
        <v>420</v>
      </c>
    </row>
    <row r="30" spans="1:5" s="61" customFormat="1" ht="12" x14ac:dyDescent="0.2">
      <c r="A30" s="74"/>
      <c r="B30" s="75" t="s">
        <v>421</v>
      </c>
      <c r="C30" s="76"/>
      <c r="D30" s="76" t="s">
        <v>422</v>
      </c>
      <c r="E30" s="77" t="s">
        <v>423</v>
      </c>
    </row>
    <row r="31" spans="1:5" s="61" customFormat="1" ht="12" x14ac:dyDescent="0.2">
      <c r="A31" s="63"/>
      <c r="B31" s="64"/>
      <c r="C31" s="65"/>
      <c r="D31" s="65"/>
      <c r="E31" s="65"/>
    </row>
    <row r="32" spans="1:5" s="61" customFormat="1" ht="15" customHeight="1" x14ac:dyDescent="0.2">
      <c r="A32" s="202" t="s">
        <v>424</v>
      </c>
      <c r="B32" s="203"/>
      <c r="C32" s="203"/>
      <c r="D32" s="203"/>
      <c r="E32" s="204"/>
    </row>
    <row r="33" spans="1:5" s="61" customFormat="1" ht="15" customHeight="1" x14ac:dyDescent="0.2">
      <c r="A33" s="205"/>
      <c r="B33" s="206"/>
      <c r="C33" s="206"/>
      <c r="D33" s="206"/>
      <c r="E33" s="207"/>
    </row>
    <row r="34" spans="1:5" s="61" customFormat="1" ht="15" customHeight="1" x14ac:dyDescent="0.2">
      <c r="A34" s="205"/>
      <c r="B34" s="206"/>
      <c r="C34" s="206"/>
      <c r="D34" s="206"/>
      <c r="E34" s="207"/>
    </row>
    <row r="35" spans="1:5" s="61" customFormat="1" ht="15" customHeight="1" x14ac:dyDescent="0.2">
      <c r="A35" s="208"/>
      <c r="B35" s="209"/>
      <c r="C35" s="209"/>
      <c r="D35" s="209"/>
      <c r="E35" s="210"/>
    </row>
    <row r="36" spans="1:5" s="61" customFormat="1" ht="15" customHeight="1" x14ac:dyDescent="0.2">
      <c r="A36" s="63"/>
      <c r="B36" s="63"/>
      <c r="C36" s="63"/>
      <c r="D36" s="63"/>
      <c r="E36" s="63"/>
    </row>
    <row r="37" spans="1:5" s="61" customFormat="1" ht="12" x14ac:dyDescent="0.2">
      <c r="A37" s="63"/>
      <c r="B37" s="63"/>
      <c r="C37" s="63"/>
      <c r="D37" s="198" t="s">
        <v>534</v>
      </c>
      <c r="E37" s="198"/>
    </row>
    <row r="38" spans="1:5" ht="75" customHeight="1" x14ac:dyDescent="0.2">
      <c r="A38" s="57"/>
      <c r="B38" s="57"/>
      <c r="C38" s="199"/>
      <c r="D38" s="199"/>
      <c r="E38" s="199"/>
    </row>
    <row r="39" spans="1:5" x14ac:dyDescent="0.2">
      <c r="A39" s="57"/>
      <c r="B39" s="57"/>
      <c r="C39" s="200" t="s">
        <v>425</v>
      </c>
      <c r="D39" s="200"/>
      <c r="E39" s="200"/>
    </row>
    <row r="40" spans="1:5" ht="12" customHeight="1" x14ac:dyDescent="0.2">
      <c r="A40" s="57"/>
      <c r="B40" s="66"/>
      <c r="C40" s="201" t="s">
        <v>426</v>
      </c>
      <c r="D40" s="201"/>
      <c r="E40" s="201"/>
    </row>
    <row r="41" spans="1:5" ht="12" customHeight="1" x14ac:dyDescent="0.2">
      <c r="A41" s="57"/>
      <c r="B41" s="66"/>
      <c r="C41" s="201" t="s">
        <v>360</v>
      </c>
      <c r="D41" s="201"/>
      <c r="E41" s="201"/>
    </row>
  </sheetData>
  <mergeCells count="14">
    <mergeCell ref="A32:E35"/>
    <mergeCell ref="A1:E1"/>
    <mergeCell ref="A2:E2"/>
    <mergeCell ref="A3:E3"/>
    <mergeCell ref="A5:E5"/>
    <mergeCell ref="A7:E7"/>
    <mergeCell ref="A21:E21"/>
    <mergeCell ref="A22:E22"/>
    <mergeCell ref="A24:E24"/>
    <mergeCell ref="D37:E37"/>
    <mergeCell ref="C38:E38"/>
    <mergeCell ref="C39:E39"/>
    <mergeCell ref="C40:E40"/>
    <mergeCell ref="C41:E41"/>
  </mergeCells>
  <printOptions horizontalCentered="1"/>
  <pageMargins left="0.31496062992125984" right="0.31496062992125984" top="0.59055118110236227" bottom="0.39370078740157483" header="0" footer="0"/>
  <pageSetup paperSize="9" scale="95" fitToHeight="1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35CDD-7AAF-4011-AC29-DA7053F2E35B}">
  <sheetPr>
    <pageSetUpPr fitToPage="1"/>
  </sheetPr>
  <dimension ref="A1:J95"/>
  <sheetViews>
    <sheetView showOutlineSymbols="0" showWhiteSpace="0" topLeftCell="A73" workbookViewId="0">
      <selection activeCell="J81" sqref="J81"/>
    </sheetView>
  </sheetViews>
  <sheetFormatPr defaultRowHeight="12.75" x14ac:dyDescent="0.2"/>
  <cols>
    <col min="1" max="1" width="11.5" style="11" bestFit="1" customWidth="1"/>
    <col min="2" max="2" width="9" style="11" bestFit="1" customWidth="1"/>
    <col min="3" max="3" width="9.875" style="11" bestFit="1" customWidth="1"/>
    <col min="4" max="4" width="66.375" style="7" customWidth="1"/>
    <col min="5" max="5" width="11.625" style="7" customWidth="1"/>
    <col min="6" max="6" width="11.625" style="29" customWidth="1"/>
    <col min="7" max="7" width="11.25" style="29" bestFit="1" customWidth="1"/>
    <col min="8" max="8" width="10" style="29" bestFit="1" customWidth="1"/>
    <col min="9" max="9" width="10.625" style="133" bestFit="1" customWidth="1"/>
    <col min="10" max="10" width="8.875" style="38" bestFit="1" customWidth="1"/>
    <col min="11" max="16384" width="9" style="7"/>
  </cols>
  <sheetData>
    <row r="1" spans="1:10" ht="36" customHeight="1" x14ac:dyDescent="0.2">
      <c r="A1" s="5"/>
      <c r="B1" s="5"/>
      <c r="C1" s="5"/>
      <c r="D1" s="6"/>
      <c r="E1" s="195"/>
      <c r="F1" s="195"/>
      <c r="G1" s="197"/>
      <c r="H1" s="197"/>
      <c r="I1" s="197"/>
      <c r="J1" s="197"/>
    </row>
    <row r="2" spans="1:10" ht="21.75" customHeight="1" x14ac:dyDescent="0.2">
      <c r="A2" s="241" t="s">
        <v>348</v>
      </c>
      <c r="B2" s="242"/>
      <c r="C2" s="243" t="s">
        <v>0</v>
      </c>
      <c r="D2" s="243"/>
      <c r="E2" s="243"/>
      <c r="F2" s="243"/>
      <c r="G2" s="244"/>
      <c r="H2" s="48" t="s">
        <v>354</v>
      </c>
      <c r="I2" s="245">
        <v>45124</v>
      </c>
      <c r="J2" s="246"/>
    </row>
    <row r="3" spans="1:10" ht="44.25" customHeight="1" x14ac:dyDescent="0.2">
      <c r="A3" s="232" t="s">
        <v>349</v>
      </c>
      <c r="B3" s="233"/>
      <c r="C3" s="234" t="s">
        <v>353</v>
      </c>
      <c r="D3" s="234"/>
      <c r="E3" s="235"/>
      <c r="F3" s="54" t="s">
        <v>351</v>
      </c>
      <c r="G3" s="49">
        <v>0.22470000000000001</v>
      </c>
      <c r="H3" s="50" t="s">
        <v>350</v>
      </c>
      <c r="I3" s="236" t="s">
        <v>352</v>
      </c>
      <c r="J3" s="237"/>
    </row>
    <row r="4" spans="1:10" ht="12.75" customHeight="1" x14ac:dyDescent="0.2">
      <c r="A4" s="5"/>
      <c r="B4" s="5"/>
      <c r="C4" s="5"/>
      <c r="D4" s="6"/>
      <c r="E4" s="6"/>
      <c r="F4" s="28"/>
      <c r="G4" s="28"/>
      <c r="H4" s="28"/>
      <c r="I4" s="129"/>
      <c r="J4" s="37"/>
    </row>
    <row r="5" spans="1:10" s="11" customFormat="1" x14ac:dyDescent="0.2">
      <c r="A5" s="238" t="s">
        <v>445</v>
      </c>
      <c r="B5" s="239"/>
      <c r="C5" s="239"/>
      <c r="D5" s="239"/>
      <c r="E5" s="239"/>
      <c r="F5" s="239"/>
      <c r="G5" s="239"/>
      <c r="H5" s="239"/>
      <c r="I5" s="239"/>
      <c r="J5" s="240"/>
    </row>
    <row r="6" spans="1:10" s="11" customFormat="1" x14ac:dyDescent="0.2">
      <c r="A6" s="125" t="s">
        <v>446</v>
      </c>
      <c r="B6" s="125" t="s">
        <v>3</v>
      </c>
      <c r="C6" s="125" t="s">
        <v>2</v>
      </c>
      <c r="D6" s="125" t="s">
        <v>4</v>
      </c>
      <c r="E6" s="225" t="s">
        <v>361</v>
      </c>
      <c r="F6" s="225"/>
      <c r="G6" s="125" t="s">
        <v>5</v>
      </c>
      <c r="H6" s="126" t="s">
        <v>7</v>
      </c>
      <c r="I6" s="130" t="s">
        <v>453</v>
      </c>
      <c r="J6" s="126" t="s">
        <v>9</v>
      </c>
    </row>
    <row r="7" spans="1:10" s="11" customFormat="1" x14ac:dyDescent="0.2">
      <c r="A7" s="127" t="s">
        <v>447</v>
      </c>
      <c r="B7" s="127" t="s">
        <v>15</v>
      </c>
      <c r="C7" s="127" t="s">
        <v>14</v>
      </c>
      <c r="D7" s="127" t="s">
        <v>16</v>
      </c>
      <c r="E7" s="226" t="s">
        <v>448</v>
      </c>
      <c r="F7" s="226"/>
      <c r="G7" s="127" t="s">
        <v>17</v>
      </c>
      <c r="H7" s="227"/>
      <c r="I7" s="228"/>
      <c r="J7" s="128">
        <f>SUM(J8:J12)</f>
        <v>0.72</v>
      </c>
    </row>
    <row r="8" spans="1:10" x14ac:dyDescent="0.2">
      <c r="A8" s="135" t="s">
        <v>449</v>
      </c>
      <c r="B8" s="136" t="s">
        <v>37</v>
      </c>
      <c r="C8" s="136">
        <v>90769</v>
      </c>
      <c r="D8" s="137" t="s">
        <v>454</v>
      </c>
      <c r="E8" s="229" t="s">
        <v>452</v>
      </c>
      <c r="F8" s="229"/>
      <c r="G8" s="136" t="s">
        <v>363</v>
      </c>
      <c r="H8" s="138">
        <v>117.95</v>
      </c>
      <c r="I8" s="139">
        <v>3.7200000000000002E-3</v>
      </c>
      <c r="J8" s="140">
        <f>ROUNDDOWN(H8*I8,2)</f>
        <v>0.43</v>
      </c>
    </row>
    <row r="9" spans="1:10" x14ac:dyDescent="0.2">
      <c r="A9" s="141" t="s">
        <v>449</v>
      </c>
      <c r="B9" s="142" t="s">
        <v>37</v>
      </c>
      <c r="C9" s="142">
        <v>90775</v>
      </c>
      <c r="D9" s="143" t="s">
        <v>455</v>
      </c>
      <c r="E9" s="223" t="s">
        <v>452</v>
      </c>
      <c r="F9" s="223"/>
      <c r="G9" s="142" t="s">
        <v>363</v>
      </c>
      <c r="H9" s="144">
        <v>29.46</v>
      </c>
      <c r="I9" s="145">
        <v>3.7200000000000002E-3</v>
      </c>
      <c r="J9" s="146">
        <f t="shared" ref="J9:J12" si="0">ROUNDDOWN(H9*I9,2)</f>
        <v>0.1</v>
      </c>
    </row>
    <row r="10" spans="1:10" x14ac:dyDescent="0.2">
      <c r="A10" s="141" t="s">
        <v>449</v>
      </c>
      <c r="B10" s="142" t="s">
        <v>37</v>
      </c>
      <c r="C10" s="142">
        <v>100533</v>
      </c>
      <c r="D10" s="143" t="s">
        <v>456</v>
      </c>
      <c r="E10" s="223" t="s">
        <v>452</v>
      </c>
      <c r="F10" s="223"/>
      <c r="G10" s="142" t="s">
        <v>363</v>
      </c>
      <c r="H10" s="144">
        <v>33.83</v>
      </c>
      <c r="I10" s="145">
        <v>2.48E-3</v>
      </c>
      <c r="J10" s="146">
        <f t="shared" si="0"/>
        <v>0.08</v>
      </c>
    </row>
    <row r="11" spans="1:10" x14ac:dyDescent="0.2">
      <c r="A11" s="141" t="s">
        <v>450</v>
      </c>
      <c r="B11" s="142" t="s">
        <v>72</v>
      </c>
      <c r="C11" s="142" t="s">
        <v>451</v>
      </c>
      <c r="D11" s="143" t="s">
        <v>457</v>
      </c>
      <c r="E11" s="223" t="s">
        <v>362</v>
      </c>
      <c r="F11" s="223"/>
      <c r="G11" s="142" t="s">
        <v>5</v>
      </c>
      <c r="H11" s="144">
        <v>320</v>
      </c>
      <c r="I11" s="145">
        <v>3.6000000000000002E-4</v>
      </c>
      <c r="J11" s="146">
        <f t="shared" si="0"/>
        <v>0.11</v>
      </c>
    </row>
    <row r="12" spans="1:10" x14ac:dyDescent="0.2">
      <c r="A12" s="147" t="s">
        <v>450</v>
      </c>
      <c r="B12" s="148" t="s">
        <v>104</v>
      </c>
      <c r="C12" s="148">
        <v>5554</v>
      </c>
      <c r="D12" s="149" t="s">
        <v>368</v>
      </c>
      <c r="E12" s="224" t="s">
        <v>365</v>
      </c>
      <c r="F12" s="224"/>
      <c r="G12" s="148" t="s">
        <v>5</v>
      </c>
      <c r="H12" s="150">
        <v>7.8</v>
      </c>
      <c r="I12" s="151">
        <v>3.6000000000000002E-4</v>
      </c>
      <c r="J12" s="152">
        <f t="shared" si="0"/>
        <v>0</v>
      </c>
    </row>
    <row r="13" spans="1:10" x14ac:dyDescent="0.2">
      <c r="A13" s="123"/>
      <c r="B13" s="123"/>
      <c r="C13" s="123"/>
      <c r="D13" s="24"/>
      <c r="E13" s="123"/>
      <c r="F13" s="124"/>
      <c r="G13" s="123"/>
      <c r="H13" s="124"/>
      <c r="I13" s="131"/>
      <c r="J13" s="124"/>
    </row>
    <row r="14" spans="1:10" x14ac:dyDescent="0.2">
      <c r="A14" s="125" t="s">
        <v>458</v>
      </c>
      <c r="B14" s="125" t="s">
        <v>3</v>
      </c>
      <c r="C14" s="125" t="s">
        <v>2</v>
      </c>
      <c r="D14" s="125" t="s">
        <v>4</v>
      </c>
      <c r="E14" s="225" t="s">
        <v>361</v>
      </c>
      <c r="F14" s="225"/>
      <c r="G14" s="125" t="s">
        <v>5</v>
      </c>
      <c r="H14" s="126" t="s">
        <v>7</v>
      </c>
      <c r="I14" s="130" t="s">
        <v>453</v>
      </c>
      <c r="J14" s="126" t="s">
        <v>9</v>
      </c>
    </row>
    <row r="15" spans="1:10" x14ac:dyDescent="0.2">
      <c r="A15" s="127" t="s">
        <v>447</v>
      </c>
      <c r="B15" s="127" t="s">
        <v>15</v>
      </c>
      <c r="C15" s="127" t="s">
        <v>459</v>
      </c>
      <c r="D15" s="127" t="s">
        <v>20</v>
      </c>
      <c r="E15" s="226" t="s">
        <v>448</v>
      </c>
      <c r="F15" s="226"/>
      <c r="G15" s="127" t="s">
        <v>21</v>
      </c>
      <c r="H15" s="227"/>
      <c r="I15" s="228"/>
      <c r="J15" s="128">
        <f>SUM(J16:J21)</f>
        <v>797.36</v>
      </c>
    </row>
    <row r="16" spans="1:10" x14ac:dyDescent="0.2">
      <c r="A16" s="135" t="s">
        <v>449</v>
      </c>
      <c r="B16" s="136" t="s">
        <v>37</v>
      </c>
      <c r="C16" s="136">
        <v>100306</v>
      </c>
      <c r="D16" s="137" t="s">
        <v>461</v>
      </c>
      <c r="E16" s="229" t="s">
        <v>452</v>
      </c>
      <c r="F16" s="229"/>
      <c r="G16" s="136" t="s">
        <v>363</v>
      </c>
      <c r="H16" s="138">
        <v>129.19999999999999</v>
      </c>
      <c r="I16" s="139">
        <v>4</v>
      </c>
      <c r="J16" s="140">
        <f>ROUNDDOWN(H16*I16,2)</f>
        <v>516.79999999999995</v>
      </c>
    </row>
    <row r="17" spans="1:10" x14ac:dyDescent="0.2">
      <c r="A17" s="141" t="s">
        <v>449</v>
      </c>
      <c r="B17" s="142" t="s">
        <v>37</v>
      </c>
      <c r="C17" s="142">
        <v>90775</v>
      </c>
      <c r="D17" s="143" t="s">
        <v>455</v>
      </c>
      <c r="E17" s="223" t="s">
        <v>452</v>
      </c>
      <c r="F17" s="223"/>
      <c r="G17" s="142" t="s">
        <v>363</v>
      </c>
      <c r="H17" s="144">
        <v>29.46</v>
      </c>
      <c r="I17" s="145">
        <v>4</v>
      </c>
      <c r="J17" s="146">
        <f t="shared" ref="J17:J20" si="1">ROUNDDOWN(H17*I17,2)</f>
        <v>117.84</v>
      </c>
    </row>
    <row r="18" spans="1:10" x14ac:dyDescent="0.2">
      <c r="A18" s="141" t="s">
        <v>449</v>
      </c>
      <c r="B18" s="142" t="s">
        <v>37</v>
      </c>
      <c r="C18" s="142">
        <v>100533</v>
      </c>
      <c r="D18" s="143" t="s">
        <v>456</v>
      </c>
      <c r="E18" s="223" t="s">
        <v>452</v>
      </c>
      <c r="F18" s="223"/>
      <c r="G18" s="142" t="s">
        <v>363</v>
      </c>
      <c r="H18" s="144">
        <v>33.83</v>
      </c>
      <c r="I18" s="145">
        <v>4</v>
      </c>
      <c r="J18" s="146">
        <f t="shared" si="1"/>
        <v>135.32</v>
      </c>
    </row>
    <row r="19" spans="1:10" x14ac:dyDescent="0.2">
      <c r="A19" s="141" t="s">
        <v>450</v>
      </c>
      <c r="B19" s="142" t="s">
        <v>72</v>
      </c>
      <c r="C19" s="142" t="s">
        <v>451</v>
      </c>
      <c r="D19" s="143" t="s">
        <v>457</v>
      </c>
      <c r="E19" s="223" t="s">
        <v>362</v>
      </c>
      <c r="F19" s="223"/>
      <c r="G19" s="142" t="s">
        <v>5</v>
      </c>
      <c r="H19" s="144">
        <v>320</v>
      </c>
      <c r="I19" s="145">
        <v>2.5000000000000001E-2</v>
      </c>
      <c r="J19" s="146">
        <f t="shared" si="1"/>
        <v>8</v>
      </c>
    </row>
    <row r="20" spans="1:10" x14ac:dyDescent="0.2">
      <c r="A20" s="141" t="s">
        <v>450</v>
      </c>
      <c r="B20" s="142" t="s">
        <v>104</v>
      </c>
      <c r="C20" s="142">
        <v>5554</v>
      </c>
      <c r="D20" s="143" t="s">
        <v>368</v>
      </c>
      <c r="E20" s="223" t="s">
        <v>365</v>
      </c>
      <c r="F20" s="223"/>
      <c r="G20" s="142" t="s">
        <v>5</v>
      </c>
      <c r="H20" s="144">
        <v>7.8</v>
      </c>
      <c r="I20" s="145">
        <v>2</v>
      </c>
      <c r="J20" s="146">
        <f t="shared" si="1"/>
        <v>15.6</v>
      </c>
    </row>
    <row r="21" spans="1:10" x14ac:dyDescent="0.2">
      <c r="A21" s="147" t="s">
        <v>450</v>
      </c>
      <c r="B21" s="148" t="s">
        <v>369</v>
      </c>
      <c r="C21" s="148" t="s">
        <v>460</v>
      </c>
      <c r="D21" s="149" t="s">
        <v>462</v>
      </c>
      <c r="E21" s="224" t="s">
        <v>365</v>
      </c>
      <c r="F21" s="224"/>
      <c r="G21" s="148" t="s">
        <v>5</v>
      </c>
      <c r="H21" s="150">
        <v>1.9</v>
      </c>
      <c r="I21" s="151">
        <v>2</v>
      </c>
      <c r="J21" s="152">
        <f t="shared" ref="J21" si="2">ROUNDDOWN(H21*I21,2)</f>
        <v>3.8</v>
      </c>
    </row>
    <row r="22" spans="1:10" x14ac:dyDescent="0.2">
      <c r="A22" s="51"/>
      <c r="B22" s="51"/>
      <c r="C22" s="51"/>
      <c r="D22" s="52"/>
      <c r="E22" s="51"/>
      <c r="F22" s="53"/>
      <c r="G22" s="51"/>
      <c r="H22" s="53"/>
      <c r="I22" s="132"/>
      <c r="J22" s="53"/>
    </row>
    <row r="23" spans="1:10" x14ac:dyDescent="0.2">
      <c r="A23" s="125" t="s">
        <v>463</v>
      </c>
      <c r="B23" s="125" t="s">
        <v>3</v>
      </c>
      <c r="C23" s="125" t="s">
        <v>2</v>
      </c>
      <c r="D23" s="125" t="s">
        <v>4</v>
      </c>
      <c r="E23" s="225" t="s">
        <v>361</v>
      </c>
      <c r="F23" s="225"/>
      <c r="G23" s="125" t="s">
        <v>5</v>
      </c>
      <c r="H23" s="126" t="s">
        <v>7</v>
      </c>
      <c r="I23" s="130" t="s">
        <v>453</v>
      </c>
      <c r="J23" s="126" t="s">
        <v>9</v>
      </c>
    </row>
    <row r="24" spans="1:10" x14ac:dyDescent="0.2">
      <c r="A24" s="127" t="s">
        <v>447</v>
      </c>
      <c r="B24" s="127" t="s">
        <v>15</v>
      </c>
      <c r="C24" s="127" t="s">
        <v>464</v>
      </c>
      <c r="D24" s="127" t="s">
        <v>24</v>
      </c>
      <c r="E24" s="226" t="s">
        <v>448</v>
      </c>
      <c r="F24" s="226"/>
      <c r="G24" s="127" t="s">
        <v>21</v>
      </c>
      <c r="H24" s="227"/>
      <c r="I24" s="228"/>
      <c r="J24" s="128">
        <f>SUM(J25:J30)</f>
        <v>948.43999999999994</v>
      </c>
    </row>
    <row r="25" spans="1:10" x14ac:dyDescent="0.2">
      <c r="A25" s="135" t="s">
        <v>449</v>
      </c>
      <c r="B25" s="136" t="s">
        <v>37</v>
      </c>
      <c r="C25" s="136">
        <v>91677</v>
      </c>
      <c r="D25" s="137" t="s">
        <v>465</v>
      </c>
      <c r="E25" s="229" t="s">
        <v>452</v>
      </c>
      <c r="F25" s="229"/>
      <c r="G25" s="136" t="s">
        <v>363</v>
      </c>
      <c r="H25" s="138">
        <v>166.97</v>
      </c>
      <c r="I25" s="139">
        <v>4</v>
      </c>
      <c r="J25" s="140">
        <f>ROUNDDOWN(H25*I25,2)</f>
        <v>667.88</v>
      </c>
    </row>
    <row r="26" spans="1:10" x14ac:dyDescent="0.2">
      <c r="A26" s="141" t="s">
        <v>449</v>
      </c>
      <c r="B26" s="142" t="s">
        <v>37</v>
      </c>
      <c r="C26" s="142">
        <v>90775</v>
      </c>
      <c r="D26" s="143" t="s">
        <v>455</v>
      </c>
      <c r="E26" s="223" t="s">
        <v>452</v>
      </c>
      <c r="F26" s="223"/>
      <c r="G26" s="142" t="s">
        <v>363</v>
      </c>
      <c r="H26" s="144">
        <v>29.46</v>
      </c>
      <c r="I26" s="145">
        <v>4</v>
      </c>
      <c r="J26" s="146">
        <f t="shared" ref="J26:J30" si="3">ROUNDDOWN(H26*I26,2)</f>
        <v>117.84</v>
      </c>
    </row>
    <row r="27" spans="1:10" x14ac:dyDescent="0.2">
      <c r="A27" s="141" t="s">
        <v>449</v>
      </c>
      <c r="B27" s="142" t="s">
        <v>37</v>
      </c>
      <c r="C27" s="142">
        <v>100533</v>
      </c>
      <c r="D27" s="143" t="s">
        <v>456</v>
      </c>
      <c r="E27" s="223" t="s">
        <v>452</v>
      </c>
      <c r="F27" s="223"/>
      <c r="G27" s="142" t="s">
        <v>363</v>
      </c>
      <c r="H27" s="144">
        <v>33.83</v>
      </c>
      <c r="I27" s="145">
        <v>4</v>
      </c>
      <c r="J27" s="146">
        <f t="shared" si="3"/>
        <v>135.32</v>
      </c>
    </row>
    <row r="28" spans="1:10" x14ac:dyDescent="0.2">
      <c r="A28" s="141" t="s">
        <v>450</v>
      </c>
      <c r="B28" s="142" t="s">
        <v>72</v>
      </c>
      <c r="C28" s="142" t="s">
        <v>451</v>
      </c>
      <c r="D28" s="143" t="s">
        <v>457</v>
      </c>
      <c r="E28" s="223" t="s">
        <v>362</v>
      </c>
      <c r="F28" s="223"/>
      <c r="G28" s="142" t="s">
        <v>5</v>
      </c>
      <c r="H28" s="144">
        <v>320</v>
      </c>
      <c r="I28" s="145">
        <v>2.5000000000000001E-2</v>
      </c>
      <c r="J28" s="146">
        <f t="shared" si="3"/>
        <v>8</v>
      </c>
    </row>
    <row r="29" spans="1:10" x14ac:dyDescent="0.2">
      <c r="A29" s="141" t="s">
        <v>450</v>
      </c>
      <c r="B29" s="142" t="s">
        <v>104</v>
      </c>
      <c r="C29" s="142">
        <v>5554</v>
      </c>
      <c r="D29" s="143" t="s">
        <v>368</v>
      </c>
      <c r="E29" s="223" t="s">
        <v>365</v>
      </c>
      <c r="F29" s="223"/>
      <c r="G29" s="142" t="s">
        <v>5</v>
      </c>
      <c r="H29" s="144">
        <v>7.8</v>
      </c>
      <c r="I29" s="145">
        <v>2</v>
      </c>
      <c r="J29" s="146">
        <f t="shared" si="3"/>
        <v>15.6</v>
      </c>
    </row>
    <row r="30" spans="1:10" x14ac:dyDescent="0.2">
      <c r="A30" s="147" t="s">
        <v>450</v>
      </c>
      <c r="B30" s="148" t="s">
        <v>369</v>
      </c>
      <c r="C30" s="148" t="s">
        <v>460</v>
      </c>
      <c r="D30" s="149" t="s">
        <v>462</v>
      </c>
      <c r="E30" s="224" t="s">
        <v>365</v>
      </c>
      <c r="F30" s="224"/>
      <c r="G30" s="148" t="s">
        <v>5</v>
      </c>
      <c r="H30" s="150">
        <v>1.9</v>
      </c>
      <c r="I30" s="151">
        <v>2</v>
      </c>
      <c r="J30" s="152">
        <f t="shared" si="3"/>
        <v>3.8</v>
      </c>
    </row>
    <row r="31" spans="1:10" x14ac:dyDescent="0.2">
      <c r="A31" s="51"/>
      <c r="B31" s="51"/>
      <c r="C31" s="51"/>
      <c r="D31" s="52"/>
      <c r="E31" s="51"/>
      <c r="F31" s="53"/>
      <c r="G31" s="51"/>
      <c r="H31" s="53"/>
      <c r="I31" s="132"/>
      <c r="J31" s="53"/>
    </row>
    <row r="32" spans="1:10" x14ac:dyDescent="0.2">
      <c r="A32" s="125" t="s">
        <v>466</v>
      </c>
      <c r="B32" s="125" t="s">
        <v>3</v>
      </c>
      <c r="C32" s="125" t="s">
        <v>2</v>
      </c>
      <c r="D32" s="125" t="s">
        <v>4</v>
      </c>
      <c r="E32" s="225" t="s">
        <v>361</v>
      </c>
      <c r="F32" s="225"/>
      <c r="G32" s="125" t="s">
        <v>5</v>
      </c>
      <c r="H32" s="126" t="s">
        <v>7</v>
      </c>
      <c r="I32" s="130" t="s">
        <v>453</v>
      </c>
      <c r="J32" s="126" t="s">
        <v>9</v>
      </c>
    </row>
    <row r="33" spans="1:10" ht="38.25" x14ac:dyDescent="0.2">
      <c r="A33" s="127" t="s">
        <v>447</v>
      </c>
      <c r="B33" s="127" t="s">
        <v>15</v>
      </c>
      <c r="C33" s="127" t="s">
        <v>467</v>
      </c>
      <c r="D33" s="127" t="s">
        <v>29</v>
      </c>
      <c r="E33" s="226" t="s">
        <v>448</v>
      </c>
      <c r="F33" s="226"/>
      <c r="G33" s="127" t="s">
        <v>30</v>
      </c>
      <c r="H33" s="227"/>
      <c r="I33" s="228"/>
      <c r="J33" s="128">
        <f>SUM(J34:J35)</f>
        <v>34672.75</v>
      </c>
    </row>
    <row r="34" spans="1:10" x14ac:dyDescent="0.2">
      <c r="A34" s="135" t="s">
        <v>449</v>
      </c>
      <c r="B34" s="136" t="s">
        <v>37</v>
      </c>
      <c r="C34" s="136">
        <v>94295</v>
      </c>
      <c r="D34" s="137" t="s">
        <v>468</v>
      </c>
      <c r="E34" s="229" t="s">
        <v>452</v>
      </c>
      <c r="F34" s="229"/>
      <c r="G34" s="136" t="s">
        <v>470</v>
      </c>
      <c r="H34" s="138">
        <v>5387.75</v>
      </c>
      <c r="I34" s="139">
        <v>5</v>
      </c>
      <c r="J34" s="140">
        <f>ROUNDDOWN(H34*I34,2)</f>
        <v>26938.75</v>
      </c>
    </row>
    <row r="35" spans="1:10" x14ac:dyDescent="0.2">
      <c r="A35" s="147" t="s">
        <v>449</v>
      </c>
      <c r="B35" s="148" t="s">
        <v>37</v>
      </c>
      <c r="C35" s="148">
        <v>90778</v>
      </c>
      <c r="D35" s="149" t="s">
        <v>469</v>
      </c>
      <c r="E35" s="224" t="s">
        <v>452</v>
      </c>
      <c r="F35" s="224"/>
      <c r="G35" s="148" t="s">
        <v>363</v>
      </c>
      <c r="H35" s="150">
        <v>128.9</v>
      </c>
      <c r="I35" s="151">
        <v>60</v>
      </c>
      <c r="J35" s="152">
        <f t="shared" ref="J35" si="4">ROUNDDOWN(H35*I35,2)</f>
        <v>7734</v>
      </c>
    </row>
    <row r="36" spans="1:10" x14ac:dyDescent="0.2">
      <c r="A36" s="123"/>
      <c r="B36" s="123"/>
      <c r="C36" s="123"/>
      <c r="D36" s="24"/>
      <c r="E36" s="123"/>
      <c r="F36" s="124"/>
      <c r="G36" s="123"/>
      <c r="H36" s="124"/>
      <c r="I36" s="131"/>
      <c r="J36" s="124"/>
    </row>
    <row r="37" spans="1:10" x14ac:dyDescent="0.2">
      <c r="A37" s="125" t="s">
        <v>471</v>
      </c>
      <c r="B37" s="125" t="s">
        <v>3</v>
      </c>
      <c r="C37" s="125" t="s">
        <v>2</v>
      </c>
      <c r="D37" s="125" t="s">
        <v>4</v>
      </c>
      <c r="E37" s="225" t="s">
        <v>361</v>
      </c>
      <c r="F37" s="225"/>
      <c r="G37" s="125" t="s">
        <v>5</v>
      </c>
      <c r="H37" s="126" t="s">
        <v>7</v>
      </c>
      <c r="I37" s="130" t="s">
        <v>453</v>
      </c>
      <c r="J37" s="126" t="s">
        <v>9</v>
      </c>
    </row>
    <row r="38" spans="1:10" x14ac:dyDescent="0.2">
      <c r="A38" s="127" t="s">
        <v>447</v>
      </c>
      <c r="B38" s="127" t="s">
        <v>15</v>
      </c>
      <c r="C38" s="127" t="s">
        <v>472</v>
      </c>
      <c r="D38" s="127" t="s">
        <v>33</v>
      </c>
      <c r="E38" s="226" t="s">
        <v>473</v>
      </c>
      <c r="F38" s="226"/>
      <c r="G38" s="127" t="s">
        <v>30</v>
      </c>
      <c r="H38" s="227"/>
      <c r="I38" s="228"/>
      <c r="J38" s="128">
        <f>SUM(J39:J41)</f>
        <v>2051.3599999999997</v>
      </c>
    </row>
    <row r="39" spans="1:10" ht="51" x14ac:dyDescent="0.2">
      <c r="A39" s="135" t="s">
        <v>449</v>
      </c>
      <c r="B39" s="136" t="s">
        <v>37</v>
      </c>
      <c r="C39" s="136">
        <v>73467</v>
      </c>
      <c r="D39" s="137" t="s">
        <v>477</v>
      </c>
      <c r="E39" s="229" t="s">
        <v>474</v>
      </c>
      <c r="F39" s="229"/>
      <c r="G39" s="136" t="s">
        <v>478</v>
      </c>
      <c r="H39" s="138">
        <v>236.89</v>
      </c>
      <c r="I39" s="139">
        <v>8</v>
      </c>
      <c r="J39" s="140">
        <f>ROUNDDOWN(H39*I39,2)</f>
        <v>1895.12</v>
      </c>
    </row>
    <row r="40" spans="1:10" x14ac:dyDescent="0.2">
      <c r="A40" s="141" t="s">
        <v>449</v>
      </c>
      <c r="B40" s="142" t="s">
        <v>37</v>
      </c>
      <c r="C40" s="142">
        <v>88285</v>
      </c>
      <c r="D40" s="143" t="s">
        <v>476</v>
      </c>
      <c r="E40" s="223" t="s">
        <v>452</v>
      </c>
      <c r="F40" s="223"/>
      <c r="G40" s="142" t="s">
        <v>363</v>
      </c>
      <c r="H40" s="144">
        <v>27.72</v>
      </c>
      <c r="I40" s="145">
        <v>8</v>
      </c>
      <c r="J40" s="146"/>
    </row>
    <row r="41" spans="1:10" x14ac:dyDescent="0.2">
      <c r="A41" s="147" t="s">
        <v>449</v>
      </c>
      <c r="B41" s="148" t="s">
        <v>37</v>
      </c>
      <c r="C41" s="148">
        <v>88316</v>
      </c>
      <c r="D41" s="149" t="s">
        <v>475</v>
      </c>
      <c r="E41" s="224" t="s">
        <v>452</v>
      </c>
      <c r="F41" s="224"/>
      <c r="G41" s="148" t="s">
        <v>363</v>
      </c>
      <c r="H41" s="150">
        <v>19.53</v>
      </c>
      <c r="I41" s="151">
        <v>8</v>
      </c>
      <c r="J41" s="152">
        <f t="shared" ref="J41" si="5">ROUNDDOWN(H41*I41,2)</f>
        <v>156.24</v>
      </c>
    </row>
    <row r="42" spans="1:10" x14ac:dyDescent="0.2">
      <c r="A42" s="4"/>
      <c r="B42" s="13"/>
      <c r="C42" s="4"/>
      <c r="D42" s="2"/>
      <c r="E42" s="14"/>
      <c r="F42" s="33"/>
      <c r="G42" s="14"/>
      <c r="H42" s="33"/>
      <c r="I42" s="134"/>
      <c r="J42" s="15"/>
    </row>
    <row r="43" spans="1:10" x14ac:dyDescent="0.2">
      <c r="A43" s="125" t="s">
        <v>479</v>
      </c>
      <c r="B43" s="125" t="s">
        <v>3</v>
      </c>
      <c r="C43" s="125" t="s">
        <v>2</v>
      </c>
      <c r="D43" s="125" t="s">
        <v>4</v>
      </c>
      <c r="E43" s="225" t="s">
        <v>361</v>
      </c>
      <c r="F43" s="225"/>
      <c r="G43" s="125" t="s">
        <v>5</v>
      </c>
      <c r="H43" s="126" t="s">
        <v>7</v>
      </c>
      <c r="I43" s="130" t="s">
        <v>453</v>
      </c>
      <c r="J43" s="126" t="s">
        <v>9</v>
      </c>
    </row>
    <row r="44" spans="1:10" ht="25.5" x14ac:dyDescent="0.2">
      <c r="A44" s="153" t="s">
        <v>447</v>
      </c>
      <c r="B44" s="153" t="s">
        <v>15</v>
      </c>
      <c r="C44" s="153" t="s">
        <v>480</v>
      </c>
      <c r="D44" s="153" t="s">
        <v>481</v>
      </c>
      <c r="E44" s="226" t="s">
        <v>473</v>
      </c>
      <c r="F44" s="226"/>
      <c r="G44" s="153" t="s">
        <v>30</v>
      </c>
      <c r="H44" s="230"/>
      <c r="I44" s="231"/>
      <c r="J44" s="154">
        <f>SUM(J45:J62)</f>
        <v>2050.83</v>
      </c>
    </row>
    <row r="45" spans="1:10" ht="12.75" customHeight="1" x14ac:dyDescent="0.2">
      <c r="A45" s="135" t="s">
        <v>449</v>
      </c>
      <c r="B45" s="136" t="s">
        <v>37</v>
      </c>
      <c r="C45" s="136">
        <v>88265</v>
      </c>
      <c r="D45" s="137" t="s">
        <v>482</v>
      </c>
      <c r="E45" s="223" t="s">
        <v>452</v>
      </c>
      <c r="F45" s="223"/>
      <c r="G45" s="136" t="s">
        <v>363</v>
      </c>
      <c r="H45" s="138">
        <v>28.96</v>
      </c>
      <c r="I45" s="139">
        <v>8</v>
      </c>
      <c r="J45" s="140">
        <f>ROUNDDOWN(H45*I45,2)</f>
        <v>231.68</v>
      </c>
    </row>
    <row r="46" spans="1:10" ht="12.75" customHeight="1" x14ac:dyDescent="0.2">
      <c r="A46" s="141" t="s">
        <v>449</v>
      </c>
      <c r="B46" s="142" t="s">
        <v>37</v>
      </c>
      <c r="C46" s="142">
        <v>88247</v>
      </c>
      <c r="D46" s="143" t="s">
        <v>483</v>
      </c>
      <c r="E46" s="223" t="s">
        <v>452</v>
      </c>
      <c r="F46" s="223"/>
      <c r="G46" s="142" t="s">
        <v>363</v>
      </c>
      <c r="H46" s="144">
        <v>21.68</v>
      </c>
      <c r="I46" s="145">
        <v>8</v>
      </c>
      <c r="J46" s="146">
        <f t="shared" ref="J46:J61" si="6">ROUNDDOWN(H46*I46,2)</f>
        <v>173.44</v>
      </c>
    </row>
    <row r="47" spans="1:10" x14ac:dyDescent="0.2">
      <c r="A47" s="141" t="s">
        <v>449</v>
      </c>
      <c r="B47" s="142" t="s">
        <v>104</v>
      </c>
      <c r="C47" s="142">
        <v>12015</v>
      </c>
      <c r="D47" s="143" t="s">
        <v>484</v>
      </c>
      <c r="E47" s="223" t="s">
        <v>487</v>
      </c>
      <c r="F47" s="223"/>
      <c r="G47" s="142" t="s">
        <v>5</v>
      </c>
      <c r="H47" s="144">
        <v>135.55000000000001</v>
      </c>
      <c r="I47" s="145">
        <v>1</v>
      </c>
      <c r="J47" s="146">
        <f t="shared" si="6"/>
        <v>135.55000000000001</v>
      </c>
    </row>
    <row r="48" spans="1:10" x14ac:dyDescent="0.2">
      <c r="A48" s="141" t="s">
        <v>449</v>
      </c>
      <c r="B48" s="142" t="s">
        <v>104</v>
      </c>
      <c r="C48" s="142">
        <v>3810</v>
      </c>
      <c r="D48" s="143" t="s">
        <v>485</v>
      </c>
      <c r="E48" s="223" t="s">
        <v>370</v>
      </c>
      <c r="F48" s="223"/>
      <c r="G48" s="142" t="s">
        <v>5</v>
      </c>
      <c r="H48" s="144">
        <v>46.25</v>
      </c>
      <c r="I48" s="145">
        <v>1</v>
      </c>
      <c r="J48" s="146">
        <f t="shared" si="6"/>
        <v>46.25</v>
      </c>
    </row>
    <row r="49" spans="1:10" x14ac:dyDescent="0.2">
      <c r="A49" s="141" t="s">
        <v>449</v>
      </c>
      <c r="B49" s="142" t="s">
        <v>235</v>
      </c>
      <c r="C49" s="142">
        <v>59531</v>
      </c>
      <c r="D49" s="143" t="s">
        <v>486</v>
      </c>
      <c r="E49" s="223" t="s">
        <v>488</v>
      </c>
      <c r="F49" s="223"/>
      <c r="G49" s="142" t="s">
        <v>55</v>
      </c>
      <c r="H49" s="144">
        <v>90.18</v>
      </c>
      <c r="I49" s="145">
        <v>2</v>
      </c>
      <c r="J49" s="146">
        <f t="shared" si="6"/>
        <v>180.36</v>
      </c>
    </row>
    <row r="50" spans="1:10" x14ac:dyDescent="0.2">
      <c r="A50" s="141" t="s">
        <v>450</v>
      </c>
      <c r="B50" s="142" t="s">
        <v>367</v>
      </c>
      <c r="C50" s="142" t="s">
        <v>489</v>
      </c>
      <c r="D50" s="143" t="s">
        <v>492</v>
      </c>
      <c r="E50" s="223" t="s">
        <v>491</v>
      </c>
      <c r="F50" s="223"/>
      <c r="G50" s="142" t="s">
        <v>5</v>
      </c>
      <c r="H50" s="144">
        <v>490.19</v>
      </c>
      <c r="I50" s="145">
        <v>1</v>
      </c>
      <c r="J50" s="146">
        <f t="shared" si="6"/>
        <v>490.19</v>
      </c>
    </row>
    <row r="51" spans="1:10" x14ac:dyDescent="0.2">
      <c r="A51" s="141" t="s">
        <v>450</v>
      </c>
      <c r="B51" s="142" t="s">
        <v>37</v>
      </c>
      <c r="C51" s="142">
        <v>34709</v>
      </c>
      <c r="D51" s="143" t="s">
        <v>493</v>
      </c>
      <c r="E51" s="223" t="s">
        <v>491</v>
      </c>
      <c r="F51" s="223"/>
      <c r="G51" s="142" t="s">
        <v>5</v>
      </c>
      <c r="H51" s="144">
        <v>59.59</v>
      </c>
      <c r="I51" s="145">
        <v>1</v>
      </c>
      <c r="J51" s="146">
        <f t="shared" si="6"/>
        <v>59.59</v>
      </c>
    </row>
    <row r="52" spans="1:10" ht="25.5" x14ac:dyDescent="0.2">
      <c r="A52" s="141" t="s">
        <v>450</v>
      </c>
      <c r="B52" s="142" t="s">
        <v>37</v>
      </c>
      <c r="C52" s="142">
        <v>1625</v>
      </c>
      <c r="D52" s="143" t="s">
        <v>494</v>
      </c>
      <c r="E52" s="223" t="s">
        <v>491</v>
      </c>
      <c r="F52" s="223"/>
      <c r="G52" s="142" t="s">
        <v>5</v>
      </c>
      <c r="H52" s="144">
        <v>184.24</v>
      </c>
      <c r="I52" s="145">
        <v>1</v>
      </c>
      <c r="J52" s="146">
        <f t="shared" si="6"/>
        <v>184.24</v>
      </c>
    </row>
    <row r="53" spans="1:10" x14ac:dyDescent="0.2">
      <c r="A53" s="141" t="s">
        <v>450</v>
      </c>
      <c r="B53" s="142" t="s">
        <v>367</v>
      </c>
      <c r="C53" s="142" t="s">
        <v>490</v>
      </c>
      <c r="D53" s="143" t="s">
        <v>495</v>
      </c>
      <c r="E53" s="223" t="s">
        <v>491</v>
      </c>
      <c r="F53" s="223"/>
      <c r="G53" s="142" t="s">
        <v>5</v>
      </c>
      <c r="H53" s="144">
        <v>15.9</v>
      </c>
      <c r="I53" s="145">
        <v>1</v>
      </c>
      <c r="J53" s="146">
        <f t="shared" si="6"/>
        <v>15.9</v>
      </c>
    </row>
    <row r="54" spans="1:10" ht="25.5" x14ac:dyDescent="0.2">
      <c r="A54" s="141" t="s">
        <v>450</v>
      </c>
      <c r="B54" s="142" t="s">
        <v>37</v>
      </c>
      <c r="C54" s="142">
        <v>12359</v>
      </c>
      <c r="D54" s="143" t="s">
        <v>496</v>
      </c>
      <c r="E54" s="223" t="s">
        <v>491</v>
      </c>
      <c r="F54" s="223"/>
      <c r="G54" s="142" t="s">
        <v>5</v>
      </c>
      <c r="H54" s="144">
        <v>152.94999999999999</v>
      </c>
      <c r="I54" s="145">
        <v>1</v>
      </c>
      <c r="J54" s="146">
        <f t="shared" si="6"/>
        <v>152.94999999999999</v>
      </c>
    </row>
    <row r="55" spans="1:10" x14ac:dyDescent="0.2">
      <c r="A55" s="141" t="s">
        <v>450</v>
      </c>
      <c r="B55" s="142" t="s">
        <v>104</v>
      </c>
      <c r="C55" s="142">
        <v>3033</v>
      </c>
      <c r="D55" s="143" t="s">
        <v>497</v>
      </c>
      <c r="E55" s="223" t="s">
        <v>491</v>
      </c>
      <c r="F55" s="223"/>
      <c r="G55" s="142" t="s">
        <v>5</v>
      </c>
      <c r="H55" s="144">
        <v>12.1</v>
      </c>
      <c r="I55" s="145">
        <v>12</v>
      </c>
      <c r="J55" s="146">
        <f t="shared" si="6"/>
        <v>145.19999999999999</v>
      </c>
    </row>
    <row r="56" spans="1:10" ht="25.5" x14ac:dyDescent="0.2">
      <c r="A56" s="141" t="s">
        <v>450</v>
      </c>
      <c r="B56" s="142" t="s">
        <v>37</v>
      </c>
      <c r="C56" s="142">
        <v>39282</v>
      </c>
      <c r="D56" s="143" t="s">
        <v>498</v>
      </c>
      <c r="E56" s="223" t="s">
        <v>491</v>
      </c>
      <c r="F56" s="223"/>
      <c r="G56" s="142" t="s">
        <v>55</v>
      </c>
      <c r="H56" s="144">
        <v>1.1299999999999999</v>
      </c>
      <c r="I56" s="145">
        <v>30</v>
      </c>
      <c r="J56" s="146">
        <f t="shared" si="6"/>
        <v>33.9</v>
      </c>
    </row>
    <row r="57" spans="1:10" ht="25.5" x14ac:dyDescent="0.2">
      <c r="A57" s="141" t="s">
        <v>450</v>
      </c>
      <c r="B57" s="142" t="s">
        <v>37</v>
      </c>
      <c r="C57" s="142">
        <v>981</v>
      </c>
      <c r="D57" s="143" t="s">
        <v>499</v>
      </c>
      <c r="E57" s="223" t="s">
        <v>491</v>
      </c>
      <c r="F57" s="223"/>
      <c r="G57" s="142" t="s">
        <v>55</v>
      </c>
      <c r="H57" s="144">
        <v>3.57</v>
      </c>
      <c r="I57" s="145">
        <v>30</v>
      </c>
      <c r="J57" s="146">
        <f t="shared" si="6"/>
        <v>107.1</v>
      </c>
    </row>
    <row r="58" spans="1:10" x14ac:dyDescent="0.2">
      <c r="A58" s="141" t="s">
        <v>450</v>
      </c>
      <c r="B58" s="142" t="s">
        <v>104</v>
      </c>
      <c r="C58" s="142">
        <v>4855</v>
      </c>
      <c r="D58" s="143" t="s">
        <v>500</v>
      </c>
      <c r="E58" s="223" t="s">
        <v>491</v>
      </c>
      <c r="F58" s="223"/>
      <c r="G58" s="142" t="s">
        <v>5</v>
      </c>
      <c r="H58" s="144">
        <v>31.2</v>
      </c>
      <c r="I58" s="145">
        <v>2</v>
      </c>
      <c r="J58" s="146">
        <f t="shared" si="6"/>
        <v>62.4</v>
      </c>
    </row>
    <row r="59" spans="1:10" ht="25.5" x14ac:dyDescent="0.2">
      <c r="A59" s="141" t="s">
        <v>450</v>
      </c>
      <c r="B59" s="142" t="s">
        <v>37</v>
      </c>
      <c r="C59" s="142">
        <v>1571</v>
      </c>
      <c r="D59" s="143" t="s">
        <v>501</v>
      </c>
      <c r="E59" s="223" t="s">
        <v>491</v>
      </c>
      <c r="F59" s="223"/>
      <c r="G59" s="142" t="s">
        <v>5</v>
      </c>
      <c r="H59" s="144">
        <v>1.28</v>
      </c>
      <c r="I59" s="145">
        <v>10</v>
      </c>
      <c r="J59" s="146">
        <f t="shared" si="6"/>
        <v>12.8</v>
      </c>
    </row>
    <row r="60" spans="1:10" ht="25.5" x14ac:dyDescent="0.2">
      <c r="A60" s="141" t="s">
        <v>450</v>
      </c>
      <c r="B60" s="142" t="s">
        <v>37</v>
      </c>
      <c r="C60" s="142">
        <v>1570</v>
      </c>
      <c r="D60" s="143" t="s">
        <v>502</v>
      </c>
      <c r="E60" s="223" t="s">
        <v>491</v>
      </c>
      <c r="F60" s="223"/>
      <c r="G60" s="142" t="s">
        <v>5</v>
      </c>
      <c r="H60" s="144">
        <v>0.98</v>
      </c>
      <c r="I60" s="145">
        <v>10</v>
      </c>
      <c r="J60" s="146">
        <f t="shared" si="6"/>
        <v>9.8000000000000007</v>
      </c>
    </row>
    <row r="61" spans="1:10" x14ac:dyDescent="0.2">
      <c r="A61" s="141" t="s">
        <v>450</v>
      </c>
      <c r="B61" s="142" t="s">
        <v>104</v>
      </c>
      <c r="C61" s="142">
        <v>181</v>
      </c>
      <c r="D61" s="143" t="s">
        <v>503</v>
      </c>
      <c r="E61" s="223" t="s">
        <v>491</v>
      </c>
      <c r="F61" s="223"/>
      <c r="G61" s="142" t="s">
        <v>5</v>
      </c>
      <c r="H61" s="144">
        <v>0.05</v>
      </c>
      <c r="I61" s="145">
        <v>20</v>
      </c>
      <c r="J61" s="146">
        <f t="shared" si="6"/>
        <v>1</v>
      </c>
    </row>
    <row r="62" spans="1:10" x14ac:dyDescent="0.2">
      <c r="A62" s="147" t="s">
        <v>450</v>
      </c>
      <c r="B62" s="148" t="s">
        <v>37</v>
      </c>
      <c r="C62" s="148">
        <v>34653</v>
      </c>
      <c r="D62" s="149" t="s">
        <v>504</v>
      </c>
      <c r="E62" s="224" t="s">
        <v>491</v>
      </c>
      <c r="F62" s="224"/>
      <c r="G62" s="148" t="s">
        <v>5</v>
      </c>
      <c r="H62" s="150">
        <v>8.48</v>
      </c>
      <c r="I62" s="151">
        <v>1</v>
      </c>
      <c r="J62" s="152">
        <f t="shared" ref="J62" si="7">ROUNDDOWN(H62*I62,2)</f>
        <v>8.48</v>
      </c>
    </row>
    <row r="63" spans="1:10" x14ac:dyDescent="0.2">
      <c r="A63" s="123"/>
      <c r="B63" s="123"/>
      <c r="C63" s="123"/>
      <c r="D63" s="24"/>
      <c r="E63" s="123"/>
      <c r="F63" s="124"/>
      <c r="G63" s="123"/>
      <c r="H63" s="124"/>
      <c r="I63" s="131"/>
      <c r="J63" s="124"/>
    </row>
    <row r="64" spans="1:10" x14ac:dyDescent="0.2">
      <c r="A64" s="125" t="s">
        <v>505</v>
      </c>
      <c r="B64" s="125" t="s">
        <v>3</v>
      </c>
      <c r="C64" s="125" t="s">
        <v>2</v>
      </c>
      <c r="D64" s="125" t="s">
        <v>4</v>
      </c>
      <c r="E64" s="225" t="s">
        <v>361</v>
      </c>
      <c r="F64" s="225"/>
      <c r="G64" s="125" t="s">
        <v>5</v>
      </c>
      <c r="H64" s="126" t="s">
        <v>7</v>
      </c>
      <c r="I64" s="130" t="s">
        <v>453</v>
      </c>
      <c r="J64" s="126" t="s">
        <v>9</v>
      </c>
    </row>
    <row r="65" spans="1:10" ht="38.25" x14ac:dyDescent="0.2">
      <c r="A65" s="127" t="s">
        <v>447</v>
      </c>
      <c r="B65" s="127" t="s">
        <v>15</v>
      </c>
      <c r="C65" s="127" t="s">
        <v>533</v>
      </c>
      <c r="D65" s="127" t="s">
        <v>166</v>
      </c>
      <c r="E65" s="226">
        <v>15</v>
      </c>
      <c r="F65" s="226"/>
      <c r="G65" s="127" t="s">
        <v>5</v>
      </c>
      <c r="H65" s="227"/>
      <c r="I65" s="228"/>
      <c r="J65" s="128">
        <f>SUM(J66:J67)</f>
        <v>50</v>
      </c>
    </row>
    <row r="66" spans="1:10" x14ac:dyDescent="0.2">
      <c r="A66" s="135" t="s">
        <v>449</v>
      </c>
      <c r="B66" s="136" t="s">
        <v>37</v>
      </c>
      <c r="C66" s="136">
        <v>88267</v>
      </c>
      <c r="D66" s="137" t="s">
        <v>506</v>
      </c>
      <c r="E66" s="229" t="s">
        <v>452</v>
      </c>
      <c r="F66" s="229"/>
      <c r="G66" s="136" t="s">
        <v>363</v>
      </c>
      <c r="H66" s="138">
        <v>22.27</v>
      </c>
      <c r="I66" s="139">
        <v>1.2</v>
      </c>
      <c r="J66" s="140">
        <f>ROUNDDOWN(H66*I66,2)</f>
        <v>26.72</v>
      </c>
    </row>
    <row r="67" spans="1:10" x14ac:dyDescent="0.2">
      <c r="A67" s="147" t="s">
        <v>449</v>
      </c>
      <c r="B67" s="148" t="s">
        <v>37</v>
      </c>
      <c r="C67" s="148">
        <v>88316</v>
      </c>
      <c r="D67" s="149" t="s">
        <v>475</v>
      </c>
      <c r="E67" s="224" t="s">
        <v>452</v>
      </c>
      <c r="F67" s="224"/>
      <c r="G67" s="148" t="s">
        <v>363</v>
      </c>
      <c r="H67" s="150">
        <v>19.399999999999999</v>
      </c>
      <c r="I67" s="151">
        <v>1.2</v>
      </c>
      <c r="J67" s="152">
        <f t="shared" ref="J67" si="8">ROUNDDOWN(H67*I67,2)</f>
        <v>23.28</v>
      </c>
    </row>
    <row r="68" spans="1:10" x14ac:dyDescent="0.2">
      <c r="A68" s="51"/>
      <c r="B68" s="51"/>
      <c r="C68" s="51"/>
      <c r="D68" s="52"/>
      <c r="E68" s="51"/>
      <c r="F68" s="53"/>
      <c r="G68" s="51"/>
      <c r="H68" s="53"/>
      <c r="I68" s="132"/>
      <c r="J68" s="53"/>
    </row>
    <row r="69" spans="1:10" x14ac:dyDescent="0.2">
      <c r="A69" s="125" t="s">
        <v>507</v>
      </c>
      <c r="B69" s="125" t="s">
        <v>3</v>
      </c>
      <c r="C69" s="125" t="s">
        <v>2</v>
      </c>
      <c r="D69" s="125" t="s">
        <v>4</v>
      </c>
      <c r="E69" s="225" t="s">
        <v>361</v>
      </c>
      <c r="F69" s="225"/>
      <c r="G69" s="125" t="s">
        <v>5</v>
      </c>
      <c r="H69" s="126" t="s">
        <v>7</v>
      </c>
      <c r="I69" s="130" t="s">
        <v>453</v>
      </c>
      <c r="J69" s="126" t="s">
        <v>9</v>
      </c>
    </row>
    <row r="70" spans="1:10" ht="38.25" x14ac:dyDescent="0.2">
      <c r="A70" s="127" t="s">
        <v>447</v>
      </c>
      <c r="B70" s="127" t="s">
        <v>15</v>
      </c>
      <c r="C70" s="127" t="s">
        <v>508</v>
      </c>
      <c r="D70" s="127" t="s">
        <v>208</v>
      </c>
      <c r="E70" s="226">
        <v>111</v>
      </c>
      <c r="F70" s="226"/>
      <c r="G70" s="127" t="s">
        <v>55</v>
      </c>
      <c r="H70" s="227"/>
      <c r="I70" s="228"/>
      <c r="J70" s="128">
        <f>SUM(J71:J77)+0.04</f>
        <v>55.56</v>
      </c>
    </row>
    <row r="71" spans="1:10" x14ac:dyDescent="0.2">
      <c r="A71" s="135" t="s">
        <v>449</v>
      </c>
      <c r="B71" s="136" t="s">
        <v>37</v>
      </c>
      <c r="C71" s="136">
        <v>88315</v>
      </c>
      <c r="D71" s="137" t="s">
        <v>509</v>
      </c>
      <c r="E71" s="229" t="s">
        <v>452</v>
      </c>
      <c r="F71" s="229"/>
      <c r="G71" s="136" t="s">
        <v>363</v>
      </c>
      <c r="H71" s="138">
        <v>23.38</v>
      </c>
      <c r="I71" s="139">
        <v>0.42099999999999999</v>
      </c>
      <c r="J71" s="140">
        <f>ROUNDDOWN(H71*I71,2)</f>
        <v>9.84</v>
      </c>
    </row>
    <row r="72" spans="1:10" x14ac:dyDescent="0.2">
      <c r="A72" s="141" t="s">
        <v>449</v>
      </c>
      <c r="B72" s="142" t="s">
        <v>37</v>
      </c>
      <c r="C72" s="142">
        <v>88251</v>
      </c>
      <c r="D72" s="143" t="s">
        <v>510</v>
      </c>
      <c r="E72" s="223" t="s">
        <v>452</v>
      </c>
      <c r="F72" s="223"/>
      <c r="G72" s="142" t="s">
        <v>363</v>
      </c>
      <c r="H72" s="144">
        <v>19.350000000000001</v>
      </c>
      <c r="I72" s="145">
        <v>0.42099999999999999</v>
      </c>
      <c r="J72" s="146">
        <f t="shared" ref="J72:J76" si="9">ROUNDDOWN(H72*I72,2)</f>
        <v>8.14</v>
      </c>
    </row>
    <row r="73" spans="1:10" x14ac:dyDescent="0.2">
      <c r="A73" s="141" t="s">
        <v>449</v>
      </c>
      <c r="B73" s="142" t="s">
        <v>37</v>
      </c>
      <c r="C73" s="142">
        <v>88309</v>
      </c>
      <c r="D73" s="143" t="s">
        <v>511</v>
      </c>
      <c r="E73" s="223" t="s">
        <v>452</v>
      </c>
      <c r="F73" s="223"/>
      <c r="G73" s="142" t="s">
        <v>363</v>
      </c>
      <c r="H73" s="144">
        <v>23.55</v>
      </c>
      <c r="I73" s="145">
        <v>0.25</v>
      </c>
      <c r="J73" s="146">
        <f t="shared" si="9"/>
        <v>5.88</v>
      </c>
    </row>
    <row r="74" spans="1:10" ht="25.5" x14ac:dyDescent="0.2">
      <c r="A74" s="141" t="s">
        <v>450</v>
      </c>
      <c r="B74" s="142" t="s">
        <v>37</v>
      </c>
      <c r="C74" s="142">
        <v>574</v>
      </c>
      <c r="D74" s="143" t="s">
        <v>512</v>
      </c>
      <c r="E74" s="223" t="s">
        <v>362</v>
      </c>
      <c r="F74" s="223"/>
      <c r="G74" s="142" t="s">
        <v>55</v>
      </c>
      <c r="H74" s="144">
        <v>33.51</v>
      </c>
      <c r="I74" s="145">
        <v>0.6</v>
      </c>
      <c r="J74" s="146">
        <f t="shared" si="9"/>
        <v>20.100000000000001</v>
      </c>
    </row>
    <row r="75" spans="1:10" x14ac:dyDescent="0.2">
      <c r="A75" s="141" t="s">
        <v>450</v>
      </c>
      <c r="B75" s="142" t="s">
        <v>37</v>
      </c>
      <c r="C75" s="142">
        <v>4374</v>
      </c>
      <c r="D75" s="143" t="s">
        <v>513</v>
      </c>
      <c r="E75" s="223" t="s">
        <v>362</v>
      </c>
      <c r="F75" s="223"/>
      <c r="G75" s="142" t="s">
        <v>5</v>
      </c>
      <c r="H75" s="144">
        <v>0.55000000000000004</v>
      </c>
      <c r="I75" s="145">
        <v>2</v>
      </c>
      <c r="J75" s="146">
        <f t="shared" si="9"/>
        <v>1.1000000000000001</v>
      </c>
    </row>
    <row r="76" spans="1:10" ht="25.5" x14ac:dyDescent="0.2">
      <c r="A76" s="141" t="s">
        <v>450</v>
      </c>
      <c r="B76" s="142" t="s">
        <v>37</v>
      </c>
      <c r="C76" s="142">
        <v>4332</v>
      </c>
      <c r="D76" s="143" t="s">
        <v>514</v>
      </c>
      <c r="E76" s="223" t="s">
        <v>362</v>
      </c>
      <c r="F76" s="223"/>
      <c r="G76" s="142" t="s">
        <v>5</v>
      </c>
      <c r="H76" s="144">
        <v>1.1599999999999999</v>
      </c>
      <c r="I76" s="145">
        <v>2</v>
      </c>
      <c r="J76" s="146">
        <f t="shared" si="9"/>
        <v>2.3199999999999998</v>
      </c>
    </row>
    <row r="77" spans="1:10" x14ac:dyDescent="0.2">
      <c r="A77" s="147" t="s">
        <v>450</v>
      </c>
      <c r="B77" s="148" t="s">
        <v>37</v>
      </c>
      <c r="C77" s="148">
        <v>10998</v>
      </c>
      <c r="D77" s="149" t="s">
        <v>515</v>
      </c>
      <c r="E77" s="224" t="s">
        <v>362</v>
      </c>
      <c r="F77" s="224"/>
      <c r="G77" s="148" t="s">
        <v>364</v>
      </c>
      <c r="H77" s="150">
        <v>37.72</v>
      </c>
      <c r="I77" s="151">
        <v>0.216</v>
      </c>
      <c r="J77" s="152">
        <f t="shared" ref="J77" si="10">ROUNDDOWN(H77*I77,2)</f>
        <v>8.14</v>
      </c>
    </row>
    <row r="78" spans="1:10" x14ac:dyDescent="0.2">
      <c r="A78" s="142"/>
      <c r="B78" s="142"/>
      <c r="C78" s="142"/>
      <c r="D78" s="143"/>
      <c r="E78" s="142"/>
      <c r="F78" s="142"/>
      <c r="G78" s="142"/>
      <c r="H78" s="144"/>
      <c r="I78" s="145"/>
      <c r="J78" s="144"/>
    </row>
    <row r="79" spans="1:10" x14ac:dyDescent="0.2">
      <c r="A79" s="125" t="s">
        <v>516</v>
      </c>
      <c r="B79" s="125" t="s">
        <v>3</v>
      </c>
      <c r="C79" s="125" t="s">
        <v>2</v>
      </c>
      <c r="D79" s="125" t="s">
        <v>4</v>
      </c>
      <c r="E79" s="225" t="s">
        <v>361</v>
      </c>
      <c r="F79" s="225"/>
      <c r="G79" s="125" t="s">
        <v>5</v>
      </c>
      <c r="H79" s="126" t="s">
        <v>7</v>
      </c>
      <c r="I79" s="130" t="s">
        <v>453</v>
      </c>
      <c r="J79" s="126" t="s">
        <v>9</v>
      </c>
    </row>
    <row r="80" spans="1:10" ht="38.25" x14ac:dyDescent="0.2">
      <c r="A80" s="127" t="s">
        <v>447</v>
      </c>
      <c r="B80" s="127" t="s">
        <v>15</v>
      </c>
      <c r="C80" s="155" t="s">
        <v>517</v>
      </c>
      <c r="D80" s="127" t="s">
        <v>317</v>
      </c>
      <c r="E80" s="226" t="s">
        <v>371</v>
      </c>
      <c r="F80" s="226"/>
      <c r="G80" s="127" t="s">
        <v>518</v>
      </c>
      <c r="H80" s="227"/>
      <c r="I80" s="228"/>
      <c r="J80" s="128">
        <f>SUM(J81:J85)+0.01</f>
        <v>68.410000000000011</v>
      </c>
    </row>
    <row r="81" spans="1:10" ht="25.5" x14ac:dyDescent="0.2">
      <c r="A81" s="135" t="s">
        <v>449</v>
      </c>
      <c r="B81" s="136" t="s">
        <v>37</v>
      </c>
      <c r="C81" s="136">
        <v>95240</v>
      </c>
      <c r="D81" s="137" t="s">
        <v>522</v>
      </c>
      <c r="E81" s="229" t="s">
        <v>520</v>
      </c>
      <c r="F81" s="229"/>
      <c r="G81" s="136" t="s">
        <v>17</v>
      </c>
      <c r="H81" s="138">
        <v>18.16</v>
      </c>
      <c r="I81" s="139">
        <v>1</v>
      </c>
      <c r="J81" s="140">
        <f>ROUNDDOWN(H81*I81,2)</f>
        <v>18.16</v>
      </c>
    </row>
    <row r="82" spans="1:10" ht="38.25" x14ac:dyDescent="0.2">
      <c r="A82" s="141" t="s">
        <v>449</v>
      </c>
      <c r="B82" s="142" t="s">
        <v>37</v>
      </c>
      <c r="C82" s="142">
        <v>87622</v>
      </c>
      <c r="D82" s="143" t="s">
        <v>523</v>
      </c>
      <c r="E82" s="223" t="s">
        <v>521</v>
      </c>
      <c r="F82" s="223"/>
      <c r="G82" s="142" t="s">
        <v>17</v>
      </c>
      <c r="H82" s="144">
        <v>31.43</v>
      </c>
      <c r="I82" s="145">
        <v>1</v>
      </c>
      <c r="J82" s="146">
        <f t="shared" ref="J82:J85" si="11">ROUNDDOWN(H82*I82,2)</f>
        <v>31.43</v>
      </c>
    </row>
    <row r="83" spans="1:10" x14ac:dyDescent="0.2">
      <c r="A83" s="141" t="s">
        <v>449</v>
      </c>
      <c r="B83" s="142" t="s">
        <v>37</v>
      </c>
      <c r="C83" s="142">
        <v>88260</v>
      </c>
      <c r="D83" s="143" t="s">
        <v>524</v>
      </c>
      <c r="E83" s="223" t="s">
        <v>452</v>
      </c>
      <c r="F83" s="223"/>
      <c r="G83" s="142" t="s">
        <v>363</v>
      </c>
      <c r="H83" s="144">
        <v>23.38</v>
      </c>
      <c r="I83" s="145">
        <v>0.1595</v>
      </c>
      <c r="J83" s="146">
        <f t="shared" si="11"/>
        <v>3.72</v>
      </c>
    </row>
    <row r="84" spans="1:10" x14ac:dyDescent="0.2">
      <c r="A84" s="141" t="s">
        <v>449</v>
      </c>
      <c r="B84" s="142" t="s">
        <v>37</v>
      </c>
      <c r="C84" s="142">
        <v>88316</v>
      </c>
      <c r="D84" s="143" t="s">
        <v>525</v>
      </c>
      <c r="E84" s="223" t="s">
        <v>452</v>
      </c>
      <c r="F84" s="223"/>
      <c r="G84" s="142" t="s">
        <v>363</v>
      </c>
      <c r="H84" s="144">
        <v>19.399999999999999</v>
      </c>
      <c r="I84" s="145">
        <v>0.1595</v>
      </c>
      <c r="J84" s="146">
        <f t="shared" si="11"/>
        <v>3.09</v>
      </c>
    </row>
    <row r="85" spans="1:10" x14ac:dyDescent="0.2">
      <c r="A85" s="147" t="s">
        <v>450</v>
      </c>
      <c r="B85" s="148" t="s">
        <v>15</v>
      </c>
      <c r="C85" s="156" t="s">
        <v>519</v>
      </c>
      <c r="D85" s="149" t="s">
        <v>526</v>
      </c>
      <c r="E85" s="224" t="s">
        <v>362</v>
      </c>
      <c r="F85" s="224"/>
      <c r="G85" s="148" t="s">
        <v>17</v>
      </c>
      <c r="H85" s="150">
        <v>12</v>
      </c>
      <c r="I85" s="151">
        <v>1</v>
      </c>
      <c r="J85" s="152">
        <f t="shared" si="11"/>
        <v>12</v>
      </c>
    </row>
    <row r="86" spans="1:10" x14ac:dyDescent="0.2">
      <c r="A86" s="142"/>
      <c r="B86" s="142"/>
      <c r="C86" s="142"/>
      <c r="D86" s="143"/>
      <c r="E86" s="142"/>
      <c r="F86" s="142"/>
      <c r="G86" s="142"/>
      <c r="H86" s="144"/>
      <c r="I86" s="145"/>
      <c r="J86" s="144"/>
    </row>
    <row r="87" spans="1:10" x14ac:dyDescent="0.2">
      <c r="A87" s="142"/>
      <c r="B87" s="142"/>
      <c r="C87" s="142"/>
      <c r="D87" s="143"/>
      <c r="E87" s="142"/>
      <c r="F87" s="142"/>
      <c r="G87" s="142"/>
      <c r="H87" s="144"/>
      <c r="I87" s="145"/>
      <c r="J87" s="144"/>
    </row>
    <row r="88" spans="1:10" x14ac:dyDescent="0.2">
      <c r="A88" s="142"/>
      <c r="B88" s="142"/>
      <c r="C88" s="142"/>
      <c r="D88" s="143"/>
      <c r="E88" s="142"/>
      <c r="F88" s="142"/>
      <c r="G88" s="142"/>
      <c r="H88" s="144"/>
      <c r="I88" s="145"/>
      <c r="J88" s="144"/>
    </row>
    <row r="89" spans="1:10" x14ac:dyDescent="0.2">
      <c r="A89" s="142"/>
      <c r="B89" s="142"/>
      <c r="C89" s="142"/>
      <c r="D89" s="143"/>
      <c r="E89" s="142"/>
      <c r="F89" s="142"/>
      <c r="G89" s="142"/>
      <c r="H89" s="144"/>
      <c r="I89" s="145"/>
      <c r="J89" s="144"/>
    </row>
    <row r="90" spans="1:10" x14ac:dyDescent="0.2">
      <c r="A90" s="142"/>
      <c r="B90" s="142"/>
      <c r="C90" s="142"/>
      <c r="D90" s="143"/>
      <c r="E90" s="142"/>
      <c r="F90" s="142"/>
      <c r="G90" s="142"/>
      <c r="H90" s="144"/>
      <c r="I90" s="145"/>
      <c r="J90" s="144"/>
    </row>
    <row r="91" spans="1:10" x14ac:dyDescent="0.2">
      <c r="A91" s="142"/>
      <c r="B91" s="142"/>
      <c r="C91" s="142"/>
      <c r="D91" s="143"/>
      <c r="E91" s="142"/>
      <c r="F91" s="142"/>
      <c r="G91" s="142"/>
      <c r="H91" s="144"/>
      <c r="I91" s="145"/>
      <c r="J91" s="144"/>
    </row>
    <row r="92" spans="1:10" x14ac:dyDescent="0.2">
      <c r="A92" s="6"/>
      <c r="B92" s="6"/>
      <c r="C92" s="6"/>
      <c r="D92" s="6"/>
      <c r="E92" s="6"/>
      <c r="F92" s="36"/>
      <c r="G92" s="172" t="s">
        <v>358</v>
      </c>
      <c r="H92" s="172"/>
      <c r="I92" s="172"/>
      <c r="J92" s="44"/>
    </row>
    <row r="93" spans="1:10" x14ac:dyDescent="0.2">
      <c r="G93" s="173" t="s">
        <v>359</v>
      </c>
      <c r="H93" s="173"/>
      <c r="I93" s="173"/>
    </row>
    <row r="94" spans="1:10" x14ac:dyDescent="0.2">
      <c r="G94" s="173" t="s">
        <v>360</v>
      </c>
      <c r="H94" s="173"/>
      <c r="I94" s="173"/>
    </row>
    <row r="95" spans="1:10" x14ac:dyDescent="0.2">
      <c r="G95" s="7"/>
    </row>
  </sheetData>
  <mergeCells count="94">
    <mergeCell ref="A3:B3"/>
    <mergeCell ref="C3:E3"/>
    <mergeCell ref="I3:J3"/>
    <mergeCell ref="A5:J5"/>
    <mergeCell ref="E1:F1"/>
    <mergeCell ref="G1:H1"/>
    <mergeCell ref="I1:J1"/>
    <mergeCell ref="A2:B2"/>
    <mergeCell ref="C2:G2"/>
    <mergeCell ref="I2:J2"/>
    <mergeCell ref="G92:I92"/>
    <mergeCell ref="G93:I93"/>
    <mergeCell ref="G94:I94"/>
    <mergeCell ref="E6:F6"/>
    <mergeCell ref="E7:F7"/>
    <mergeCell ref="E8:F8"/>
    <mergeCell ref="E9:F9"/>
    <mergeCell ref="E10:F10"/>
    <mergeCell ref="E69:F69"/>
    <mergeCell ref="E70:F70"/>
    <mergeCell ref="H70:I70"/>
    <mergeCell ref="E71:F71"/>
    <mergeCell ref="H7:I7"/>
    <mergeCell ref="H15:I15"/>
    <mergeCell ref="E11:F11"/>
    <mergeCell ref="E12:F12"/>
    <mergeCell ref="E14:F14"/>
    <mergeCell ref="E15:F15"/>
    <mergeCell ref="E26:F26"/>
    <mergeCell ref="E17:F17"/>
    <mergeCell ref="E18:F18"/>
    <mergeCell ref="E19:F19"/>
    <mergeCell ref="E20:F20"/>
    <mergeCell ref="E21:F21"/>
    <mergeCell ref="E23:F23"/>
    <mergeCell ref="E24:F24"/>
    <mergeCell ref="E16:F16"/>
    <mergeCell ref="H24:I24"/>
    <mergeCell ref="E25:F25"/>
    <mergeCell ref="H33:I33"/>
    <mergeCell ref="E34:F34"/>
    <mergeCell ref="E35:F35"/>
    <mergeCell ref="E27:F27"/>
    <mergeCell ref="E28:F28"/>
    <mergeCell ref="E29:F29"/>
    <mergeCell ref="E30:F30"/>
    <mergeCell ref="E32:F32"/>
    <mergeCell ref="E33:F33"/>
    <mergeCell ref="E39:F39"/>
    <mergeCell ref="E37:F37"/>
    <mergeCell ref="E38:F38"/>
    <mergeCell ref="H38:I38"/>
    <mergeCell ref="E41:F41"/>
    <mergeCell ref="E40:F40"/>
    <mergeCell ref="E61:F61"/>
    <mergeCell ref="E62:F62"/>
    <mergeCell ref="E46:F46"/>
    <mergeCell ref="E47:F47"/>
    <mergeCell ref="E48:F48"/>
    <mergeCell ref="E49:F49"/>
    <mergeCell ref="E55:F55"/>
    <mergeCell ref="E51:F51"/>
    <mergeCell ref="E52:F52"/>
    <mergeCell ref="E53:F53"/>
    <mergeCell ref="E54:F54"/>
    <mergeCell ref="E56:F56"/>
    <mergeCell ref="E57:F57"/>
    <mergeCell ref="E58:F58"/>
    <mergeCell ref="E59:F59"/>
    <mergeCell ref="E60:F60"/>
    <mergeCell ref="E43:F43"/>
    <mergeCell ref="E44:F44"/>
    <mergeCell ref="H44:I44"/>
    <mergeCell ref="E45:F45"/>
    <mergeCell ref="E50:F50"/>
    <mergeCell ref="E64:F64"/>
    <mergeCell ref="E65:F65"/>
    <mergeCell ref="H65:I65"/>
    <mergeCell ref="E66:F66"/>
    <mergeCell ref="E67:F67"/>
    <mergeCell ref="E77:F77"/>
    <mergeCell ref="E72:F72"/>
    <mergeCell ref="E73:F73"/>
    <mergeCell ref="E74:F74"/>
    <mergeCell ref="E75:F75"/>
    <mergeCell ref="E76:F76"/>
    <mergeCell ref="E84:F84"/>
    <mergeCell ref="E85:F85"/>
    <mergeCell ref="E79:F79"/>
    <mergeCell ref="E80:F80"/>
    <mergeCell ref="H80:I80"/>
    <mergeCell ref="E81:F81"/>
    <mergeCell ref="E82:F82"/>
    <mergeCell ref="E83:F83"/>
  </mergeCells>
  <printOptions horizontalCentered="1"/>
  <pageMargins left="0.19685039370078741" right="0.19685039370078741" top="0.39370078740157483" bottom="0.39370078740157483" header="0" footer="0"/>
  <pageSetup paperSize="9" scale="8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E707E-E106-48F6-8CC6-4C585BE4B787}">
  <dimension ref="A1:L37"/>
  <sheetViews>
    <sheetView showGridLines="0" topLeftCell="A22" zoomScale="115" zoomScaleNormal="115" workbookViewId="0">
      <selection activeCell="C22" sqref="C22"/>
    </sheetView>
  </sheetViews>
  <sheetFormatPr defaultRowHeight="15" x14ac:dyDescent="0.2"/>
  <cols>
    <col min="1" max="1" width="6.875" style="59" bestFit="1" customWidth="1"/>
    <col min="2" max="2" width="30.5" style="59" customWidth="1"/>
    <col min="3" max="3" width="14.375" style="59" customWidth="1"/>
    <col min="4" max="7" width="11.25" style="67" bestFit="1" customWidth="1"/>
    <col min="8" max="9" width="11.25" style="67" customWidth="1"/>
    <col min="10" max="10" width="11.25" style="67" bestFit="1" customWidth="1"/>
    <col min="11" max="11" width="11.25" style="106" bestFit="1" customWidth="1"/>
    <col min="12" max="16384" width="9" style="59"/>
  </cols>
  <sheetData>
    <row r="1" spans="1:11" s="107" customFormat="1" ht="12.75" x14ac:dyDescent="0.2">
      <c r="A1" s="262" t="s">
        <v>372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07" customFormat="1" ht="12.75" x14ac:dyDescent="0.2">
      <c r="A2" s="262" t="s">
        <v>373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s="107" customFormat="1" ht="12.75" x14ac:dyDescent="0.2">
      <c r="A3" s="262" t="s">
        <v>374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s="107" customFormat="1" ht="12.75" x14ac:dyDescent="0.2"/>
    <row r="5" spans="1:11" x14ac:dyDescent="0.2">
      <c r="A5" s="95" t="s">
        <v>348</v>
      </c>
      <c r="B5" s="263" t="s">
        <v>0</v>
      </c>
      <c r="C5" s="263"/>
      <c r="D5" s="263"/>
      <c r="E5" s="263"/>
      <c r="F5" s="263"/>
      <c r="G5" s="263"/>
      <c r="H5" s="104"/>
      <c r="I5" s="288" t="s">
        <v>428</v>
      </c>
      <c r="J5" s="288"/>
      <c r="K5" s="108">
        <v>45124</v>
      </c>
    </row>
    <row r="6" spans="1:11" ht="15" customHeight="1" x14ac:dyDescent="0.2">
      <c r="A6" s="289" t="s">
        <v>444</v>
      </c>
      <c r="B6" s="289"/>
      <c r="C6" s="289"/>
      <c r="D6" s="289"/>
      <c r="E6" s="289"/>
      <c r="F6" s="289"/>
      <c r="G6" s="289"/>
      <c r="H6" s="104"/>
      <c r="I6" s="288" t="s">
        <v>429</v>
      </c>
      <c r="J6" s="288"/>
      <c r="K6" s="96">
        <v>0.22470000000000001</v>
      </c>
    </row>
    <row r="7" spans="1:11" ht="15" customHeight="1" x14ac:dyDescent="0.2">
      <c r="A7" s="290" t="s">
        <v>443</v>
      </c>
      <c r="B7" s="290"/>
      <c r="C7" s="290"/>
      <c r="D7" s="290"/>
      <c r="E7" s="290"/>
      <c r="F7" s="290"/>
      <c r="G7" s="290"/>
      <c r="H7" s="104"/>
      <c r="I7" s="288" t="s">
        <v>430</v>
      </c>
      <c r="J7" s="288"/>
      <c r="K7" s="96">
        <v>0.1089</v>
      </c>
    </row>
    <row r="8" spans="1:11" x14ac:dyDescent="0.2">
      <c r="A8" s="284" t="s">
        <v>442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</row>
    <row r="9" spans="1:11" s="60" customFormat="1" ht="12.75" x14ac:dyDescent="0.2">
      <c r="A9" s="212" t="s">
        <v>431</v>
      </c>
      <c r="B9" s="213"/>
      <c r="C9" s="213"/>
      <c r="D9" s="213"/>
      <c r="E9" s="213"/>
      <c r="F9" s="213"/>
      <c r="G9" s="213"/>
      <c r="H9" s="213"/>
      <c r="I9" s="213"/>
      <c r="J9" s="213"/>
      <c r="K9" s="214"/>
    </row>
    <row r="10" spans="1:11" s="60" customFormat="1" ht="15" customHeight="1" x14ac:dyDescent="0.2">
      <c r="A10" s="114" t="s">
        <v>1</v>
      </c>
      <c r="B10" s="115" t="s">
        <v>4</v>
      </c>
      <c r="C10" s="115" t="s">
        <v>432</v>
      </c>
      <c r="D10" s="285" t="s">
        <v>433</v>
      </c>
      <c r="E10" s="286"/>
      <c r="F10" s="285" t="s">
        <v>434</v>
      </c>
      <c r="G10" s="286"/>
      <c r="H10" s="285" t="s">
        <v>435</v>
      </c>
      <c r="I10" s="286"/>
      <c r="J10" s="285" t="s">
        <v>436</v>
      </c>
      <c r="K10" s="287"/>
    </row>
    <row r="11" spans="1:11" s="98" customFormat="1" ht="12" customHeight="1" x14ac:dyDescent="0.2">
      <c r="A11" s="247">
        <v>1</v>
      </c>
      <c r="B11" s="249" t="str">
        <f>'Orçamento Sintético'!D8</f>
        <v>PROJETOS</v>
      </c>
      <c r="C11" s="97">
        <f t="shared" ref="C11:C19" si="0">SUM(D11:K11)</f>
        <v>1</v>
      </c>
      <c r="D11" s="253">
        <v>1</v>
      </c>
      <c r="E11" s="276"/>
      <c r="F11" s="281"/>
      <c r="G11" s="282"/>
      <c r="H11" s="281"/>
      <c r="I11" s="282"/>
      <c r="J11" s="281"/>
      <c r="K11" s="283"/>
    </row>
    <row r="12" spans="1:11" s="98" customFormat="1" ht="12" customHeight="1" thickBot="1" x14ac:dyDescent="0.25">
      <c r="A12" s="247"/>
      <c r="B12" s="249"/>
      <c r="C12" s="99">
        <f>'Orçamento Sintético'!I8</f>
        <v>22465.89</v>
      </c>
      <c r="D12" s="255">
        <f>ROUND($C$12*D11,2)</f>
        <v>22465.89</v>
      </c>
      <c r="E12" s="256"/>
      <c r="F12" s="259"/>
      <c r="G12" s="260"/>
      <c r="H12" s="259"/>
      <c r="I12" s="260"/>
      <c r="J12" s="259"/>
      <c r="K12" s="279"/>
    </row>
    <row r="13" spans="1:11" s="98" customFormat="1" ht="12" thickTop="1" x14ac:dyDescent="0.2">
      <c r="A13" s="247">
        <v>2</v>
      </c>
      <c r="B13" s="249" t="str">
        <f>'Orçamento Sintético'!D12</f>
        <v>SERVIÇOS PRELIMINARES</v>
      </c>
      <c r="C13" s="97">
        <f t="shared" si="0"/>
        <v>1</v>
      </c>
      <c r="D13" s="253">
        <v>0.75</v>
      </c>
      <c r="E13" s="276"/>
      <c r="F13" s="251">
        <v>0.1</v>
      </c>
      <c r="G13" s="252"/>
      <c r="H13" s="272">
        <v>0.1</v>
      </c>
      <c r="I13" s="273"/>
      <c r="J13" s="257">
        <v>0.05</v>
      </c>
      <c r="K13" s="280"/>
    </row>
    <row r="14" spans="1:11" s="98" customFormat="1" ht="12" thickBot="1" x14ac:dyDescent="0.25">
      <c r="A14" s="247"/>
      <c r="B14" s="249"/>
      <c r="C14" s="99">
        <f>'Orçamento Sintético'!I12</f>
        <v>69692.09</v>
      </c>
      <c r="D14" s="255">
        <f>ROUND($C$14*D13,2)</f>
        <v>52269.07</v>
      </c>
      <c r="E14" s="256"/>
      <c r="F14" s="255">
        <f t="shared" ref="F14" si="1">ROUND($C$14*F13,2)</f>
        <v>6969.21</v>
      </c>
      <c r="G14" s="256"/>
      <c r="H14" s="255">
        <f t="shared" ref="H14" si="2">ROUND($C$14*H13,2)</f>
        <v>6969.21</v>
      </c>
      <c r="I14" s="256"/>
      <c r="J14" s="255">
        <f t="shared" ref="J14" si="3">ROUND($C$14*J13,2)</f>
        <v>3484.6</v>
      </c>
      <c r="K14" s="261"/>
    </row>
    <row r="15" spans="1:11" s="98" customFormat="1" ht="12" thickTop="1" x14ac:dyDescent="0.2">
      <c r="A15" s="247">
        <v>3</v>
      </c>
      <c r="B15" s="249" t="str">
        <f>'Orçamento Sintético'!D22</f>
        <v>ESQUADRIAS</v>
      </c>
      <c r="C15" s="97">
        <f t="shared" si="0"/>
        <v>1</v>
      </c>
      <c r="D15" s="253">
        <v>0.75</v>
      </c>
      <c r="E15" s="276"/>
      <c r="F15" s="251">
        <v>0.25</v>
      </c>
      <c r="G15" s="252"/>
      <c r="H15" s="274"/>
      <c r="I15" s="275"/>
      <c r="J15" s="274"/>
      <c r="K15" s="278"/>
    </row>
    <row r="16" spans="1:11" s="98" customFormat="1" ht="12" thickBot="1" x14ac:dyDescent="0.25">
      <c r="A16" s="247"/>
      <c r="B16" s="249"/>
      <c r="C16" s="99">
        <f>'Orçamento Sintético'!I22</f>
        <v>36633.47</v>
      </c>
      <c r="D16" s="255">
        <f>ROUND($C$16*D15,2)</f>
        <v>27475.1</v>
      </c>
      <c r="E16" s="256"/>
      <c r="F16" s="255">
        <f>ROUND($C$16*F15,2)</f>
        <v>9158.3700000000008</v>
      </c>
      <c r="G16" s="256"/>
      <c r="H16" s="259"/>
      <c r="I16" s="260"/>
      <c r="J16" s="259"/>
      <c r="K16" s="279"/>
    </row>
    <row r="17" spans="1:11" s="98" customFormat="1" ht="12" thickTop="1" x14ac:dyDescent="0.2">
      <c r="A17" s="247">
        <v>4</v>
      </c>
      <c r="B17" s="249" t="str">
        <f>'Orçamento Sintético'!D27</f>
        <v>INSTALAÇÕES ELÉTRICAS - SPDA</v>
      </c>
      <c r="C17" s="97">
        <f t="shared" ref="C17" si="4">SUM(D17:K17)</f>
        <v>1</v>
      </c>
      <c r="D17" s="272">
        <v>0.1</v>
      </c>
      <c r="E17" s="273"/>
      <c r="F17" s="253">
        <v>0.3</v>
      </c>
      <c r="G17" s="276"/>
      <c r="H17" s="251">
        <v>0.4</v>
      </c>
      <c r="I17" s="252"/>
      <c r="J17" s="251">
        <v>0.2</v>
      </c>
      <c r="K17" s="277"/>
    </row>
    <row r="18" spans="1:11" s="98" customFormat="1" ht="12" thickBot="1" x14ac:dyDescent="0.25">
      <c r="A18" s="247"/>
      <c r="B18" s="249"/>
      <c r="C18" s="99">
        <f>'Orçamento Sintético'!I27</f>
        <v>244519.5</v>
      </c>
      <c r="D18" s="255">
        <f>ROUND($C$18*D17,2)</f>
        <v>24451.95</v>
      </c>
      <c r="E18" s="256"/>
      <c r="F18" s="255">
        <f t="shared" ref="F18" si="5">ROUND($C$18*F17,2)</f>
        <v>73355.850000000006</v>
      </c>
      <c r="G18" s="256"/>
      <c r="H18" s="255">
        <f t="shared" ref="H18" si="6">ROUND($C$18*H17,2)</f>
        <v>97807.8</v>
      </c>
      <c r="I18" s="256"/>
      <c r="J18" s="255">
        <f t="shared" ref="J18" si="7">ROUND($C$18*J17,2)</f>
        <v>48903.9</v>
      </c>
      <c r="K18" s="261"/>
    </row>
    <row r="19" spans="1:11" s="98" customFormat="1" ht="12" thickTop="1" x14ac:dyDescent="0.2">
      <c r="A19" s="247">
        <v>5</v>
      </c>
      <c r="B19" s="249" t="str">
        <f>'Orçamento Sintético'!D43</f>
        <v>INSTALAÇÕES DE COMBATE A INCÊNDIO</v>
      </c>
      <c r="C19" s="97">
        <f t="shared" si="0"/>
        <v>1</v>
      </c>
      <c r="D19" s="272">
        <v>0.1</v>
      </c>
      <c r="E19" s="273"/>
      <c r="F19" s="272">
        <v>0.3</v>
      </c>
      <c r="G19" s="273"/>
      <c r="H19" s="272">
        <v>0.4</v>
      </c>
      <c r="I19" s="273"/>
      <c r="J19" s="253">
        <v>0.2</v>
      </c>
      <c r="K19" s="254"/>
    </row>
    <row r="20" spans="1:11" s="98" customFormat="1" ht="12" thickBot="1" x14ac:dyDescent="0.25">
      <c r="A20" s="247"/>
      <c r="B20" s="249"/>
      <c r="C20" s="99">
        <f>'Orçamento Sintético'!I43</f>
        <v>399828.68</v>
      </c>
      <c r="D20" s="255">
        <f>ROUND($C$20*D19,2)</f>
        <v>39982.870000000003</v>
      </c>
      <c r="E20" s="256"/>
      <c r="F20" s="255">
        <f t="shared" ref="F20" si="8">ROUND($C$20*F19,2)</f>
        <v>119948.6</v>
      </c>
      <c r="G20" s="256"/>
      <c r="H20" s="255">
        <f t="shared" ref="H20" si="9">ROUND($C$20*H19,2)</f>
        <v>159931.47</v>
      </c>
      <c r="I20" s="256"/>
      <c r="J20" s="255">
        <f t="shared" ref="J20" si="10">ROUND($C$20*J19,2)</f>
        <v>79965.740000000005</v>
      </c>
      <c r="K20" s="261"/>
    </row>
    <row r="21" spans="1:11" s="98" customFormat="1" ht="12" thickTop="1" x14ac:dyDescent="0.2">
      <c r="A21" s="247">
        <v>6</v>
      </c>
      <c r="B21" s="249" t="str">
        <f>'Orçamento Sintético'!D102</f>
        <v>REVESTIMENTOS</v>
      </c>
      <c r="C21" s="97">
        <f t="shared" ref="C21:C27" si="11">SUM(D21:K21)</f>
        <v>1</v>
      </c>
      <c r="D21" s="274"/>
      <c r="E21" s="275"/>
      <c r="F21" s="274"/>
      <c r="G21" s="275"/>
      <c r="H21" s="274"/>
      <c r="I21" s="275"/>
      <c r="J21" s="253">
        <v>1</v>
      </c>
      <c r="K21" s="254"/>
    </row>
    <row r="22" spans="1:11" s="98" customFormat="1" ht="12" thickBot="1" x14ac:dyDescent="0.25">
      <c r="A22" s="247"/>
      <c r="B22" s="249"/>
      <c r="C22" s="99">
        <f>'Orçamento Sintético'!I102</f>
        <v>1159.2</v>
      </c>
      <c r="D22" s="259"/>
      <c r="E22" s="260"/>
      <c r="F22" s="259"/>
      <c r="G22" s="260"/>
      <c r="H22" s="259"/>
      <c r="I22" s="260"/>
      <c r="J22" s="255">
        <f>ROUND($C$22*J21,2)</f>
        <v>1159.2</v>
      </c>
      <c r="K22" s="261"/>
    </row>
    <row r="23" spans="1:11" s="98" customFormat="1" ht="12" thickTop="1" x14ac:dyDescent="0.2">
      <c r="A23" s="247">
        <v>7</v>
      </c>
      <c r="B23" s="249" t="str">
        <f>'Orçamento Sintético'!D104</f>
        <v>PISO E PAVIMENTAÇÃO</v>
      </c>
      <c r="C23" s="97">
        <f t="shared" si="11"/>
        <v>1</v>
      </c>
      <c r="D23" s="257"/>
      <c r="E23" s="258"/>
      <c r="F23" s="257"/>
      <c r="G23" s="258"/>
      <c r="H23" s="257"/>
      <c r="I23" s="258"/>
      <c r="J23" s="253">
        <v>1</v>
      </c>
      <c r="K23" s="254"/>
    </row>
    <row r="24" spans="1:11" s="98" customFormat="1" ht="12" thickBot="1" x14ac:dyDescent="0.25">
      <c r="A24" s="247"/>
      <c r="B24" s="249"/>
      <c r="C24" s="99">
        <f>'Orçamento Sintético'!I104</f>
        <v>4587.95</v>
      </c>
      <c r="D24" s="259"/>
      <c r="E24" s="260"/>
      <c r="F24" s="259"/>
      <c r="G24" s="260"/>
      <c r="H24" s="259"/>
      <c r="I24" s="260"/>
      <c r="J24" s="255">
        <f>ROUND($C$24*J23,2)</f>
        <v>4587.95</v>
      </c>
      <c r="K24" s="261"/>
    </row>
    <row r="25" spans="1:11" s="98" customFormat="1" ht="12" thickTop="1" x14ac:dyDescent="0.2">
      <c r="A25" s="247">
        <v>8</v>
      </c>
      <c r="B25" s="249" t="str">
        <f>'Orçamento Sintético'!D110</f>
        <v>PINTURA</v>
      </c>
      <c r="C25" s="97">
        <f t="shared" si="11"/>
        <v>1</v>
      </c>
      <c r="D25" s="257"/>
      <c r="E25" s="258"/>
      <c r="F25" s="257"/>
      <c r="G25" s="258"/>
      <c r="H25" s="257"/>
      <c r="I25" s="258"/>
      <c r="J25" s="253">
        <v>1</v>
      </c>
      <c r="K25" s="254"/>
    </row>
    <row r="26" spans="1:11" s="98" customFormat="1" ht="12" thickBot="1" x14ac:dyDescent="0.25">
      <c r="A26" s="247"/>
      <c r="B26" s="249"/>
      <c r="C26" s="99">
        <f>'Orçamento Sintético'!I110</f>
        <v>1712.75</v>
      </c>
      <c r="D26" s="259"/>
      <c r="E26" s="260"/>
      <c r="F26" s="259"/>
      <c r="G26" s="260"/>
      <c r="H26" s="259"/>
      <c r="I26" s="260"/>
      <c r="J26" s="255">
        <f>ROUND($C$26*J25,2)</f>
        <v>1712.75</v>
      </c>
      <c r="K26" s="261"/>
    </row>
    <row r="27" spans="1:11" s="98" customFormat="1" ht="12" thickTop="1" x14ac:dyDescent="0.2">
      <c r="A27" s="247">
        <v>9</v>
      </c>
      <c r="B27" s="249" t="str">
        <f>'Orçamento Sintético'!D115</f>
        <v>SERVIÇOS COMPLEMENTARES</v>
      </c>
      <c r="C27" s="97">
        <f t="shared" si="11"/>
        <v>1</v>
      </c>
      <c r="D27" s="251">
        <v>0.05</v>
      </c>
      <c r="E27" s="252"/>
      <c r="F27" s="251">
        <v>0.05</v>
      </c>
      <c r="G27" s="252"/>
      <c r="H27" s="251">
        <v>0.05</v>
      </c>
      <c r="I27" s="252"/>
      <c r="J27" s="253">
        <v>0.85</v>
      </c>
      <c r="K27" s="254"/>
    </row>
    <row r="28" spans="1:11" s="98" customFormat="1" ht="12" thickBot="1" x14ac:dyDescent="0.25">
      <c r="A28" s="248"/>
      <c r="B28" s="250"/>
      <c r="C28" s="122">
        <f>'Orçamento Sintético'!I115</f>
        <v>3243.49</v>
      </c>
      <c r="D28" s="255">
        <f>$C$28*D27</f>
        <v>162.17449999999999</v>
      </c>
      <c r="E28" s="256"/>
      <c r="F28" s="255">
        <f t="shared" ref="F28" si="12">$C$28*F27</f>
        <v>162.17449999999999</v>
      </c>
      <c r="G28" s="256"/>
      <c r="H28" s="255">
        <f t="shared" ref="H28" si="13">$C$28*H27</f>
        <v>162.17449999999999</v>
      </c>
      <c r="I28" s="256"/>
      <c r="J28" s="255">
        <f>ROUND($C$28*J27,2)</f>
        <v>2756.97</v>
      </c>
      <c r="K28" s="256"/>
    </row>
    <row r="29" spans="1:11" s="98" customFormat="1" ht="3" customHeight="1" thickTop="1" x14ac:dyDescent="0.2">
      <c r="A29" s="116"/>
      <c r="B29" s="100"/>
      <c r="C29" s="101"/>
      <c r="D29" s="101"/>
      <c r="E29" s="101"/>
      <c r="F29" s="101"/>
      <c r="G29" s="101"/>
      <c r="H29" s="101"/>
      <c r="I29" s="101"/>
      <c r="J29" s="101"/>
      <c r="K29" s="117"/>
    </row>
    <row r="30" spans="1:11" s="98" customFormat="1" ht="11.25" x14ac:dyDescent="0.2">
      <c r="A30" s="119"/>
      <c r="B30" s="109" t="s">
        <v>437</v>
      </c>
      <c r="C30" s="110"/>
      <c r="D30" s="268">
        <f>SUM(D12+D14+D16+D18+D20+D22+D24+D26+D28)/$C$31</f>
        <v>0.2128067103283002</v>
      </c>
      <c r="E30" s="268"/>
      <c r="F30" s="268">
        <f t="shared" ref="F30" si="14">SUM(F12+F14+F16+F18+F20+F22+F24+F26+F28)/$C$31</f>
        <v>0.26739308656470534</v>
      </c>
      <c r="G30" s="268"/>
      <c r="H30" s="268">
        <f t="shared" ref="H30" si="15">SUM(H12+H14+H16+H18+H20+H22+H24+H26+H28)/$C$31</f>
        <v>0.3379128827351171</v>
      </c>
      <c r="I30" s="268"/>
      <c r="J30" s="268">
        <f t="shared" ref="J30" si="16">SUM(J12+J14+J16+J18+J20+J22+J24+J26+J28)/$C$31</f>
        <v>0.18188732483705733</v>
      </c>
      <c r="K30" s="269"/>
    </row>
    <row r="31" spans="1:11" s="98" customFormat="1" ht="11.25" x14ac:dyDescent="0.2">
      <c r="A31" s="120"/>
      <c r="B31" s="111" t="s">
        <v>438</v>
      </c>
      <c r="C31" s="102">
        <f>SUM(C12+C14+C16+C18+C20+C22+C24+C26+C28)</f>
        <v>783843.0199999999</v>
      </c>
      <c r="D31" s="270">
        <f>ROUNDDOWN(SUM(D12+D14+D16+D18+D20+D22+D24+D26+D28),2)</f>
        <v>166807.04999999999</v>
      </c>
      <c r="E31" s="270"/>
      <c r="F31" s="270">
        <f>ROUNDDOWN(SUM(F12+F14+F16+F18+F20+F22+F24+F26+F28),2)</f>
        <v>209594.2</v>
      </c>
      <c r="G31" s="270"/>
      <c r="H31" s="270">
        <f>ROUNDDOWN(SUM(H12+H14+H16+H18+H20+H22+H24+H26+H28),2)</f>
        <v>264870.65000000002</v>
      </c>
      <c r="I31" s="270"/>
      <c r="J31" s="270">
        <f>ROUNDDOWN(SUM(J12+J14+J16+J18+J20+J22+J24+J26+J28),2)</f>
        <v>142571.10999999999</v>
      </c>
      <c r="K31" s="271"/>
    </row>
    <row r="32" spans="1:11" s="98" customFormat="1" ht="11.25" x14ac:dyDescent="0.2">
      <c r="A32" s="120"/>
      <c r="B32" s="111" t="s">
        <v>439</v>
      </c>
      <c r="C32" s="103"/>
      <c r="D32" s="264">
        <f>D30</f>
        <v>0.2128067103283002</v>
      </c>
      <c r="E32" s="264"/>
      <c r="F32" s="264">
        <f>F30+D32</f>
        <v>0.48019979689300551</v>
      </c>
      <c r="G32" s="264"/>
      <c r="H32" s="264">
        <f>H30+F32</f>
        <v>0.81811267962812262</v>
      </c>
      <c r="I32" s="264"/>
      <c r="J32" s="264">
        <f>J30+H32</f>
        <v>1.00000000446518</v>
      </c>
      <c r="K32" s="265"/>
    </row>
    <row r="33" spans="1:12" s="98" customFormat="1" ht="15.75" customHeight="1" x14ac:dyDescent="0.2">
      <c r="A33" s="121"/>
      <c r="B33" s="112" t="s">
        <v>440</v>
      </c>
      <c r="C33" s="113"/>
      <c r="D33" s="266">
        <f>D31</f>
        <v>166807.04999999999</v>
      </c>
      <c r="E33" s="266"/>
      <c r="F33" s="266">
        <f>F31+D33</f>
        <v>376401.25</v>
      </c>
      <c r="G33" s="266"/>
      <c r="H33" s="266">
        <f>H31+F33</f>
        <v>641271.9</v>
      </c>
      <c r="I33" s="266"/>
      <c r="J33" s="266">
        <f>J31+H33+0.01</f>
        <v>783843.02</v>
      </c>
      <c r="K33" s="267"/>
      <c r="L33" s="118"/>
    </row>
    <row r="34" spans="1:12" ht="52.5" customHeight="1" x14ac:dyDescent="0.2">
      <c r="A34" s="57"/>
      <c r="B34" s="57"/>
      <c r="C34" s="57"/>
      <c r="D34" s="104"/>
      <c r="E34" s="104"/>
      <c r="F34" s="104"/>
      <c r="G34" s="104"/>
      <c r="H34" s="104"/>
      <c r="I34" s="104"/>
      <c r="J34" s="104"/>
      <c r="K34" s="104"/>
    </row>
    <row r="35" spans="1:12" ht="15" customHeight="1" x14ac:dyDescent="0.2">
      <c r="A35" s="57"/>
      <c r="B35" s="57"/>
      <c r="C35" s="263"/>
      <c r="D35" s="263"/>
      <c r="E35" s="263"/>
      <c r="F35" s="104"/>
      <c r="G35" s="200" t="s">
        <v>425</v>
      </c>
      <c r="H35" s="200"/>
      <c r="I35" s="200"/>
      <c r="J35" s="200"/>
      <c r="K35" s="200"/>
    </row>
    <row r="36" spans="1:12" ht="12" customHeight="1" x14ac:dyDescent="0.2">
      <c r="A36" s="57"/>
      <c r="B36" s="57"/>
      <c r="C36" s="201"/>
      <c r="D36" s="201"/>
      <c r="E36" s="201"/>
      <c r="F36" s="105"/>
      <c r="G36" s="201" t="s">
        <v>441</v>
      </c>
      <c r="H36" s="201"/>
      <c r="I36" s="201"/>
      <c r="J36" s="201"/>
      <c r="K36" s="201"/>
    </row>
    <row r="37" spans="1:12" ht="12" customHeight="1" x14ac:dyDescent="0.2">
      <c r="A37" s="57"/>
      <c r="B37" s="57"/>
      <c r="C37" s="263"/>
      <c r="D37" s="263"/>
      <c r="E37" s="263"/>
      <c r="F37" s="105"/>
      <c r="G37" s="201"/>
      <c r="H37" s="201"/>
      <c r="I37" s="201"/>
      <c r="J37" s="201"/>
      <c r="K37" s="201"/>
    </row>
  </sheetData>
  <mergeCells count="127">
    <mergeCell ref="A8:K8"/>
    <mergeCell ref="A9:K9"/>
    <mergeCell ref="D10:E10"/>
    <mergeCell ref="F10:G10"/>
    <mergeCell ref="H10:I10"/>
    <mergeCell ref="J10:K10"/>
    <mergeCell ref="I5:J5"/>
    <mergeCell ref="B5:G5"/>
    <mergeCell ref="I6:J6"/>
    <mergeCell ref="I7:J7"/>
    <mergeCell ref="A6:G6"/>
    <mergeCell ref="A7:G7"/>
    <mergeCell ref="A11:A12"/>
    <mergeCell ref="B11:B12"/>
    <mergeCell ref="D11:E11"/>
    <mergeCell ref="F11:G11"/>
    <mergeCell ref="H11:I11"/>
    <mergeCell ref="J11:K11"/>
    <mergeCell ref="D12:E12"/>
    <mergeCell ref="F12:G12"/>
    <mergeCell ref="H12:I12"/>
    <mergeCell ref="J12:K12"/>
    <mergeCell ref="A13:A14"/>
    <mergeCell ref="B13:B14"/>
    <mergeCell ref="D13:E13"/>
    <mergeCell ref="F13:G13"/>
    <mergeCell ref="H13:I13"/>
    <mergeCell ref="J13:K13"/>
    <mergeCell ref="D14:E14"/>
    <mergeCell ref="F14:G14"/>
    <mergeCell ref="H14:I14"/>
    <mergeCell ref="J14:K14"/>
    <mergeCell ref="A15:A16"/>
    <mergeCell ref="B15:B16"/>
    <mergeCell ref="D15:E15"/>
    <mergeCell ref="F15:G15"/>
    <mergeCell ref="H15:I15"/>
    <mergeCell ref="J15:K15"/>
    <mergeCell ref="D16:E16"/>
    <mergeCell ref="F16:G16"/>
    <mergeCell ref="H16:I16"/>
    <mergeCell ref="J16:K16"/>
    <mergeCell ref="A17:A18"/>
    <mergeCell ref="B17:B18"/>
    <mergeCell ref="D17:E17"/>
    <mergeCell ref="F17:G17"/>
    <mergeCell ref="H17:I17"/>
    <mergeCell ref="J17:K17"/>
    <mergeCell ref="D18:E18"/>
    <mergeCell ref="F18:G18"/>
    <mergeCell ref="H18:I18"/>
    <mergeCell ref="J18:K18"/>
    <mergeCell ref="J31:K31"/>
    <mergeCell ref="A19:A20"/>
    <mergeCell ref="B19:B20"/>
    <mergeCell ref="D19:E19"/>
    <mergeCell ref="F19:G19"/>
    <mergeCell ref="H19:I19"/>
    <mergeCell ref="J19:K19"/>
    <mergeCell ref="D20:E20"/>
    <mergeCell ref="F20:G20"/>
    <mergeCell ref="H20:I20"/>
    <mergeCell ref="J20:K20"/>
    <mergeCell ref="A21:A22"/>
    <mergeCell ref="B21:B22"/>
    <mergeCell ref="D21:E21"/>
    <mergeCell ref="F21:G21"/>
    <mergeCell ref="H21:I21"/>
    <mergeCell ref="J21:K21"/>
    <mergeCell ref="D22:E22"/>
    <mergeCell ref="F22:G22"/>
    <mergeCell ref="H22:I22"/>
    <mergeCell ref="J22:K22"/>
    <mergeCell ref="A23:A24"/>
    <mergeCell ref="B23:B24"/>
    <mergeCell ref="D23:E23"/>
    <mergeCell ref="A1:K1"/>
    <mergeCell ref="A2:K2"/>
    <mergeCell ref="A3:K3"/>
    <mergeCell ref="C35:E35"/>
    <mergeCell ref="G35:K35"/>
    <mergeCell ref="C36:E36"/>
    <mergeCell ref="G36:K36"/>
    <mergeCell ref="C37:E37"/>
    <mergeCell ref="G37:K37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F23:G23"/>
    <mergeCell ref="H23:I23"/>
    <mergeCell ref="J23:K23"/>
    <mergeCell ref="D24:E24"/>
    <mergeCell ref="F24:G24"/>
    <mergeCell ref="H24:I24"/>
    <mergeCell ref="J24:K24"/>
    <mergeCell ref="A25:A26"/>
    <mergeCell ref="B25:B26"/>
    <mergeCell ref="D25:E25"/>
    <mergeCell ref="F25:G25"/>
    <mergeCell ref="H25:I25"/>
    <mergeCell ref="J25:K25"/>
    <mergeCell ref="D26:E26"/>
    <mergeCell ref="F26:G26"/>
    <mergeCell ref="H26:I26"/>
    <mergeCell ref="J26:K26"/>
    <mergeCell ref="A27:A28"/>
    <mergeCell ref="B27:B28"/>
    <mergeCell ref="D27:E27"/>
    <mergeCell ref="F27:G27"/>
    <mergeCell ref="H27:I27"/>
    <mergeCell ref="J27:K27"/>
    <mergeCell ref="D28:E28"/>
    <mergeCell ref="F28:G28"/>
    <mergeCell ref="H28:I28"/>
    <mergeCell ref="J28:K28"/>
  </mergeCells>
  <printOptions horizontalCentered="1"/>
  <pageMargins left="0.19685039370078741" right="0.19685039370078741" top="0.15748031496062992" bottom="0.15748031496062992" header="0" footer="0"/>
  <pageSetup paperSize="9" scale="8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Orçamento Sintético</vt:lpstr>
      <vt:lpstr>BDI</vt:lpstr>
      <vt:lpstr>Composições Próprias</vt:lpstr>
      <vt:lpstr>Cronograma</vt:lpstr>
      <vt:lpstr>BDI!Area_de_impressao</vt:lpstr>
      <vt:lpstr>'Composições Próprias'!Area_de_impressao</vt:lpstr>
      <vt:lpstr>Cronograma!Area_de_impressao</vt:lpstr>
      <vt:lpstr>BDI!Titulos_de_impressao</vt:lpstr>
      <vt:lpstr>'Composições Próprias'!Titulos_de_impressao</vt:lpstr>
      <vt:lpstr>Cronograma!Titulos_de_impressao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Daniel Gois</cp:lastModifiedBy>
  <cp:revision>0</cp:revision>
  <cp:lastPrinted>2023-07-18T14:23:07Z</cp:lastPrinted>
  <dcterms:created xsi:type="dcterms:W3CDTF">2023-07-10T19:43:10Z</dcterms:created>
  <dcterms:modified xsi:type="dcterms:W3CDTF">2023-10-31T19:56:49Z</dcterms:modified>
</cp:coreProperties>
</file>