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3084\Desktop\RDC DOS CAMPI\MOSSORÓ\"/>
    </mc:Choice>
  </mc:AlternateContent>
  <xr:revisionPtr revIDLastSave="0" documentId="8_{34EA667D-00D5-4390-A988-51064B7A9E1B}" xr6:coauthVersionLast="36" xr6:coauthVersionMax="36" xr10:uidLastSave="{00000000-0000-0000-0000-000000000000}"/>
  <bookViews>
    <workbookView xWindow="0" yWindow="0" windowWidth="28800" windowHeight="12225" tabRatio="405" xr2:uid="{00000000-000D-0000-FFFF-FFFF00000000}"/>
  </bookViews>
  <sheets>
    <sheet name="ORC.DESON." sheetId="1" r:id="rId1"/>
    <sheet name="ORC.N.DESON" sheetId="11" r:id="rId2"/>
    <sheet name="COMP.DESON." sheetId="20" r:id="rId3"/>
    <sheet name="COMP.N.DESON." sheetId="21" r:id="rId4"/>
    <sheet name="CRON." sheetId="6" r:id="rId5"/>
    <sheet name="Curva ABC" sheetId="10" r:id="rId6"/>
  </sheets>
  <definedNames>
    <definedName name="_xlnm._FilterDatabase" localSheetId="5" hidden="1">'Curva ABC'!$A$3:$C$31</definedName>
    <definedName name="_xlnm.Print_Area" localSheetId="2">'COMP.DESON.'!$A$1:$G$183</definedName>
    <definedName name="_xlnm.Print_Area" localSheetId="4">'CRON.'!$A$1:$J$40</definedName>
    <definedName name="_xlnm.Print_Area" localSheetId="0">ORC.DESON.!$A$1:$I$61</definedName>
    <definedName name="_xlnm.Print_Area" localSheetId="1">ORC.N.DESON!$A$1:$I$58</definedName>
    <definedName name="_xlnm.Print_Titles" localSheetId="4">'CRON.'!$A:$B,'CRON.'!$1:$11</definedName>
    <definedName name="_xlnm.Print_Titles" localSheetId="0">ORC.DESON.!$A:$E,ORC.DESON.!$1:$7</definedName>
  </definedNames>
  <calcPr calcId="191029"/>
</workbook>
</file>

<file path=xl/calcChain.xml><?xml version="1.0" encoding="utf-8"?>
<calcChain xmlns="http://schemas.openxmlformats.org/spreadsheetml/2006/main">
  <c r="J26" i="6" l="1"/>
  <c r="I26" i="6"/>
  <c r="H26" i="6"/>
  <c r="H27" i="6" s="1"/>
  <c r="G26" i="6"/>
  <c r="G27" i="6" s="1"/>
  <c r="F26" i="6"/>
  <c r="F27" i="6" s="1"/>
  <c r="E26" i="6"/>
  <c r="E27" i="6" s="1"/>
  <c r="I27" i="6"/>
  <c r="D26" i="6"/>
  <c r="E15" i="6"/>
  <c r="E14" i="6"/>
  <c r="J15" i="6" s="1"/>
  <c r="E12" i="6"/>
  <c r="H15" i="6"/>
  <c r="G15" i="6"/>
  <c r="F15" i="6"/>
  <c r="I14" i="6"/>
  <c r="I15" i="6" s="1"/>
  <c r="H14" i="6"/>
  <c r="G14" i="6"/>
  <c r="F14" i="6"/>
  <c r="C14" i="6"/>
  <c r="B14" i="6"/>
  <c r="I14" i="1"/>
  <c r="I16" i="1"/>
  <c r="F15" i="1"/>
  <c r="G15" i="1" s="1"/>
  <c r="H15" i="1" s="1"/>
  <c r="G17" i="1"/>
  <c r="H17" i="1" s="1"/>
  <c r="E10" i="10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9" i="10"/>
  <c r="E8" i="10"/>
  <c r="E7" i="10"/>
  <c r="E6" i="10"/>
  <c r="E5" i="10"/>
  <c r="E4" i="10"/>
  <c r="E3" i="10"/>
  <c r="C32" i="10"/>
  <c r="D24" i="10" s="1"/>
  <c r="J12" i="6"/>
  <c r="I46" i="11"/>
  <c r="I22" i="11"/>
  <c r="B24" i="6"/>
  <c r="B22" i="6"/>
  <c r="B20" i="6"/>
  <c r="B18" i="6"/>
  <c r="B16" i="6"/>
  <c r="F31" i="11"/>
  <c r="G31" i="11" s="1"/>
  <c r="H31" i="11" s="1"/>
  <c r="F18" i="11"/>
  <c r="G18" i="11" s="1"/>
  <c r="H18" i="11" s="1"/>
  <c r="F20" i="11"/>
  <c r="G20" i="11" s="1"/>
  <c r="H20" i="11" s="1"/>
  <c r="F19" i="11"/>
  <c r="F21" i="11"/>
  <c r="G21" i="11" s="1"/>
  <c r="H21" i="11" s="1"/>
  <c r="G5" i="21"/>
  <c r="G5" i="20"/>
  <c r="G180" i="21"/>
  <c r="G179" i="21"/>
  <c r="G173" i="21"/>
  <c r="G172" i="21"/>
  <c r="G166" i="21"/>
  <c r="G165" i="21"/>
  <c r="G21" i="21"/>
  <c r="G20" i="21"/>
  <c r="G19" i="21"/>
  <c r="G22" i="21" s="1"/>
  <c r="G14" i="21"/>
  <c r="G13" i="21"/>
  <c r="G12" i="21"/>
  <c r="G11" i="21"/>
  <c r="G10" i="21"/>
  <c r="G48" i="11"/>
  <c r="G47" i="11"/>
  <c r="E47" i="11"/>
  <c r="E48" i="11" s="1"/>
  <c r="G45" i="11"/>
  <c r="G44" i="11"/>
  <c r="H44" i="11" s="1"/>
  <c r="E44" i="11"/>
  <c r="E45" i="11" s="1"/>
  <c r="G42" i="11"/>
  <c r="E42" i="11"/>
  <c r="G40" i="11"/>
  <c r="E40" i="11"/>
  <c r="G39" i="11"/>
  <c r="E39" i="11"/>
  <c r="G38" i="11"/>
  <c r="E38" i="11"/>
  <c r="G37" i="11"/>
  <c r="G36" i="11"/>
  <c r="E36" i="11"/>
  <c r="E37" i="11" s="1"/>
  <c r="G34" i="11"/>
  <c r="E34" i="11"/>
  <c r="G33" i="11"/>
  <c r="E33" i="11"/>
  <c r="G32" i="11"/>
  <c r="G30" i="11"/>
  <c r="G29" i="11"/>
  <c r="G28" i="11"/>
  <c r="E28" i="11"/>
  <c r="G27" i="11"/>
  <c r="E27" i="11"/>
  <c r="G26" i="11"/>
  <c r="E26" i="11"/>
  <c r="G25" i="11"/>
  <c r="H25" i="11" s="1"/>
  <c r="G24" i="11"/>
  <c r="E24" i="11"/>
  <c r="G23" i="11"/>
  <c r="E23" i="11"/>
  <c r="G19" i="11"/>
  <c r="H19" i="11" s="1"/>
  <c r="G17" i="11"/>
  <c r="H17" i="11" s="1"/>
  <c r="G16" i="11"/>
  <c r="H16" i="11" s="1"/>
  <c r="G15" i="11"/>
  <c r="H15" i="11" s="1"/>
  <c r="E28" i="1"/>
  <c r="E31" i="1" s="1"/>
  <c r="E37" i="1"/>
  <c r="E38" i="1" s="1"/>
  <c r="E35" i="1"/>
  <c r="E34" i="1"/>
  <c r="E41" i="1"/>
  <c r="E40" i="1"/>
  <c r="E39" i="1"/>
  <c r="E43" i="1"/>
  <c r="E48" i="1"/>
  <c r="E49" i="1" s="1"/>
  <c r="E45" i="1"/>
  <c r="E46" i="1" s="1"/>
  <c r="E27" i="1"/>
  <c r="E25" i="1"/>
  <c r="E24" i="1"/>
  <c r="E29" i="1"/>
  <c r="G33" i="1"/>
  <c r="G180" i="20"/>
  <c r="G179" i="20"/>
  <c r="G26" i="1"/>
  <c r="H26" i="1" s="1"/>
  <c r="G27" i="1"/>
  <c r="G25" i="1"/>
  <c r="J27" i="6" l="1"/>
  <c r="J14" i="6"/>
  <c r="H42" i="11"/>
  <c r="I41" i="11" s="1"/>
  <c r="H45" i="11"/>
  <c r="H36" i="11"/>
  <c r="H40" i="11"/>
  <c r="H39" i="11"/>
  <c r="H34" i="11"/>
  <c r="G181" i="21"/>
  <c r="G174" i="21"/>
  <c r="G167" i="21"/>
  <c r="G15" i="21"/>
  <c r="G16" i="21" s="1"/>
  <c r="H33" i="11"/>
  <c r="H27" i="11"/>
  <c r="H26" i="11"/>
  <c r="H23" i="11"/>
  <c r="H38" i="11"/>
  <c r="H24" i="11"/>
  <c r="H28" i="11"/>
  <c r="I43" i="11"/>
  <c r="H48" i="11"/>
  <c r="H37" i="11"/>
  <c r="I14" i="11"/>
  <c r="E29" i="11"/>
  <c r="H47" i="11"/>
  <c r="E30" i="11"/>
  <c r="H30" i="11" s="1"/>
  <c r="E30" i="1"/>
  <c r="E33" i="1" s="1"/>
  <c r="H33" i="1" s="1"/>
  <c r="H27" i="1"/>
  <c r="G181" i="20"/>
  <c r="F32" i="1" s="1"/>
  <c r="G32" i="1" s="1"/>
  <c r="H32" i="1" s="1"/>
  <c r="H25" i="1"/>
  <c r="I35" i="11" l="1"/>
  <c r="H29" i="11"/>
  <c r="E32" i="11"/>
  <c r="H32" i="11" s="1"/>
  <c r="I49" i="11" l="1"/>
  <c r="K21" i="11" s="1"/>
  <c r="G173" i="20" l="1"/>
  <c r="G172" i="20"/>
  <c r="G166" i="20"/>
  <c r="G165" i="20"/>
  <c r="G21" i="20"/>
  <c r="G20" i="20"/>
  <c r="G19" i="20"/>
  <c r="G22" i="20" s="1"/>
  <c r="F20" i="1" s="1"/>
  <c r="G20" i="1" s="1"/>
  <c r="H20" i="1" s="1"/>
  <c r="G14" i="20"/>
  <c r="G13" i="20"/>
  <c r="G12" i="20"/>
  <c r="G11" i="20"/>
  <c r="G10" i="20"/>
  <c r="G174" i="20" l="1"/>
  <c r="G167" i="20"/>
  <c r="F21" i="1" s="1"/>
  <c r="G15" i="20"/>
  <c r="F22" i="1" s="1"/>
  <c r="G37" i="1"/>
  <c r="G38" i="1"/>
  <c r="G45" i="1"/>
  <c r="G46" i="1"/>
  <c r="H46" i="1" s="1"/>
  <c r="G16" i="20" l="1"/>
  <c r="H38" i="1"/>
  <c r="H37" i="1"/>
  <c r="H45" i="1"/>
  <c r="I44" i="1" s="1"/>
  <c r="C22" i="6" s="1"/>
  <c r="G49" i="1"/>
  <c r="H49" i="1" s="1"/>
  <c r="G30" i="1" l="1"/>
  <c r="H30" i="1" s="1"/>
  <c r="G31" i="1"/>
  <c r="H31" i="1" s="1"/>
  <c r="G29" i="1" l="1"/>
  <c r="H29" i="1" s="1"/>
  <c r="G34" i="1" l="1"/>
  <c r="H34" i="1" s="1"/>
  <c r="G43" i="1"/>
  <c r="H43" i="1" s="1"/>
  <c r="I42" i="1" s="1"/>
  <c r="C20" i="6" s="1"/>
  <c r="J17" i="6" l="1"/>
  <c r="J19" i="6"/>
  <c r="J21" i="6"/>
  <c r="J23" i="6"/>
  <c r="J25" i="6"/>
  <c r="G48" i="1" l="1"/>
  <c r="G39" i="1"/>
  <c r="G40" i="1"/>
  <c r="G41" i="1"/>
  <c r="G35" i="1"/>
  <c r="G28" i="1"/>
  <c r="G24" i="1"/>
  <c r="H39" i="1" l="1"/>
  <c r="H48" i="1"/>
  <c r="I47" i="1" s="1"/>
  <c r="C24" i="6" s="1"/>
  <c r="H35" i="1"/>
  <c r="G18" i="1"/>
  <c r="G19" i="1"/>
  <c r="G21" i="1"/>
  <c r="F24" i="6" l="1"/>
  <c r="H21" i="1"/>
  <c r="H19" i="1"/>
  <c r="H18" i="1"/>
  <c r="H41" i="1"/>
  <c r="H40" i="1"/>
  <c r="H24" i="1"/>
  <c r="I36" i="1" l="1"/>
  <c r="C18" i="6" s="1"/>
  <c r="I24" i="6"/>
  <c r="H24" i="6"/>
  <c r="G24" i="6"/>
  <c r="F22" i="6"/>
  <c r="I22" i="6"/>
  <c r="G22" i="6"/>
  <c r="H22" i="6"/>
  <c r="H28" i="1" l="1"/>
  <c r="I23" i="1" s="1"/>
  <c r="C16" i="6" s="1"/>
  <c r="E16" i="6" l="1"/>
  <c r="F16" i="6"/>
  <c r="G16" i="6"/>
  <c r="I16" i="6"/>
  <c r="G20" i="6"/>
  <c r="F20" i="6"/>
  <c r="I20" i="6"/>
  <c r="H20" i="6"/>
  <c r="I18" i="6" l="1"/>
  <c r="G18" i="6"/>
  <c r="E18" i="6"/>
  <c r="H18" i="6"/>
  <c r="F18" i="6"/>
  <c r="G7" i="6"/>
  <c r="G6" i="6"/>
  <c r="J18" i="6" l="1"/>
  <c r="C7" i="6"/>
  <c r="C6" i="6"/>
  <c r="U4" i="6"/>
  <c r="U3" i="6"/>
  <c r="G22" i="1" l="1"/>
  <c r="H22" i="1" l="1"/>
  <c r="C12" i="6" l="1"/>
  <c r="D3" i="10"/>
  <c r="H16" i="6"/>
  <c r="C26" i="6" l="1"/>
  <c r="E13" i="6"/>
  <c r="I50" i="1"/>
  <c r="D23" i="10"/>
  <c r="D21" i="10"/>
  <c r="D26" i="10"/>
  <c r="D27" i="10"/>
  <c r="D25" i="10"/>
  <c r="D15" i="10"/>
  <c r="D9" i="10"/>
  <c r="D14" i="10"/>
  <c r="D7" i="10"/>
  <c r="D11" i="10"/>
  <c r="D10" i="10"/>
  <c r="D18" i="10"/>
  <c r="D8" i="10"/>
  <c r="D19" i="10"/>
  <c r="D22" i="10"/>
  <c r="D29" i="10"/>
  <c r="D28" i="10"/>
  <c r="D13" i="10"/>
  <c r="D17" i="10"/>
  <c r="D12" i="10"/>
  <c r="D16" i="10"/>
  <c r="D30" i="10"/>
  <c r="D6" i="10"/>
  <c r="D4" i="10"/>
  <c r="D5" i="10"/>
  <c r="D31" i="10"/>
  <c r="D20" i="10"/>
  <c r="J16" i="6"/>
  <c r="D14" i="6" l="1"/>
  <c r="J13" i="6"/>
  <c r="E20" i="6" l="1"/>
  <c r="E24" i="6"/>
  <c r="K22" i="1" l="1"/>
  <c r="J20" i="6"/>
  <c r="E22" i="6"/>
  <c r="J24" i="6"/>
  <c r="E28" i="6" l="1"/>
  <c r="F28" i="6" s="1"/>
  <c r="G28" i="6" s="1"/>
  <c r="H28" i="6" s="1"/>
  <c r="I28" i="6" s="1"/>
  <c r="J22" i="6"/>
  <c r="E29" i="6" l="1"/>
  <c r="F29" i="6" s="1"/>
  <c r="G29" i="6" s="1"/>
  <c r="H29" i="6" s="1"/>
  <c r="I29" i="6" s="1"/>
  <c r="D18" i="6"/>
  <c r="D16" i="6"/>
  <c r="D12" i="6"/>
  <c r="D20" i="6"/>
  <c r="D24" i="6"/>
  <c r="D22" i="6"/>
</calcChain>
</file>

<file path=xl/sharedStrings.xml><?xml version="1.0" encoding="utf-8"?>
<sst xmlns="http://schemas.openxmlformats.org/spreadsheetml/2006/main" count="549" uniqueCount="209">
  <si>
    <t>DISCRIMINAÇÃO</t>
  </si>
  <si>
    <t>UNID.</t>
  </si>
  <si>
    <t>m²</t>
  </si>
  <si>
    <t>m³</t>
  </si>
  <si>
    <t>REVESTIMENTOS</t>
  </si>
  <si>
    <t>PINTURA</t>
  </si>
  <si>
    <t>SERVIÇOS COMPLEMENTARES</t>
  </si>
  <si>
    <t>INSTITUTO FEDERAL DE EDUCAÇÃO, CIÊNCIA E TECNOLOGIA DO RIO GRANDE DO NORTE</t>
  </si>
  <si>
    <t>SINAPI</t>
  </si>
  <si>
    <t xml:space="preserve">ÍTEM </t>
  </si>
  <si>
    <t>%</t>
  </si>
  <si>
    <t>1.1</t>
  </si>
  <si>
    <t>DESCRIÇÃO</t>
  </si>
  <si>
    <t>OBRA:</t>
  </si>
  <si>
    <t>LOCAL:</t>
  </si>
  <si>
    <t>ITEM</t>
  </si>
  <si>
    <t>VALOR</t>
  </si>
  <si>
    <t>1º MÊS</t>
  </si>
  <si>
    <t>2º MÊS</t>
  </si>
  <si>
    <t>3º MÊS</t>
  </si>
  <si>
    <t>4º MÊS</t>
  </si>
  <si>
    <t>TOTAIS</t>
  </si>
  <si>
    <t>TOTAIS SIMPLES:</t>
  </si>
  <si>
    <t>TOTAIS ACUMULADOS:</t>
  </si>
  <si>
    <t>PERCENTURAL ACUMULADO:</t>
  </si>
  <si>
    <t>PERCENTUAL MENSAL:</t>
  </si>
  <si>
    <t>DATA:</t>
  </si>
  <si>
    <t>QTD</t>
  </si>
  <si>
    <t>BDI:</t>
  </si>
  <si>
    <t>DIRETORIA DE ADMINISTRAÇÃO</t>
  </si>
  <si>
    <t>SERVIÇOS PRELIMINARES</t>
  </si>
  <si>
    <t>5.1</t>
  </si>
  <si>
    <t>6.1</t>
  </si>
  <si>
    <t>6.2</t>
  </si>
  <si>
    <t>5.3</t>
  </si>
  <si>
    <t>m</t>
  </si>
  <si>
    <t>ALVENARIA DE VEDAÇÃO/ DIVISÓRIA</t>
  </si>
  <si>
    <t>Preço Total</t>
  </si>
  <si>
    <t>COORDENADORIA DE SERVIÇOS GERAIS E MANUTENÇÃO</t>
  </si>
  <si>
    <t>Preço Unit. s/ BDI</t>
  </si>
  <si>
    <t>Preço Unit. c/ BDI</t>
  </si>
  <si>
    <t>5.0</t>
  </si>
  <si>
    <t>PERIMETRO CINTA</t>
  </si>
  <si>
    <t>PERIMETRO PILARES</t>
  </si>
  <si>
    <t>PERIMETRO CINTA - PILARES</t>
  </si>
  <si>
    <t>und</t>
  </si>
  <si>
    <t>1.0</t>
  </si>
  <si>
    <t>2.0</t>
  </si>
  <si>
    <t>2.1</t>
  </si>
  <si>
    <t>2.2</t>
  </si>
  <si>
    <t>6.0</t>
  </si>
  <si>
    <t>3.0</t>
  </si>
  <si>
    <t>3.1</t>
  </si>
  <si>
    <t>4.0</t>
  </si>
  <si>
    <t>3.2</t>
  </si>
  <si>
    <t>kg</t>
  </si>
  <si>
    <t>Massa única, para recebimento de pintura, em argamassa traço 1:2:8, preparo mecânico com betoneira 400l, aplicada manualmente em faces internas de paredes de ambientes com área menor que 10m², espessura de 20mm, com execução de taliscas.</t>
  </si>
  <si>
    <t>h</t>
  </si>
  <si>
    <t>Administração local</t>
  </si>
  <si>
    <t>TOTAL  DO ORÇAMENTO</t>
  </si>
  <si>
    <t>1.2</t>
  </si>
  <si>
    <t>1.3</t>
  </si>
  <si>
    <t>1.4</t>
  </si>
  <si>
    <t>1.5</t>
  </si>
  <si>
    <t>1.6</t>
  </si>
  <si>
    <t>1.7</t>
  </si>
  <si>
    <t>mês</t>
  </si>
  <si>
    <t>% Individual</t>
  </si>
  <si>
    <t>Valores</t>
  </si>
  <si>
    <t>CLASSIFICAÇÃO ABC</t>
  </si>
  <si>
    <t xml:space="preserve"> Percentual (Min) 3,49%  &gt;</t>
  </si>
  <si>
    <t>&lt;  8,87% Percentual (Max)</t>
  </si>
  <si>
    <t>4.1</t>
  </si>
  <si>
    <t>% Acumulada</t>
  </si>
  <si>
    <t>Item</t>
  </si>
  <si>
    <t>Descrição</t>
  </si>
  <si>
    <t>3.3</t>
  </si>
  <si>
    <t>3.4</t>
  </si>
  <si>
    <t>3.5</t>
  </si>
  <si>
    <t xml:space="preserve">Concreto fck = 25MPa, traço 1:2,3:2,7 (cimento/ areia média/ brita 1) - preparo mecânico com betoneira 400 L. </t>
  </si>
  <si>
    <t>Escavação manual de valas.</t>
  </si>
  <si>
    <t>Reaterro manual de valas com compactação mecanizada.</t>
  </si>
  <si>
    <t>SEINFRA-C0056</t>
  </si>
  <si>
    <t>Alvenaria de embasamento de tijolo furado, c/ argamassa mista c/ cal hidratada (1:2:8)</t>
  </si>
  <si>
    <t>5º MÊS</t>
  </si>
  <si>
    <t>Mobilização e Desmobilização</t>
  </si>
  <si>
    <t>MOTORISTA DE VEÍCULO LEVE COM ENCARGOS COMPLEMENTARES</t>
  </si>
  <si>
    <t>DESENHISTA PROJETISTA COM ENCARGOS COMPLEMENTARES</t>
  </si>
  <si>
    <t>CHP</t>
  </si>
  <si>
    <t>Tapume com telha metálica</t>
  </si>
  <si>
    <t>CAMPUS MOSSORÓ/RN</t>
  </si>
  <si>
    <t>SEINFRA-C1048</t>
  </si>
  <si>
    <t>Demolição de concreto armado c/ martelete pneumatico</t>
  </si>
  <si>
    <t>SEINFRA-C1043</t>
  </si>
  <si>
    <t>Demolição de alvenaria de tijolos s/ reaproveitamento</t>
  </si>
  <si>
    <t>Obs. Planilha SINAPI - Jul/2018 e SEINFRA - Mar/2018</t>
  </si>
  <si>
    <t>SEINFRA-C3345</t>
  </si>
  <si>
    <t>Alvenaria de pedra argamassada (traço 1:3) c/agregados adquiridos</t>
  </si>
  <si>
    <t>SEINFRA-C2532</t>
  </si>
  <si>
    <t>Transporte de material, exceto rocha em caminhão até 20km</t>
  </si>
  <si>
    <t>SEINFRA-C0708</t>
  </si>
  <si>
    <t xml:space="preserve">Carga  mecanizadas de entulho em caminhão basculante </t>
  </si>
  <si>
    <t>RECUPERAÇÃO DO MURO</t>
  </si>
  <si>
    <t>EXTENSÃO (M)</t>
  </si>
  <si>
    <t>SEINFRA-C4541</t>
  </si>
  <si>
    <t>Placa padrão de obra, tipo banner. (Padrão IFRN)</t>
  </si>
  <si>
    <t>SEINFRA-C4997</t>
  </si>
  <si>
    <t>Locação de contêiner escritório com banheiro (01 vaso sanitário, 01 lavatório e 01 chuveiro), janela em vidro, portas, luminárias, tomadas, forro em PVC, ar condicionado e isolamento termo-acústico em isopor - 6,00 x 2,35m.</t>
  </si>
  <si>
    <t>IFRN-004</t>
  </si>
  <si>
    <t>IFRN-002</t>
  </si>
  <si>
    <t>IFRN-013</t>
  </si>
  <si>
    <t>IFRN-001</t>
  </si>
  <si>
    <t>Elaboração de Projeto Executivo</t>
  </si>
  <si>
    <t>Regularização de obra</t>
  </si>
  <si>
    <t>u t</t>
  </si>
  <si>
    <t>MINISTÉRIO DA EDUCAÇÃO - SECRETARIA DE EDUCAÇÃO PROFISSIONAL E TECNOLÓGICA</t>
  </si>
  <si>
    <t>INSTITUTO FEDERAL DE EDUCAÇÃO, CIÊNCIA E TECNOLÓGIA DO RIO GRANDE DO NORTE</t>
  </si>
  <si>
    <t>DIRETORIA DE ENGENHARIA E INFRAESTRUTURA</t>
  </si>
  <si>
    <t>Rua Dr. Nilo Bezerra Ramalho, n°1692, Tirol, Natal/RN - CEP: 59.015-300</t>
  </si>
  <si>
    <t xml:space="preserve"> OBRA:</t>
  </si>
  <si>
    <t>ANEXO IV - COMPOSIÇÕES DE CUSTO DESONERADO</t>
  </si>
  <si>
    <t>CÓDIGO</t>
  </si>
  <si>
    <t>CLAS</t>
  </si>
  <si>
    <t>UND</t>
  </si>
  <si>
    <t>COEF.</t>
  </si>
  <si>
    <t>PR. UNIT.</t>
  </si>
  <si>
    <t>PR. TOTAL</t>
  </si>
  <si>
    <t>IFRN 001</t>
  </si>
  <si>
    <t>Administração local da obra.</t>
  </si>
  <si>
    <t>MESTRE DE OBRAS COM ENCARGOS COMPLEMENTARES</t>
  </si>
  <si>
    <t>m.o.</t>
  </si>
  <si>
    <t>ALMOXARIFE COM ENCARGOS COMPLEMENTARES</t>
  </si>
  <si>
    <t>TÉCNICO COM ENCARGOS COMPLEMENTARES</t>
  </si>
  <si>
    <t>AUXILIAR TÉCNICO DE ENGENHARIA COM ENCARGOS COMPLEMENTARES</t>
  </si>
  <si>
    <t>ENGENHEIRO CIVIL DE OBRA PLENO COM ENCARGOS COMPLEMENTARES</t>
  </si>
  <si>
    <t>Preço total para 1 mês:</t>
  </si>
  <si>
    <t>Preço total para 6 meses:</t>
  </si>
  <si>
    <t>IFRN 002</t>
  </si>
  <si>
    <t>CREA</t>
  </si>
  <si>
    <t>CREA - ANOTAÇÃO DE RESPONSABILIDADE TÉCNICA - ART - DE EXECUÇÃO</t>
  </si>
  <si>
    <t>doc.</t>
  </si>
  <si>
    <t>ALVARÁ</t>
  </si>
  <si>
    <t>BOMBEIRO</t>
  </si>
  <si>
    <t>Preço total:</t>
  </si>
  <si>
    <t>IFRN 013</t>
  </si>
  <si>
    <t>Mobilização e desmobilização</t>
  </si>
  <si>
    <t xml:space="preserve">CAMINHONETE CABINE SIMPLES COM MOTOR 1.6 FLEX, CÂMBIO MANUAL, POTÊNCIA 101/104 CV, 2 PORTAS - CHP DIURNO. </t>
  </si>
  <si>
    <t>equip</t>
  </si>
  <si>
    <t>PREÇO TOTAL (unit.):</t>
  </si>
  <si>
    <t>IFRN 004</t>
  </si>
  <si>
    <t xml:space="preserve">ENGENHEIRO CIVIL PLENO COM ENCARGOS COMPLEMENTARES </t>
  </si>
  <si>
    <t>ANEXO IV - COMPOSIÇÕES DE CUSTO NÃO DESONERADO</t>
  </si>
  <si>
    <t>BDI Obra:</t>
  </si>
  <si>
    <t>BDI Equip.:</t>
  </si>
  <si>
    <t>Rua Raimundo Firmino de Oliveira, 400 - Ulrich Graf - Mossoró/RN - CEP: 59628-330</t>
  </si>
  <si>
    <t>Preço</t>
  </si>
  <si>
    <t>2.3</t>
  </si>
  <si>
    <t>Escavação mecanizada de vala com prof. até 1,5 m (média montante e jus ante/uma composição por trecho), retroescav. (0,26 m3), larg. menor que 0,8 m, em solo de 1a categoria, em locais com alto nível de interferência.</t>
  </si>
  <si>
    <t>Retroescavadeira sobre rodas com carregadeira, tração 4x2, potência líq. 79 hp, caçamba carreg. cap. mín. 1 m3, caçamba retro cap. 0,20 m3, peso operacional mín. 6.570 kg, profundidade escavação máx. 4,37 m - chp diurno.</t>
  </si>
  <si>
    <t>2.4</t>
  </si>
  <si>
    <t>Carga manual de entulho em caminhão basculante</t>
  </si>
  <si>
    <t>SEINFRA-C0702</t>
  </si>
  <si>
    <t>IFRN-005</t>
  </si>
  <si>
    <t>IFRN 005</t>
  </si>
  <si>
    <t xml:space="preserve">SERVENTE COM ENCARGOS COMPLEMENTARES </t>
  </si>
  <si>
    <t>Montagem e desmontagem de andaime modular fachadeiro, com piso metálico, para edificações com múltiplos pavimentos (exclusive andaime e limpeza).</t>
  </si>
  <si>
    <t>Retirada cerca elétrica e concertina, com reaproveitamento do material</t>
  </si>
  <si>
    <t>Aplicação de fundo selador acrilico em paredes, uma demão.</t>
  </si>
  <si>
    <t>Textura acrílica, aplicação manual em parede, uma demão.</t>
  </si>
  <si>
    <t>Alvenaria de vedação de blocos cerâmicos furados na horizontal de 9x19 x19 cm (espessura 9 cm) e argamassa de assentamento com preparo em betoneira.</t>
  </si>
  <si>
    <t>Lançamento com uso de baldes, adensamento e acabamento de concreto em estruturas.</t>
  </si>
  <si>
    <t>Forma para concreto "in loco", inclusive desforma</t>
  </si>
  <si>
    <t xml:space="preserve">SEINFRA-C4301 </t>
  </si>
  <si>
    <t xml:space="preserve">Armação de pilar ou viga de estrutura convencional de concreto armado utilizando aço ca-50 de 8,0 mm - montagem. </t>
  </si>
  <si>
    <t xml:space="preserve">Armação de pilar ou viga de estrutura convencional de concreto armado utilizando aço ca-60 de 5,0 mm - montagem. </t>
  </si>
  <si>
    <t>Chapisco aplicado em alvenaria (sem presença de vãos) e estruturas de concreto de fachada, com rolo para textura acrílica. Argamassa traço 1:4 e emulção polimérica (adesivo) com preparo em betoneira 400l</t>
  </si>
  <si>
    <t>430                                                                                                                    Encargos Sociais Desonerados:   84,67 % (hora); 46,90% (mês)</t>
  </si>
  <si>
    <t>ANEXO IV - ORÇAMENTO BASICO DESONERADO</t>
  </si>
  <si>
    <t>ANEXO IV - ORÇAMENTO BASICO NÃO DESONERADO</t>
  </si>
  <si>
    <t>SERVIÇOS PRELIMINARES / TÉCNICOS</t>
  </si>
  <si>
    <t>INFRAESTRUTURA / FUNDAÇÕES</t>
  </si>
  <si>
    <t>SUPERESTRUTURA</t>
  </si>
  <si>
    <t>2.5</t>
  </si>
  <si>
    <t>2.6</t>
  </si>
  <si>
    <t>2.7</t>
  </si>
  <si>
    <t>2.8</t>
  </si>
  <si>
    <t>2.9</t>
  </si>
  <si>
    <t>2.10</t>
  </si>
  <si>
    <t>2.11</t>
  </si>
  <si>
    <t>2.12</t>
  </si>
  <si>
    <t>ÁREA CONSTRUÍDA (m):</t>
  </si>
  <si>
    <t>ANEXO VI - CRONOGRAMA FISICO FINANCEIRO</t>
  </si>
  <si>
    <t>Obs. 1: Este orçamento foi elaborado de acordo com a planilha do SINAPI - Março / 2023, e os códigos dos serviços encontram-se na coluna SINAPI;</t>
  </si>
  <si>
    <t>Obs. 2: Para os serviços não existentes no SINAPI considerou-se a planilha desonerada 27 da Secretaria de Infraestrutura do Ceará - SEINFRA ou foram elaboradas composições próprias com a nomenclatura IFRN e os preços dos seus insumos retirados da planilha de insumos do SINAPI do mês de março / 2023.</t>
  </si>
  <si>
    <t>3.6</t>
  </si>
  <si>
    <t>3.7</t>
  </si>
  <si>
    <t>3.8</t>
  </si>
  <si>
    <t>3.9</t>
  </si>
  <si>
    <t>3.10</t>
  </si>
  <si>
    <t>3.11</t>
  </si>
  <si>
    <t>3.12</t>
  </si>
  <si>
    <t>4.2</t>
  </si>
  <si>
    <t>4.3</t>
  </si>
  <si>
    <t>4.4</t>
  </si>
  <si>
    <t>4.5</t>
  </si>
  <si>
    <t>7.0</t>
  </si>
  <si>
    <t>7.1</t>
  </si>
  <si>
    <t>7.2</t>
  </si>
  <si>
    <t>PROJETOS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</si>
</sst>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-* #,##0.0_-;\-* #,##0.0_-;_-* &quot;-&quot;??_-;_-@_-"/>
    <numFmt numFmtId="167" formatCode="#,##0.000000"/>
    <numFmt numFmtId="168" formatCode="_(&quot;R$ &quot;* #,##0.00_);_(&quot;R$ &quot;* \(#,##0.00\);_(&quot;R$ &quot;* &quot;-&quot;??_);_(@_)"/>
    <numFmt numFmtId="169" formatCode="0.000"/>
    <numFmt numFmtId="170" formatCode="_-&quot;R$&quot;* #,##0.00_-;\-&quot;R$&quot;* #,##0.00_-;_-&quot;R$&quot;* &quot;-&quot;??_-;_-@"/>
    <numFmt numFmtId="171" formatCode="#,##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34"/>
      <scheme val="minor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2060"/>
      <name val="Times New Roman"/>
      <family val="1"/>
    </font>
    <font>
      <sz val="12"/>
      <color rgb="FF1F497D"/>
      <name val="Times New Roman"/>
      <family val="1"/>
    </font>
    <font>
      <sz val="12"/>
      <color rgb="FF244061"/>
      <name val="Times New Roman"/>
      <family val="1"/>
    </font>
    <font>
      <sz val="11"/>
      <color rgb="FF1F497D"/>
      <name val="Times New Roman"/>
      <family val="1"/>
    </font>
    <font>
      <b/>
      <sz val="12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F0F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E6E6E6"/>
        <bgColor rgb="FFE6E6E6"/>
      </patternFill>
    </fill>
    <fill>
      <patternFill patternType="solid">
        <fgColor rgb="FFC0C0C0"/>
        <bgColor rgb="FFC0C0C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6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28">
    <xf numFmtId="0" fontId="0" fillId="0" borderId="0" xfId="0"/>
    <xf numFmtId="0" fontId="3" fillId="0" borderId="0" xfId="0" applyFont="1"/>
    <xf numFmtId="0" fontId="4" fillId="0" borderId="0" xfId="0" applyFont="1"/>
    <xf numFmtId="44" fontId="3" fillId="2" borderId="9" xfId="0" applyNumberFormat="1" applyFont="1" applyFill="1" applyBorder="1" applyAlignment="1">
      <alignment horizontal="center" vertical="center"/>
    </xf>
    <xf numFmtId="44" fontId="4" fillId="5" borderId="8" xfId="0" applyNumberFormat="1" applyFont="1" applyFill="1" applyBorder="1" applyAlignment="1">
      <alignment horizontal="center" vertical="center"/>
    </xf>
    <xf numFmtId="10" fontId="4" fillId="5" borderId="1" xfId="6" applyNumberFormat="1" applyFont="1" applyFill="1" applyBorder="1" applyAlignment="1">
      <alignment horizontal="center" vertical="center"/>
    </xf>
    <xf numFmtId="10" fontId="4" fillId="4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44" fontId="3" fillId="2" borderId="8" xfId="5" applyFont="1" applyFill="1" applyBorder="1" applyAlignment="1">
      <alignment horizontal="center" vertical="center"/>
    </xf>
    <xf numFmtId="10" fontId="3" fillId="0" borderId="11" xfId="6" applyNumberFormat="1" applyFont="1" applyBorder="1" applyAlignment="1">
      <alignment horizontal="center" vertical="center"/>
    </xf>
    <xf numFmtId="8" fontId="3" fillId="2" borderId="8" xfId="5" applyNumberFormat="1" applyFont="1" applyFill="1" applyBorder="1" applyAlignment="1">
      <alignment horizontal="center" vertical="center"/>
    </xf>
    <xf numFmtId="8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0" fillId="7" borderId="0" xfId="0" applyFont="1" applyFill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7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14" fontId="12" fillId="0" borderId="0" xfId="0" applyNumberFormat="1" applyFont="1" applyAlignment="1">
      <alignment horizontal="left" wrapText="1"/>
    </xf>
    <xf numFmtId="0" fontId="12" fillId="0" borderId="0" xfId="0" applyFont="1"/>
    <xf numFmtId="2" fontId="12" fillId="0" borderId="0" xfId="0" applyNumberFormat="1" applyFont="1" applyAlignment="1">
      <alignment wrapText="1"/>
    </xf>
    <xf numFmtId="44" fontId="11" fillId="0" borderId="0" xfId="5" applyFont="1" applyFill="1" applyAlignment="1">
      <alignment horizontal="right" wrapText="1"/>
    </xf>
    <xf numFmtId="10" fontId="12" fillId="0" borderId="0" xfId="5" applyNumberFormat="1" applyFont="1" applyFill="1" applyAlignment="1">
      <alignment horizontal="left" wrapText="1"/>
    </xf>
    <xf numFmtId="44" fontId="12" fillId="0" borderId="0" xfId="5" applyFont="1" applyFill="1" applyAlignment="1">
      <alignment wrapText="1"/>
    </xf>
    <xf numFmtId="0" fontId="12" fillId="0" borderId="0" xfId="0" applyFont="1" applyAlignment="1">
      <alignment horizontal="center" vertical="center"/>
    </xf>
    <xf numFmtId="44" fontId="13" fillId="4" borderId="1" xfId="5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/>
    </xf>
    <xf numFmtId="10" fontId="12" fillId="0" borderId="0" xfId="0" applyNumberFormat="1" applyFont="1"/>
    <xf numFmtId="0" fontId="11" fillId="0" borderId="1" xfId="2" applyFont="1" applyBorder="1" applyAlignment="1">
      <alignment horizontal="center" vertical="center" wrapText="1"/>
    </xf>
    <xf numFmtId="44" fontId="11" fillId="0" borderId="1" xfId="5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11" fillId="3" borderId="1" xfId="5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12" fillId="3" borderId="1" xfId="5" applyFont="1" applyFill="1" applyBorder="1" applyAlignment="1">
      <alignment horizontal="center" vertical="center" wrapText="1"/>
    </xf>
    <xf numFmtId="44" fontId="9" fillId="4" borderId="1" xfId="5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4" fontId="13" fillId="0" borderId="0" xfId="5" applyFont="1" applyFill="1" applyAlignment="1">
      <alignment wrapText="1"/>
    </xf>
    <xf numFmtId="44" fontId="12" fillId="0" borderId="0" xfId="5" applyFont="1" applyAlignment="1">
      <alignment wrapText="1"/>
    </xf>
    <xf numFmtId="44" fontId="13" fillId="4" borderId="3" xfId="5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2" fontId="13" fillId="2" borderId="1" xfId="2" applyNumberFormat="1" applyFont="1" applyFill="1" applyBorder="1" applyAlignment="1">
      <alignment horizontal="center" vertical="center" wrapText="1"/>
    </xf>
    <xf numFmtId="44" fontId="13" fillId="2" borderId="1" xfId="5" applyFont="1" applyFill="1" applyBorder="1" applyAlignment="1">
      <alignment horizontal="center" vertical="center" wrapText="1"/>
    </xf>
    <xf numFmtId="44" fontId="9" fillId="2" borderId="1" xfId="5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44" fontId="12" fillId="0" borderId="1" xfId="5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4" fontId="12" fillId="2" borderId="1" xfId="5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44" fontId="11" fillId="3" borderId="1" xfId="5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wrapText="1"/>
    </xf>
    <xf numFmtId="44" fontId="5" fillId="0" borderId="0" xfId="5" applyFont="1" applyFill="1" applyAlignment="1">
      <alignment wrapText="1"/>
    </xf>
    <xf numFmtId="44" fontId="3" fillId="0" borderId="0" xfId="5" applyFont="1" applyAlignment="1">
      <alignment wrapText="1"/>
    </xf>
    <xf numFmtId="166" fontId="9" fillId="0" borderId="0" xfId="1" applyNumberFormat="1" applyFont="1" applyAlignment="1">
      <alignment horizontal="center" vertical="center" wrapText="1"/>
    </xf>
    <xf numFmtId="44" fontId="9" fillId="0" borderId="0" xfId="5" applyFont="1" applyAlignment="1">
      <alignment horizontal="center" vertical="center" wrapText="1"/>
    </xf>
    <xf numFmtId="166" fontId="6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10" fontId="12" fillId="0" borderId="0" xfId="6" applyNumberFormat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44" fontId="12" fillId="0" borderId="0" xfId="5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4" fontId="4" fillId="4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14" fontId="12" fillId="0" borderId="0" xfId="0" applyNumberFormat="1" applyFont="1" applyAlignment="1">
      <alignment horizontal="center" vertical="center" wrapText="1"/>
    </xf>
    <xf numFmtId="10" fontId="12" fillId="0" borderId="0" xfId="5" applyNumberFormat="1" applyFont="1" applyFill="1" applyAlignment="1">
      <alignment horizontal="center" vertical="center" wrapText="1"/>
    </xf>
    <xf numFmtId="166" fontId="6" fillId="0" borderId="0" xfId="1" applyNumberFormat="1" applyFont="1" applyAlignment="1">
      <alignment horizontal="left" vertical="center"/>
    </xf>
    <xf numFmtId="0" fontId="12" fillId="0" borderId="0" xfId="0" applyFont="1" applyAlignment="1">
      <alignment horizontal="right" vertical="center" wrapText="1"/>
    </xf>
    <xf numFmtId="44" fontId="11" fillId="0" borderId="0" xfId="5" applyFont="1" applyFill="1" applyAlignment="1">
      <alignment horizontal="right" vertical="center" wrapText="1"/>
    </xf>
    <xf numFmtId="2" fontId="3" fillId="3" borderId="0" xfId="0" applyNumberFormat="1" applyFont="1" applyFill="1" applyAlignment="1">
      <alignment wrapText="1"/>
    </xf>
    <xf numFmtId="0" fontId="13" fillId="4" borderId="1" xfId="2" applyFont="1" applyFill="1" applyBorder="1" applyAlignment="1">
      <alignment horizontal="center" vertical="center" wrapText="1"/>
    </xf>
    <xf numFmtId="44" fontId="13" fillId="8" borderId="1" xfId="5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0" fontId="12" fillId="0" borderId="0" xfId="6" applyNumberFormat="1" applyFont="1" applyFill="1"/>
    <xf numFmtId="0" fontId="11" fillId="0" borderId="1" xfId="2" applyFont="1" applyBorder="1" applyAlignment="1">
      <alignment horizontal="left" vertical="center" wrapText="1"/>
    </xf>
    <xf numFmtId="8" fontId="11" fillId="0" borderId="1" xfId="5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2" fontId="11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8" fontId="3" fillId="2" borderId="22" xfId="5" applyNumberFormat="1" applyFont="1" applyFill="1" applyBorder="1" applyAlignment="1">
      <alignment horizontal="center" vertical="center"/>
    </xf>
    <xf numFmtId="8" fontId="3" fillId="2" borderId="23" xfId="5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0" fontId="3" fillId="0" borderId="20" xfId="6" applyNumberFormat="1" applyFont="1" applyBorder="1" applyAlignment="1">
      <alignment horizontal="center" vertical="center"/>
    </xf>
    <xf numFmtId="44" fontId="3" fillId="2" borderId="1" xfId="5" applyFont="1" applyFill="1" applyBorder="1" applyAlignment="1">
      <alignment horizontal="center" vertical="center"/>
    </xf>
    <xf numFmtId="44" fontId="9" fillId="2" borderId="0" xfId="5" applyFont="1" applyFill="1" applyBorder="1" applyAlignment="1">
      <alignment horizontal="center" vertical="center" wrapText="1"/>
    </xf>
    <xf numFmtId="0" fontId="2" fillId="0" borderId="0" xfId="0" applyFont="1"/>
    <xf numFmtId="2" fontId="12" fillId="0" borderId="1" xfId="1" applyNumberFormat="1" applyFont="1" applyFill="1" applyBorder="1" applyAlignment="1">
      <alignment horizontal="center" vertical="center"/>
    </xf>
    <xf numFmtId="44" fontId="12" fillId="3" borderId="1" xfId="5" applyFont="1" applyFill="1" applyBorder="1" applyAlignment="1">
      <alignment horizontal="center" vertical="center"/>
    </xf>
    <xf numFmtId="44" fontId="11" fillId="0" borderId="1" xfId="5" applyFont="1" applyFill="1" applyBorder="1" applyAlignment="1">
      <alignment horizontal="center" vertical="center"/>
    </xf>
    <xf numFmtId="44" fontId="12" fillId="0" borderId="1" xfId="5" applyFont="1" applyFill="1" applyBorder="1" applyAlignment="1">
      <alignment horizontal="center" vertical="center"/>
    </xf>
    <xf numFmtId="0" fontId="11" fillId="2" borderId="1" xfId="5" applyNumberFormat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44" fontId="11" fillId="2" borderId="1" xfId="5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/>
    </xf>
    <xf numFmtId="168" fontId="19" fillId="0" borderId="0" xfId="0" applyNumberFormat="1" applyFont="1" applyAlignment="1">
      <alignment vertical="center" wrapText="1"/>
    </xf>
    <xf numFmtId="168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168" fontId="7" fillId="0" borderId="25" xfId="0" applyNumberFormat="1" applyFont="1" applyBorder="1" applyAlignment="1">
      <alignment horizontal="left" vertical="center" wrapText="1"/>
    </xf>
    <xf numFmtId="14" fontId="20" fillId="0" borderId="25" xfId="0" applyNumberFormat="1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12" borderId="31" xfId="0" applyFont="1" applyFill="1" applyBorder="1" applyAlignment="1">
      <alignment horizontal="left" vertical="center" wrapText="1"/>
    </xf>
    <xf numFmtId="0" fontId="19" fillId="12" borderId="31" xfId="0" applyFont="1" applyFill="1" applyBorder="1" applyAlignment="1">
      <alignment horizontal="left" vertical="center" wrapText="1"/>
    </xf>
    <xf numFmtId="0" fontId="21" fillId="12" borderId="31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169" fontId="19" fillId="12" borderId="31" xfId="0" applyNumberFormat="1" applyFont="1" applyFill="1" applyBorder="1" applyAlignment="1">
      <alignment horizontal="center" vertical="center" wrapText="1"/>
    </xf>
    <xf numFmtId="168" fontId="19" fillId="12" borderId="31" xfId="0" applyNumberFormat="1" applyFont="1" applyFill="1" applyBorder="1" applyAlignment="1">
      <alignment horizontal="center" vertical="center" wrapText="1"/>
    </xf>
    <xf numFmtId="168" fontId="19" fillId="12" borderId="31" xfId="0" applyNumberFormat="1" applyFont="1" applyFill="1" applyBorder="1" applyAlignment="1">
      <alignment horizontal="center" vertical="center"/>
    </xf>
    <xf numFmtId="0" fontId="19" fillId="13" borderId="31" xfId="0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right" vertical="center"/>
    </xf>
    <xf numFmtId="0" fontId="19" fillId="14" borderId="32" xfId="0" applyFont="1" applyFill="1" applyBorder="1" applyAlignment="1">
      <alignment horizontal="left" vertical="center" wrapText="1"/>
    </xf>
    <xf numFmtId="0" fontId="19" fillId="14" borderId="33" xfId="0" applyFont="1" applyFill="1" applyBorder="1" applyAlignment="1">
      <alignment horizontal="center" vertical="center" wrapText="1"/>
    </xf>
    <xf numFmtId="169" fontId="20" fillId="14" borderId="33" xfId="0" applyNumberFormat="1" applyFont="1" applyFill="1" applyBorder="1" applyAlignment="1">
      <alignment horizontal="right" vertical="center" wrapText="1"/>
    </xf>
    <xf numFmtId="168" fontId="20" fillId="14" borderId="34" xfId="0" applyNumberFormat="1" applyFont="1" applyFill="1" applyBorder="1" applyAlignment="1">
      <alignment horizontal="right" vertical="center" wrapText="1"/>
    </xf>
    <xf numFmtId="0" fontId="19" fillId="14" borderId="35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center" vertical="center" wrapText="1"/>
    </xf>
    <xf numFmtId="169" fontId="20" fillId="0" borderId="37" xfId="0" applyNumberFormat="1" applyFont="1" applyBorder="1" applyAlignment="1">
      <alignment horizontal="right" vertical="center" wrapText="1"/>
    </xf>
    <xf numFmtId="168" fontId="17" fillId="0" borderId="37" xfId="0" applyNumberFormat="1" applyFont="1" applyBorder="1" applyAlignment="1">
      <alignment horizontal="right" vertical="center" wrapText="1"/>
    </xf>
    <xf numFmtId="168" fontId="20" fillId="0" borderId="38" xfId="0" applyNumberFormat="1" applyFont="1" applyBorder="1" applyAlignment="1">
      <alignment horizontal="right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center" vertical="center" wrapText="1"/>
    </xf>
    <xf numFmtId="169" fontId="20" fillId="0" borderId="40" xfId="0" applyNumberFormat="1" applyFont="1" applyBorder="1" applyAlignment="1">
      <alignment horizontal="right" vertical="center" wrapText="1"/>
    </xf>
    <xf numFmtId="168" fontId="17" fillId="0" borderId="40" xfId="0" applyNumberFormat="1" applyFont="1" applyBorder="1" applyAlignment="1">
      <alignment horizontal="right" vertical="center" wrapText="1"/>
    </xf>
    <xf numFmtId="168" fontId="20" fillId="0" borderId="41" xfId="0" applyNumberFormat="1" applyFont="1" applyBorder="1" applyAlignment="1">
      <alignment horizontal="right" vertical="center" wrapText="1"/>
    </xf>
    <xf numFmtId="168" fontId="20" fillId="0" borderId="40" xfId="0" applyNumberFormat="1" applyFont="1" applyBorder="1" applyAlignment="1">
      <alignment horizontal="right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center" vertical="center" wrapText="1"/>
    </xf>
    <xf numFmtId="169" fontId="20" fillId="0" borderId="43" xfId="0" applyNumberFormat="1" applyFont="1" applyBorder="1" applyAlignment="1">
      <alignment horizontal="right" vertical="center" wrapText="1"/>
    </xf>
    <xf numFmtId="168" fontId="20" fillId="0" borderId="43" xfId="0" applyNumberFormat="1" applyFont="1" applyBorder="1" applyAlignment="1">
      <alignment horizontal="right" vertical="center" wrapText="1"/>
    </xf>
    <xf numFmtId="168" fontId="20" fillId="0" borderId="44" xfId="0" applyNumberFormat="1" applyFont="1" applyBorder="1" applyAlignment="1">
      <alignment horizontal="right" vertical="center" wrapText="1"/>
    </xf>
    <xf numFmtId="0" fontId="20" fillId="15" borderId="45" xfId="0" applyFont="1" applyFill="1" applyBorder="1" applyAlignment="1">
      <alignment horizontal="right" vertical="center"/>
    </xf>
    <xf numFmtId="0" fontId="2" fillId="0" borderId="46" xfId="0" applyFont="1" applyBorder="1"/>
    <xf numFmtId="168" fontId="19" fillId="16" borderId="31" xfId="0" applyNumberFormat="1" applyFont="1" applyFill="1" applyBorder="1" applyAlignment="1">
      <alignment horizontal="right" vertical="center"/>
    </xf>
    <xf numFmtId="168" fontId="21" fillId="16" borderId="31" xfId="0" applyNumberFormat="1" applyFont="1" applyFill="1" applyBorder="1" applyAlignment="1">
      <alignment horizontal="right" vertical="center"/>
    </xf>
    <xf numFmtId="0" fontId="19" fillId="0" borderId="47" xfId="0" applyFont="1" applyBorder="1" applyAlignment="1">
      <alignment horizontal="left" vertical="center" wrapText="1"/>
    </xf>
    <xf numFmtId="168" fontId="20" fillId="0" borderId="37" xfId="0" applyNumberFormat="1" applyFont="1" applyBorder="1" applyAlignment="1">
      <alignment horizontal="right" vertical="center" wrapText="1"/>
    </xf>
    <xf numFmtId="0" fontId="20" fillId="0" borderId="39" xfId="0" applyFont="1" applyBorder="1" applyAlignment="1">
      <alignment horizontal="right" vertical="center" wrapText="1"/>
    </xf>
    <xf numFmtId="0" fontId="20" fillId="0" borderId="42" xfId="0" applyFont="1" applyBorder="1" applyAlignment="1">
      <alignment horizontal="right" vertical="center" wrapText="1"/>
    </xf>
    <xf numFmtId="168" fontId="17" fillId="0" borderId="43" xfId="0" applyNumberFormat="1" applyFont="1" applyBorder="1" applyAlignment="1">
      <alignment horizontal="right" vertical="center" wrapText="1"/>
    </xf>
    <xf numFmtId="0" fontId="19" fillId="13" borderId="46" xfId="0" applyFont="1" applyFill="1" applyBorder="1" applyAlignment="1">
      <alignment horizontal="left" vertical="center" wrapText="1"/>
    </xf>
    <xf numFmtId="0" fontId="2" fillId="0" borderId="48" xfId="0" applyFont="1" applyBorder="1"/>
    <xf numFmtId="0" fontId="19" fillId="14" borderId="31" xfId="0" applyFont="1" applyFill="1" applyBorder="1" applyAlignment="1">
      <alignment horizontal="center" vertical="center" wrapText="1"/>
    </xf>
    <xf numFmtId="0" fontId="19" fillId="14" borderId="45" xfId="0" applyFont="1" applyFill="1" applyBorder="1" applyAlignment="1">
      <alignment horizontal="left" vertical="center" wrapText="1"/>
    </xf>
    <xf numFmtId="0" fontId="19" fillId="14" borderId="48" xfId="0" applyFont="1" applyFill="1" applyBorder="1" applyAlignment="1">
      <alignment horizontal="center" vertical="center" wrapText="1"/>
    </xf>
    <xf numFmtId="168" fontId="20" fillId="0" borderId="40" xfId="0" applyNumberFormat="1" applyFont="1" applyBorder="1" applyAlignment="1">
      <alignment vertical="center"/>
    </xf>
    <xf numFmtId="169" fontId="17" fillId="0" borderId="40" xfId="0" applyNumberFormat="1" applyFont="1" applyBorder="1" applyAlignment="1">
      <alignment horizontal="right" vertical="center" wrapText="1"/>
    </xf>
    <xf numFmtId="0" fontId="7" fillId="0" borderId="39" xfId="0" applyFont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/>
    </xf>
    <xf numFmtId="169" fontId="7" fillId="0" borderId="40" xfId="0" applyNumberFormat="1" applyFont="1" applyBorder="1" applyAlignment="1">
      <alignment horizontal="right" vertical="center"/>
    </xf>
    <xf numFmtId="168" fontId="20" fillId="0" borderId="49" xfId="0" applyNumberFormat="1" applyFont="1" applyBorder="1" applyAlignment="1">
      <alignment horizontal="righ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0" xfId="0" applyFont="1" applyBorder="1" applyAlignment="1">
      <alignment vertical="center" wrapText="1"/>
    </xf>
    <xf numFmtId="169" fontId="7" fillId="0" borderId="40" xfId="0" applyNumberFormat="1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169" fontId="7" fillId="0" borderId="43" xfId="0" applyNumberFormat="1" applyFont="1" applyBorder="1" applyAlignment="1">
      <alignment vertical="center"/>
    </xf>
    <xf numFmtId="168" fontId="20" fillId="0" borderId="50" xfId="0" applyNumberFormat="1" applyFont="1" applyBorder="1" applyAlignment="1">
      <alignment horizontal="right" vertical="center" wrapText="1"/>
    </xf>
    <xf numFmtId="0" fontId="19" fillId="14" borderId="46" xfId="0" applyFont="1" applyFill="1" applyBorder="1" applyAlignment="1">
      <alignment horizontal="left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vertical="center" wrapText="1"/>
    </xf>
    <xf numFmtId="0" fontId="22" fillId="0" borderId="51" xfId="0" applyFont="1" applyBorder="1" applyAlignment="1">
      <alignment horizontal="center" vertical="center" wrapText="1"/>
    </xf>
    <xf numFmtId="4" fontId="22" fillId="0" borderId="51" xfId="0" applyNumberFormat="1" applyFont="1" applyBorder="1" applyAlignment="1">
      <alignment horizontal="center" vertical="center"/>
    </xf>
    <xf numFmtId="169" fontId="22" fillId="0" borderId="40" xfId="0" applyNumberFormat="1" applyFont="1" applyBorder="1" applyAlignment="1">
      <alignment horizontal="right" vertical="center"/>
    </xf>
    <xf numFmtId="168" fontId="22" fillId="0" borderId="40" xfId="0" applyNumberFormat="1" applyFont="1" applyBorder="1" applyAlignment="1">
      <alignment vertical="center"/>
    </xf>
    <xf numFmtId="168" fontId="22" fillId="0" borderId="49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169" fontId="7" fillId="0" borderId="37" xfId="0" applyNumberFormat="1" applyFont="1" applyBorder="1" applyAlignment="1">
      <alignment horizontal="right" vertical="center"/>
    </xf>
    <xf numFmtId="168" fontId="20" fillId="0" borderId="37" xfId="0" applyNumberFormat="1" applyFont="1" applyBorder="1" applyAlignment="1">
      <alignment vertical="center"/>
    </xf>
    <xf numFmtId="168" fontId="20" fillId="0" borderId="52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left" vertical="top" wrapText="1"/>
    </xf>
    <xf numFmtId="0" fontId="22" fillId="0" borderId="43" xfId="0" applyFont="1" applyBorder="1" applyAlignment="1">
      <alignment horizontal="center" vertical="center"/>
    </xf>
    <xf numFmtId="4" fontId="22" fillId="0" borderId="43" xfId="0" applyNumberFormat="1" applyFont="1" applyBorder="1" applyAlignment="1">
      <alignment horizontal="center" vertical="center"/>
    </xf>
    <xf numFmtId="169" fontId="23" fillId="0" borderId="43" xfId="0" applyNumberFormat="1" applyFont="1" applyBorder="1" applyAlignment="1">
      <alignment horizontal="right" vertical="center"/>
    </xf>
    <xf numFmtId="168" fontId="23" fillId="0" borderId="43" xfId="0" applyNumberFormat="1" applyFont="1" applyBorder="1" applyAlignment="1">
      <alignment vertical="center"/>
    </xf>
    <xf numFmtId="168" fontId="23" fillId="0" borderId="50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69" fontId="2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0" fontId="20" fillId="0" borderId="0" xfId="0" applyFont="1" applyAlignment="1">
      <alignment horizontal="right" vertical="center"/>
    </xf>
    <xf numFmtId="168" fontId="19" fillId="0" borderId="0" xfId="0" applyNumberFormat="1" applyFont="1" applyAlignment="1">
      <alignment horizontal="right" vertical="center"/>
    </xf>
    <xf numFmtId="0" fontId="20" fillId="0" borderId="51" xfId="0" applyFont="1" applyBorder="1" applyAlignment="1">
      <alignment horizontal="right" vertical="center" wrapText="1"/>
    </xf>
    <xf numFmtId="0" fontId="20" fillId="0" borderId="51" xfId="0" applyFont="1" applyBorder="1" applyAlignment="1">
      <alignment horizontal="center" vertical="center" wrapText="1"/>
    </xf>
    <xf numFmtId="169" fontId="20" fillId="0" borderId="51" xfId="0" applyNumberFormat="1" applyFont="1" applyBorder="1" applyAlignment="1">
      <alignment horizontal="right" vertical="center" wrapText="1"/>
    </xf>
    <xf numFmtId="0" fontId="7" fillId="0" borderId="36" xfId="0" applyFont="1" applyBorder="1" applyAlignment="1">
      <alignment horizontal="center" vertical="center" wrapText="1"/>
    </xf>
    <xf numFmtId="0" fontId="22" fillId="0" borderId="43" xfId="0" applyFont="1" applyBorder="1" applyAlignment="1">
      <alignment vertical="center" wrapText="1"/>
    </xf>
    <xf numFmtId="0" fontId="22" fillId="0" borderId="53" xfId="0" applyFont="1" applyBorder="1" applyAlignment="1">
      <alignment horizontal="center" vertical="center" wrapText="1"/>
    </xf>
    <xf numFmtId="4" fontId="22" fillId="0" borderId="53" xfId="0" applyNumberFormat="1" applyFont="1" applyBorder="1" applyAlignment="1">
      <alignment horizontal="center" vertical="center"/>
    </xf>
    <xf numFmtId="169" fontId="22" fillId="0" borderId="43" xfId="0" applyNumberFormat="1" applyFont="1" applyBorder="1" applyAlignment="1">
      <alignment horizontal="right" vertical="center"/>
    </xf>
    <xf numFmtId="168" fontId="22" fillId="0" borderId="43" xfId="0" applyNumberFormat="1" applyFont="1" applyBorder="1" applyAlignment="1">
      <alignment vertical="center"/>
    </xf>
    <xf numFmtId="168" fontId="22" fillId="0" borderId="50" xfId="0" applyNumberFormat="1" applyFont="1" applyBorder="1" applyAlignment="1">
      <alignment horizontal="right" vertical="center" wrapText="1"/>
    </xf>
    <xf numFmtId="0" fontId="20" fillId="0" borderId="47" xfId="0" applyFont="1" applyBorder="1" applyAlignment="1">
      <alignment horizontal="right" vertical="center" wrapText="1"/>
    </xf>
    <xf numFmtId="0" fontId="20" fillId="0" borderId="47" xfId="0" applyFont="1" applyBorder="1" applyAlignment="1">
      <alignment horizontal="center" vertical="center" wrapText="1"/>
    </xf>
    <xf numFmtId="169" fontId="20" fillId="0" borderId="47" xfId="0" applyNumberFormat="1" applyFont="1" applyBorder="1" applyAlignment="1">
      <alignment horizontal="right" vertical="center" wrapText="1"/>
    </xf>
    <xf numFmtId="0" fontId="19" fillId="13" borderId="54" xfId="0" applyFont="1" applyFill="1" applyBorder="1" applyAlignment="1">
      <alignment horizontal="left" vertical="center" wrapText="1"/>
    </xf>
    <xf numFmtId="0" fontId="20" fillId="12" borderId="0" xfId="0" applyFont="1" applyFill="1" applyAlignment="1">
      <alignment horizontal="center" vertical="center" wrapText="1"/>
    </xf>
    <xf numFmtId="0" fontId="20" fillId="12" borderId="0" xfId="0" applyFont="1" applyFill="1" applyAlignment="1">
      <alignment horizontal="left" vertical="center" wrapText="1"/>
    </xf>
    <xf numFmtId="4" fontId="20" fillId="12" borderId="0" xfId="0" applyNumberFormat="1" applyFont="1" applyFill="1" applyAlignment="1">
      <alignment horizontal="center" vertical="center" wrapText="1"/>
    </xf>
    <xf numFmtId="168" fontId="19" fillId="14" borderId="31" xfId="0" applyNumberFormat="1" applyFont="1" applyFill="1" applyBorder="1" applyAlignment="1">
      <alignment horizontal="center" vertical="center"/>
    </xf>
    <xf numFmtId="170" fontId="20" fillId="0" borderId="0" xfId="0" applyNumberFormat="1" applyFont="1" applyAlignment="1">
      <alignment horizontal="right" vertical="center" wrapText="1"/>
    </xf>
    <xf numFmtId="170" fontId="19" fillId="16" borderId="31" xfId="0" applyNumberFormat="1" applyFont="1" applyFill="1" applyBorder="1" applyAlignment="1">
      <alignment horizontal="right" vertical="center"/>
    </xf>
    <xf numFmtId="170" fontId="19" fillId="16" borderId="0" xfId="0" applyNumberFormat="1" applyFont="1" applyFill="1" applyAlignment="1">
      <alignment horizontal="right" vertical="center"/>
    </xf>
    <xf numFmtId="170" fontId="19" fillId="0" borderId="0" xfId="0" applyNumberFormat="1" applyFont="1" applyAlignment="1">
      <alignment horizontal="right" vertical="center"/>
    </xf>
    <xf numFmtId="0" fontId="19" fillId="0" borderId="58" xfId="0" applyFont="1" applyBorder="1" applyAlignment="1">
      <alignment horizontal="left" vertical="center" wrapText="1"/>
    </xf>
    <xf numFmtId="0" fontId="19" fillId="0" borderId="59" xfId="0" applyFont="1" applyBorder="1" applyAlignment="1">
      <alignment horizontal="left" vertical="center" wrapText="1"/>
    </xf>
    <xf numFmtId="0" fontId="19" fillId="0" borderId="59" xfId="0" applyFont="1" applyBorder="1" applyAlignment="1">
      <alignment horizontal="center" vertical="center" wrapText="1"/>
    </xf>
    <xf numFmtId="169" fontId="19" fillId="0" borderId="59" xfId="0" applyNumberFormat="1" applyFont="1" applyBorder="1" applyAlignment="1">
      <alignment horizontal="left" vertical="center" wrapText="1"/>
    </xf>
    <xf numFmtId="0" fontId="19" fillId="0" borderId="60" xfId="0" applyFont="1" applyBorder="1" applyAlignment="1">
      <alignment horizontal="left" vertical="center" wrapText="1"/>
    </xf>
    <xf numFmtId="4" fontId="20" fillId="0" borderId="0" xfId="0" applyNumberFormat="1" applyFont="1" applyAlignment="1">
      <alignment vertical="center"/>
    </xf>
    <xf numFmtId="0" fontId="20" fillId="12" borderId="0" xfId="0" applyFont="1" applyFill="1" applyAlignment="1">
      <alignment vertical="center" wrapText="1"/>
    </xf>
    <xf numFmtId="0" fontId="20" fillId="12" borderId="0" xfId="0" applyFont="1" applyFill="1" applyAlignment="1">
      <alignment horizontal="left" vertical="top" wrapText="1"/>
    </xf>
    <xf numFmtId="0" fontId="20" fillId="0" borderId="0" xfId="0" applyFont="1" applyAlignment="1">
      <alignment horizontal="right" vertical="center" wrapText="1"/>
    </xf>
    <xf numFmtId="0" fontId="20" fillId="12" borderId="0" xfId="0" applyFont="1" applyFill="1" applyAlignment="1">
      <alignment horizontal="right" vertical="center" wrapText="1"/>
    </xf>
    <xf numFmtId="169" fontId="20" fillId="0" borderId="0" xfId="0" applyNumberFormat="1" applyFont="1" applyAlignment="1">
      <alignment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vertical="center" wrapText="1"/>
    </xf>
    <xf numFmtId="0" fontId="22" fillId="0" borderId="47" xfId="0" applyFont="1" applyBorder="1" applyAlignment="1">
      <alignment horizontal="center" vertical="center" wrapText="1"/>
    </xf>
    <xf numFmtId="4" fontId="22" fillId="0" borderId="47" xfId="0" applyNumberFormat="1" applyFont="1" applyBorder="1" applyAlignment="1">
      <alignment horizontal="center" vertical="center"/>
    </xf>
    <xf numFmtId="169" fontId="22" fillId="0" borderId="62" xfId="0" applyNumberFormat="1" applyFont="1" applyBorder="1" applyAlignment="1">
      <alignment horizontal="right" vertical="center"/>
    </xf>
    <xf numFmtId="168" fontId="22" fillId="0" borderId="62" xfId="0" applyNumberFormat="1" applyFont="1" applyBorder="1" applyAlignment="1">
      <alignment vertical="center"/>
    </xf>
    <xf numFmtId="168" fontId="22" fillId="0" borderId="63" xfId="0" applyNumberFormat="1" applyFont="1" applyBorder="1" applyAlignment="1">
      <alignment horizontal="right" vertical="center" wrapText="1"/>
    </xf>
    <xf numFmtId="4" fontId="23" fillId="0" borderId="0" xfId="0" applyNumberFormat="1" applyFont="1" applyAlignment="1">
      <alignment vertical="center"/>
    </xf>
    <xf numFmtId="0" fontId="23" fillId="12" borderId="0" xfId="0" applyFont="1" applyFill="1" applyAlignment="1">
      <alignment horizontal="center" vertical="center" wrapText="1"/>
    </xf>
    <xf numFmtId="0" fontId="23" fillId="12" borderId="0" xfId="0" applyFont="1" applyFill="1" applyAlignment="1">
      <alignment vertical="center" wrapText="1"/>
    </xf>
    <xf numFmtId="0" fontId="23" fillId="12" borderId="0" xfId="0" applyFont="1" applyFill="1" applyAlignment="1">
      <alignment horizontal="left" vertical="top" wrapText="1"/>
    </xf>
    <xf numFmtId="0" fontId="23" fillId="0" borderId="0" xfId="0" applyFont="1" applyAlignment="1">
      <alignment horizontal="right" vertical="center" wrapText="1"/>
    </xf>
    <xf numFmtId="0" fontId="23" fillId="12" borderId="0" xfId="0" applyFont="1" applyFill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15" fillId="14" borderId="31" xfId="0" applyFont="1" applyFill="1" applyBorder="1" applyAlignment="1">
      <alignment horizontal="center" vertical="center" wrapText="1"/>
    </xf>
    <xf numFmtId="0" fontId="7" fillId="0" borderId="0" xfId="0" applyFont="1"/>
    <xf numFmtId="168" fontId="17" fillId="0" borderId="37" xfId="0" applyNumberFormat="1" applyFont="1" applyBorder="1" applyAlignment="1">
      <alignment vertical="center"/>
    </xf>
    <xf numFmtId="0" fontId="7" fillId="0" borderId="39" xfId="0" applyFont="1" applyBorder="1" applyAlignment="1">
      <alignment horizontal="right" vertical="center"/>
    </xf>
    <xf numFmtId="168" fontId="17" fillId="0" borderId="40" xfId="0" applyNumberFormat="1" applyFont="1" applyBorder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22" fillId="0" borderId="40" xfId="0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center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center" vertical="center"/>
    </xf>
    <xf numFmtId="4" fontId="22" fillId="0" borderId="62" xfId="0" applyNumberFormat="1" applyFont="1" applyBorder="1" applyAlignment="1">
      <alignment horizontal="center" vertical="center"/>
    </xf>
    <xf numFmtId="168" fontId="19" fillId="16" borderId="64" xfId="0" applyNumberFormat="1" applyFont="1" applyFill="1" applyBorder="1" applyAlignment="1">
      <alignment horizontal="right" vertical="center"/>
    </xf>
    <xf numFmtId="169" fontId="7" fillId="0" borderId="0" xfId="0" applyNumberFormat="1" applyFont="1"/>
    <xf numFmtId="0" fontId="19" fillId="14" borderId="3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23" fillId="0" borderId="39" xfId="0" applyFont="1" applyBorder="1" applyAlignment="1">
      <alignment horizontal="right" vertical="center"/>
    </xf>
    <xf numFmtId="0" fontId="23" fillId="0" borderId="40" xfId="0" applyFont="1" applyBorder="1" applyAlignment="1">
      <alignment vertical="center" wrapText="1"/>
    </xf>
    <xf numFmtId="0" fontId="23" fillId="0" borderId="40" xfId="0" applyFont="1" applyBorder="1" applyAlignment="1">
      <alignment horizontal="center" vertical="center" wrapText="1"/>
    </xf>
    <xf numFmtId="4" fontId="23" fillId="0" borderId="40" xfId="0" applyNumberFormat="1" applyFont="1" applyBorder="1" applyAlignment="1">
      <alignment horizontal="center" vertical="center" wrapText="1"/>
    </xf>
    <xf numFmtId="169" fontId="23" fillId="0" borderId="40" xfId="0" applyNumberFormat="1" applyFont="1" applyBorder="1" applyAlignment="1">
      <alignment horizontal="right" vertical="center"/>
    </xf>
    <xf numFmtId="168" fontId="25" fillId="0" borderId="40" xfId="0" applyNumberFormat="1" applyFont="1" applyBorder="1" applyAlignment="1">
      <alignment vertical="center"/>
    </xf>
    <xf numFmtId="168" fontId="23" fillId="0" borderId="49" xfId="0" applyNumberFormat="1" applyFont="1" applyBorder="1" applyAlignment="1">
      <alignment horizontal="right" vertical="center" wrapText="1"/>
    </xf>
    <xf numFmtId="0" fontId="23" fillId="0" borderId="42" xfId="0" applyFont="1" applyBorder="1" applyAlignment="1">
      <alignment horizontal="right" vertical="center"/>
    </xf>
    <xf numFmtId="0" fontId="23" fillId="0" borderId="43" xfId="0" applyFont="1" applyBorder="1" applyAlignment="1">
      <alignment vertical="center" wrapText="1"/>
    </xf>
    <xf numFmtId="0" fontId="23" fillId="0" borderId="43" xfId="0" applyFont="1" applyBorder="1" applyAlignment="1">
      <alignment horizontal="center" vertical="center" wrapText="1"/>
    </xf>
    <xf numFmtId="4" fontId="23" fillId="0" borderId="43" xfId="0" applyNumberFormat="1" applyFont="1" applyBorder="1" applyAlignment="1">
      <alignment horizontal="center" vertical="center" wrapText="1"/>
    </xf>
    <xf numFmtId="168" fontId="25" fillId="0" borderId="43" xfId="0" applyNumberFormat="1" applyFont="1" applyBorder="1" applyAlignment="1">
      <alignment vertical="center"/>
    </xf>
    <xf numFmtId="168" fontId="19" fillId="16" borderId="66" xfId="0" applyNumberFormat="1" applyFont="1" applyFill="1" applyBorder="1" applyAlignment="1">
      <alignment horizontal="right" vertical="center"/>
    </xf>
    <xf numFmtId="168" fontId="19" fillId="14" borderId="31" xfId="0" applyNumberFormat="1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left" vertical="center" wrapText="1"/>
    </xf>
    <xf numFmtId="168" fontId="20" fillId="0" borderId="51" xfId="0" applyNumberFormat="1" applyFont="1" applyBorder="1" applyAlignment="1">
      <alignment horizontal="right" vertical="center" wrapText="1"/>
    </xf>
    <xf numFmtId="168" fontId="19" fillId="16" borderId="40" xfId="0" applyNumberFormat="1" applyFont="1" applyFill="1" applyBorder="1" applyAlignment="1">
      <alignment horizontal="right" vertical="center"/>
    </xf>
    <xf numFmtId="171" fontId="19" fillId="0" borderId="0" xfId="0" applyNumberFormat="1" applyFont="1" applyAlignment="1">
      <alignment horizontal="center" vertical="center" wrapText="1"/>
    </xf>
    <xf numFmtId="168" fontId="1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171" fontId="7" fillId="0" borderId="0" xfId="0" applyNumberFormat="1" applyFont="1" applyAlignment="1">
      <alignment horizontal="right" vertical="center"/>
    </xf>
    <xf numFmtId="168" fontId="7" fillId="0" borderId="0" xfId="0" applyNumberFormat="1" applyFont="1" applyAlignment="1">
      <alignment vertical="center"/>
    </xf>
    <xf numFmtId="167" fontId="20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wrapText="1"/>
    </xf>
    <xf numFmtId="168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left" vertical="center" wrapText="1"/>
    </xf>
    <xf numFmtId="8" fontId="4" fillId="5" borderId="8" xfId="0" applyNumberFormat="1" applyFont="1" applyFill="1" applyBorder="1" applyAlignment="1">
      <alignment horizontal="center" vertical="center"/>
    </xf>
    <xf numFmtId="166" fontId="11" fillId="10" borderId="1" xfId="1" applyNumberFormat="1" applyFont="1" applyFill="1" applyBorder="1" applyAlignment="1">
      <alignment horizontal="center" vertical="center" wrapText="1"/>
    </xf>
    <xf numFmtId="2" fontId="11" fillId="10" borderId="1" xfId="1" applyNumberFormat="1" applyFont="1" applyFill="1" applyBorder="1" applyAlignment="1">
      <alignment horizontal="left" vertical="center" wrapText="1"/>
    </xf>
    <xf numFmtId="44" fontId="11" fillId="10" borderId="1" xfId="5" applyFont="1" applyFill="1" applyBorder="1" applyAlignment="1">
      <alignment horizontal="center" vertical="center" wrapText="1"/>
    </xf>
    <xf numFmtId="2" fontId="11" fillId="10" borderId="1" xfId="5" applyNumberFormat="1" applyFont="1" applyFill="1" applyBorder="1" applyAlignment="1">
      <alignment horizontal="center" vertical="center" wrapText="1"/>
    </xf>
    <xf numFmtId="0" fontId="11" fillId="10" borderId="1" xfId="2" applyFont="1" applyFill="1" applyBorder="1" applyAlignment="1">
      <alignment horizontal="left" vertical="center" wrapText="1"/>
    </xf>
    <xf numFmtId="8" fontId="11" fillId="10" borderId="0" xfId="5" applyNumberFormat="1" applyFont="1" applyFill="1" applyBorder="1" applyAlignment="1">
      <alignment horizontal="left" vertical="center" wrapText="1"/>
    </xf>
    <xf numFmtId="8" fontId="11" fillId="10" borderId="1" xfId="5" applyNumberFormat="1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wrapText="1"/>
    </xf>
    <xf numFmtId="0" fontId="11" fillId="10" borderId="1" xfId="0" applyFont="1" applyFill="1" applyBorder="1" applyAlignment="1">
      <alignment vertical="center" wrapText="1"/>
    </xf>
    <xf numFmtId="44" fontId="12" fillId="10" borderId="1" xfId="5" applyFont="1" applyFill="1" applyBorder="1" applyAlignment="1">
      <alignment horizontal="center" vertical="center" wrapText="1"/>
    </xf>
    <xf numFmtId="2" fontId="12" fillId="10" borderId="1" xfId="5" applyNumberFormat="1" applyFont="1" applyFill="1" applyBorder="1" applyAlignment="1">
      <alignment horizontal="center" vertical="center" wrapText="1"/>
    </xf>
    <xf numFmtId="166" fontId="12" fillId="9" borderId="1" xfId="1" applyNumberFormat="1" applyFont="1" applyFill="1" applyBorder="1" applyAlignment="1">
      <alignment horizontal="center" vertical="center" wrapText="1"/>
    </xf>
    <xf numFmtId="8" fontId="11" fillId="9" borderId="1" xfId="5" applyNumberFormat="1" applyFont="1" applyFill="1" applyBorder="1" applyAlignment="1">
      <alignment horizontal="left" vertical="center" wrapText="1"/>
    </xf>
    <xf numFmtId="44" fontId="12" fillId="9" borderId="1" xfId="5" applyFont="1" applyFill="1" applyBorder="1" applyAlignment="1">
      <alignment horizontal="center" vertical="center" wrapText="1"/>
    </xf>
    <xf numFmtId="2" fontId="12" fillId="9" borderId="1" xfId="5" applyNumberFormat="1" applyFont="1" applyFill="1" applyBorder="1" applyAlignment="1">
      <alignment horizontal="center" vertical="center" wrapText="1"/>
    </xf>
    <xf numFmtId="166" fontId="11" fillId="9" borderId="1" xfId="1" applyNumberFormat="1" applyFont="1" applyFill="1" applyBorder="1" applyAlignment="1">
      <alignment horizontal="center" vertical="center" wrapText="1"/>
    </xf>
    <xf numFmtId="0" fontId="11" fillId="9" borderId="1" xfId="2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wrapText="1"/>
    </xf>
    <xf numFmtId="166" fontId="11" fillId="11" borderId="1" xfId="1" applyNumberFormat="1" applyFont="1" applyFill="1" applyBorder="1" applyAlignment="1">
      <alignment horizontal="center" vertical="center" wrapText="1"/>
    </xf>
    <xf numFmtId="0" fontId="11" fillId="11" borderId="1" xfId="2" applyFont="1" applyFill="1" applyBorder="1" applyAlignment="1">
      <alignment horizontal="left" vertical="center" wrapText="1"/>
    </xf>
    <xf numFmtId="44" fontId="12" fillId="11" borderId="1" xfId="5" applyFont="1" applyFill="1" applyBorder="1" applyAlignment="1">
      <alignment horizontal="center" vertical="center" wrapText="1"/>
    </xf>
    <xf numFmtId="2" fontId="12" fillId="11" borderId="1" xfId="5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/>
    </xf>
    <xf numFmtId="0" fontId="12" fillId="11" borderId="1" xfId="0" applyFont="1" applyFill="1" applyBorder="1" applyAlignment="1">
      <alignment vertical="center" wrapText="1"/>
    </xf>
    <xf numFmtId="44" fontId="12" fillId="11" borderId="1" xfId="5" applyFont="1" applyFill="1" applyBorder="1" applyAlignment="1">
      <alignment horizontal="center" vertical="center"/>
    </xf>
    <xf numFmtId="166" fontId="6" fillId="0" borderId="0" xfId="1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4" fontId="9" fillId="0" borderId="1" xfId="5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49" fontId="6" fillId="0" borderId="0" xfId="1" applyNumberFormat="1" applyFont="1" applyAlignment="1">
      <alignment horizontal="left" vertical="top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13" fillId="4" borderId="3" xfId="5" applyFont="1" applyFill="1" applyBorder="1" applyAlignment="1">
      <alignment horizontal="center" vertical="center" wrapText="1"/>
    </xf>
    <xf numFmtId="44" fontId="13" fillId="4" borderId="13" xfId="5" applyFont="1" applyFill="1" applyBorder="1" applyAlignment="1">
      <alignment horizontal="center" vertical="center" wrapText="1"/>
    </xf>
    <xf numFmtId="0" fontId="15" fillId="6" borderId="15" xfId="8" applyFont="1" applyBorder="1" applyAlignment="1">
      <alignment horizontal="center" vertical="center" wrapText="1"/>
    </xf>
    <xf numFmtId="0" fontId="15" fillId="6" borderId="0" xfId="8" applyFont="1" applyBorder="1" applyAlignment="1">
      <alignment horizontal="center" vertical="center" wrapText="1"/>
    </xf>
    <xf numFmtId="0" fontId="15" fillId="6" borderId="2" xfId="8" applyFont="1" applyBorder="1" applyAlignment="1">
      <alignment horizontal="center" vertical="center" wrapText="1"/>
    </xf>
    <xf numFmtId="166" fontId="13" fillId="4" borderId="16" xfId="1" applyNumberFormat="1" applyFont="1" applyFill="1" applyBorder="1" applyAlignment="1">
      <alignment horizontal="center" vertical="center" wrapText="1"/>
    </xf>
    <xf numFmtId="166" fontId="13" fillId="4" borderId="17" xfId="1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left" vertical="center" wrapText="1"/>
    </xf>
    <xf numFmtId="0" fontId="13" fillId="4" borderId="17" xfId="2" applyFont="1" applyFill="1" applyBorder="1" applyAlignment="1">
      <alignment horizontal="left" vertical="center" wrapText="1"/>
    </xf>
    <xf numFmtId="0" fontId="13" fillId="4" borderId="16" xfId="2" applyFont="1" applyFill="1" applyBorder="1" applyAlignment="1">
      <alignment horizontal="center" vertical="center" wrapText="1"/>
    </xf>
    <xf numFmtId="0" fontId="13" fillId="4" borderId="17" xfId="2" applyFont="1" applyFill="1" applyBorder="1" applyAlignment="1">
      <alignment horizontal="center" vertical="center" wrapText="1"/>
    </xf>
    <xf numFmtId="0" fontId="20" fillId="15" borderId="45" xfId="0" applyFont="1" applyFill="1" applyBorder="1" applyAlignment="1">
      <alignment horizontal="right" vertical="center"/>
    </xf>
    <xf numFmtId="0" fontId="2" fillId="0" borderId="46" xfId="0" applyFont="1" applyBorder="1"/>
    <xf numFmtId="0" fontId="20" fillId="15" borderId="65" xfId="0" applyFont="1" applyFill="1" applyBorder="1" applyAlignment="1">
      <alignment horizontal="right" vertical="center"/>
    </xf>
    <xf numFmtId="0" fontId="2" fillId="0" borderId="24" xfId="0" applyFont="1" applyBorder="1"/>
    <xf numFmtId="0" fontId="2" fillId="0" borderId="64" xfId="0" applyFont="1" applyBorder="1"/>
    <xf numFmtId="0" fontId="19" fillId="13" borderId="45" xfId="0" applyFont="1" applyFill="1" applyBorder="1" applyAlignment="1">
      <alignment horizontal="left" vertical="center" wrapText="1"/>
    </xf>
    <xf numFmtId="0" fontId="2" fillId="0" borderId="48" xfId="0" applyFont="1" applyBorder="1"/>
    <xf numFmtId="0" fontId="19" fillId="14" borderId="45" xfId="0" applyFont="1" applyFill="1" applyBorder="1" applyAlignment="1">
      <alignment horizontal="left" vertical="center" wrapText="1"/>
    </xf>
    <xf numFmtId="0" fontId="20" fillId="15" borderId="67" xfId="0" applyFont="1" applyFill="1" applyBorder="1" applyAlignment="1">
      <alignment horizontal="right" vertical="center"/>
    </xf>
    <xf numFmtId="0" fontId="2" fillId="0" borderId="68" xfId="0" applyFont="1" applyBorder="1"/>
    <xf numFmtId="0" fontId="2" fillId="0" borderId="69" xfId="0" applyFont="1" applyBorder="1"/>
    <xf numFmtId="0" fontId="26" fillId="0" borderId="67" xfId="0" applyFont="1" applyBorder="1" applyAlignment="1">
      <alignment horizontal="right" vertical="center"/>
    </xf>
    <xf numFmtId="0" fontId="19" fillId="13" borderId="0" xfId="0" applyFont="1" applyFill="1" applyAlignment="1">
      <alignment horizontal="left" vertical="center" wrapText="1"/>
    </xf>
    <xf numFmtId="0" fontId="2" fillId="0" borderId="0" xfId="0" applyFont="1"/>
    <xf numFmtId="0" fontId="2" fillId="0" borderId="30" xfId="0" applyFont="1" applyBorder="1"/>
    <xf numFmtId="0" fontId="19" fillId="14" borderId="46" xfId="0" applyFont="1" applyFill="1" applyBorder="1" applyAlignment="1">
      <alignment horizontal="left" vertical="center" wrapText="1"/>
    </xf>
    <xf numFmtId="0" fontId="19" fillId="13" borderId="4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/>
    <xf numFmtId="0" fontId="20" fillId="0" borderId="0" xfId="0" applyFont="1" applyAlignment="1">
      <alignment horizontal="right" vertical="center"/>
    </xf>
    <xf numFmtId="0" fontId="19" fillId="13" borderId="55" xfId="0" applyFont="1" applyFill="1" applyBorder="1" applyAlignment="1">
      <alignment horizontal="left" vertical="center" wrapText="1"/>
    </xf>
    <xf numFmtId="0" fontId="2" fillId="0" borderId="56" xfId="0" applyFont="1" applyBorder="1"/>
    <xf numFmtId="0" fontId="2" fillId="0" borderId="57" xfId="0" applyFont="1" applyBorder="1"/>
    <xf numFmtId="0" fontId="20" fillId="0" borderId="29" xfId="0" applyFont="1" applyBorder="1" applyAlignment="1">
      <alignment horizontal="right" vertical="center" wrapText="1"/>
    </xf>
    <xf numFmtId="168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19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0" fontId="6" fillId="0" borderId="8" xfId="6" applyNumberFormat="1" applyFont="1" applyBorder="1" applyAlignment="1">
      <alignment horizontal="center" vertical="center"/>
    </xf>
    <xf numFmtId="10" fontId="6" fillId="0" borderId="11" xfId="6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15" fillId="6" borderId="21" xfId="8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9" fontId="4" fillId="4" borderId="8" xfId="6" applyFont="1" applyFill="1" applyBorder="1" applyAlignment="1">
      <alignment horizontal="center" vertical="center"/>
    </xf>
    <xf numFmtId="9" fontId="4" fillId="4" borderId="1" xfId="6" applyFont="1" applyFill="1" applyBorder="1" applyAlignment="1">
      <alignment horizontal="center" vertical="center"/>
    </xf>
    <xf numFmtId="9" fontId="4" fillId="4" borderId="11" xfId="6" applyFont="1" applyFill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4" fillId="4" borderId="11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</cellXfs>
  <cellStyles count="42">
    <cellStyle name="Ênfase1" xfId="8" builtinId="29"/>
    <cellStyle name="Moeda" xfId="5" builtinId="4"/>
    <cellStyle name="Moeda 2" xfId="12" xr:uid="{00000000-0005-0000-0000-000002000000}"/>
    <cellStyle name="Moeda 2 2" xfId="26" xr:uid="{00000000-0005-0000-0000-000003000000}"/>
    <cellStyle name="Moeda 2 3" xfId="20" xr:uid="{00000000-0005-0000-0000-000004000000}"/>
    <cellStyle name="Moeda 2 4" xfId="32" xr:uid="{00000000-0005-0000-0000-000005000000}"/>
    <cellStyle name="Moeda 2 5" xfId="40" xr:uid="{00000000-0005-0000-0000-000006000000}"/>
    <cellStyle name="Moeda 3" xfId="22" xr:uid="{00000000-0005-0000-0000-000007000000}"/>
    <cellStyle name="Moeda 3 2" xfId="33" xr:uid="{00000000-0005-0000-0000-000008000000}"/>
    <cellStyle name="Moeda 3 3" xfId="41" xr:uid="{00000000-0005-0000-0000-000009000000}"/>
    <cellStyle name="Moeda 4" xfId="16" xr:uid="{00000000-0005-0000-0000-00000A000000}"/>
    <cellStyle name="Moeda 5" xfId="28" xr:uid="{00000000-0005-0000-0000-00000B000000}"/>
    <cellStyle name="Moeda 6" xfId="36" xr:uid="{00000000-0005-0000-0000-00000C000000}"/>
    <cellStyle name="Normal" xfId="0" builtinId="0"/>
    <cellStyle name="Normal 10" xfId="7" xr:uid="{00000000-0005-0000-0000-00000E000000}"/>
    <cellStyle name="Normal 2" xfId="2" xr:uid="{00000000-0005-0000-0000-00000F000000}"/>
    <cellStyle name="Normal 2 2" xfId="13" xr:uid="{00000000-0005-0000-0000-000010000000}"/>
    <cellStyle name="Normal 3 2" xfId="34" xr:uid="{00000000-0005-0000-0000-000011000000}"/>
    <cellStyle name="Normal 4" xfId="14" xr:uid="{00000000-0005-0000-0000-000012000000}"/>
    <cellStyle name="Porcentagem" xfId="6" builtinId="5"/>
    <cellStyle name="Separador de milhares 2" xfId="3" xr:uid="{00000000-0005-0000-0000-000016000000}"/>
    <cellStyle name="Separador de milhares 2 2" xfId="10" xr:uid="{00000000-0005-0000-0000-000017000000}"/>
    <cellStyle name="Separador de milhares 2 2 2" xfId="24" xr:uid="{00000000-0005-0000-0000-000018000000}"/>
    <cellStyle name="Separador de milhares 2 2 3" xfId="18" xr:uid="{00000000-0005-0000-0000-000019000000}"/>
    <cellStyle name="Separador de milhares 2 2 4" xfId="30" xr:uid="{00000000-0005-0000-0000-00001A000000}"/>
    <cellStyle name="Separador de milhares 2 2 5" xfId="38" xr:uid="{00000000-0005-0000-0000-00001B000000}"/>
    <cellStyle name="Vírgula" xfId="1" builtinId="3"/>
    <cellStyle name="Vírgula 2" xfId="4" xr:uid="{00000000-0005-0000-0000-00001D000000}"/>
    <cellStyle name="Vírgula 2 2" xfId="11" xr:uid="{00000000-0005-0000-0000-00001E000000}"/>
    <cellStyle name="Vírgula 2 2 2" xfId="25" xr:uid="{00000000-0005-0000-0000-00001F000000}"/>
    <cellStyle name="Vírgula 2 2 3" xfId="19" xr:uid="{00000000-0005-0000-0000-000020000000}"/>
    <cellStyle name="Vírgula 2 2 4" xfId="31" xr:uid="{00000000-0005-0000-0000-000021000000}"/>
    <cellStyle name="Vírgula 2 2 5" xfId="39" xr:uid="{00000000-0005-0000-0000-000022000000}"/>
    <cellStyle name="Vírgula 3" xfId="9" xr:uid="{00000000-0005-0000-0000-000023000000}"/>
    <cellStyle name="Vírgula 3 2" xfId="23" xr:uid="{00000000-0005-0000-0000-000024000000}"/>
    <cellStyle name="Vírgula 3 3" xfId="17" xr:uid="{00000000-0005-0000-0000-000025000000}"/>
    <cellStyle name="Vírgula 3 4" xfId="29" xr:uid="{00000000-0005-0000-0000-000026000000}"/>
    <cellStyle name="Vírgula 3 5" xfId="37" xr:uid="{00000000-0005-0000-0000-000027000000}"/>
    <cellStyle name="Vírgula 4" xfId="21" xr:uid="{00000000-0005-0000-0000-000028000000}"/>
    <cellStyle name="Vírgula 5" xfId="15" xr:uid="{00000000-0005-0000-0000-000029000000}"/>
    <cellStyle name="Vírgula 6" xfId="27" xr:uid="{00000000-0005-0000-0000-00002A000000}"/>
    <cellStyle name="Vírgula 7" xfId="35" xr:uid="{00000000-0005-0000-0000-00002B000000}"/>
  </cellStyles>
  <dxfs count="4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3646610</xdr:colOff>
      <xdr:row>54</xdr:row>
      <xdr:rowOff>5861</xdr:rowOff>
    </xdr:from>
    <xdr:to>
      <xdr:col>4</xdr:col>
      <xdr:colOff>500062</xdr:colOff>
      <xdr:row>59</xdr:row>
      <xdr:rowOff>176213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6" t="12308" r="9810" b="19231"/>
        <a:stretch>
          <a:fillRect/>
        </a:stretch>
      </xdr:blipFill>
      <xdr:spPr bwMode="auto">
        <a:xfrm>
          <a:off x="4837235" y="14950586"/>
          <a:ext cx="2511302" cy="112285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285750</xdr:colOff>
      <xdr:row>3</xdr:row>
      <xdr:rowOff>161925</xdr:rowOff>
    </xdr:from>
    <xdr:ext cx="523875" cy="28575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6CB863F2-176E-463C-81CE-96C4E8FDA5C4}"/>
            </a:ext>
          </a:extLst>
        </xdr:cNvPr>
        <xdr:cNvSpPr/>
      </xdr:nvSpPr>
      <xdr:spPr>
        <a:xfrm>
          <a:off x="8143875" y="1104900"/>
          <a:ext cx="523875" cy="285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twoCellAnchor editAs="oneCell">
    <xdr:from>
      <xdr:col>0</xdr:col>
      <xdr:colOff>0</xdr:colOff>
      <xdr:row>0</xdr:row>
      <xdr:rowOff>38100</xdr:rowOff>
    </xdr:from>
    <xdr:to>
      <xdr:col>2</xdr:col>
      <xdr:colOff>133349</xdr:colOff>
      <xdr:row>3</xdr:row>
      <xdr:rowOff>18182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E897D8F0-8072-48CA-B70D-CE76633A1E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853"/>
        <a:stretch/>
      </xdr:blipFill>
      <xdr:spPr bwMode="auto">
        <a:xfrm>
          <a:off x="0" y="38100"/>
          <a:ext cx="1323974" cy="92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3846635</xdr:colOff>
      <xdr:row>49</xdr:row>
      <xdr:rowOff>139211</xdr:rowOff>
    </xdr:from>
    <xdr:to>
      <xdr:col>5</xdr:col>
      <xdr:colOff>187853</xdr:colOff>
      <xdr:row>55</xdr:row>
      <xdr:rowOff>119063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E76CFB-4E27-4945-8EEB-C7F434E868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6" t="12308" r="9810" b="19231"/>
        <a:stretch>
          <a:fillRect/>
        </a:stretch>
      </xdr:blipFill>
      <xdr:spPr bwMode="auto">
        <a:xfrm>
          <a:off x="5037260" y="14350511"/>
          <a:ext cx="2511302" cy="112285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285750</xdr:colOff>
      <xdr:row>3</xdr:row>
      <xdr:rowOff>161925</xdr:rowOff>
    </xdr:from>
    <xdr:ext cx="523875" cy="28575"/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E99FD1EE-7810-48F9-939C-B13133A08F9F}"/>
            </a:ext>
          </a:extLst>
        </xdr:cNvPr>
        <xdr:cNvSpPr/>
      </xdr:nvSpPr>
      <xdr:spPr>
        <a:xfrm>
          <a:off x="6638925" y="1104900"/>
          <a:ext cx="523875" cy="285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twoCellAnchor editAs="oneCell">
    <xdr:from>
      <xdr:col>0</xdr:col>
      <xdr:colOff>1</xdr:colOff>
      <xdr:row>0</xdr:row>
      <xdr:rowOff>38100</xdr:rowOff>
    </xdr:from>
    <xdr:to>
      <xdr:col>1</xdr:col>
      <xdr:colOff>619126</xdr:colOff>
      <xdr:row>3</xdr:row>
      <xdr:rowOff>145908</xdr:rowOff>
    </xdr:to>
    <xdr:pic>
      <xdr:nvPicPr>
        <xdr:cNvPr id="6" name="Imagem 2">
          <a:extLst>
            <a:ext uri="{FF2B5EF4-FFF2-40B4-BE49-F238E27FC236}">
              <a16:creationId xmlns:a16="http://schemas.microsoft.com/office/drawing/2014/main" id="{922D73B2-0725-467A-BB60-D9F64AB33A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853"/>
        <a:stretch/>
      </xdr:blipFill>
      <xdr:spPr bwMode="auto">
        <a:xfrm>
          <a:off x="1" y="38100"/>
          <a:ext cx="1085850" cy="105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3</xdr:row>
      <xdr:rowOff>161925</xdr:rowOff>
    </xdr:from>
    <xdr:ext cx="3810000" cy="28575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DD738D2-9D32-4DE7-96B5-F8EA726435F0}"/>
            </a:ext>
          </a:extLst>
        </xdr:cNvPr>
        <xdr:cNvSpPr/>
      </xdr:nvSpPr>
      <xdr:spPr>
        <a:xfrm>
          <a:off x="933450" y="733425"/>
          <a:ext cx="3810000" cy="285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0</xdr:col>
      <xdr:colOff>119064</xdr:colOff>
      <xdr:row>0</xdr:row>
      <xdr:rowOff>15875</xdr:rowOff>
    </xdr:from>
    <xdr:ext cx="857250" cy="742950"/>
    <xdr:pic>
      <xdr:nvPicPr>
        <xdr:cNvPr id="3" name="image2.png">
          <a:extLst>
            <a:ext uri="{FF2B5EF4-FFF2-40B4-BE49-F238E27FC236}">
              <a16:creationId xmlns:a16="http://schemas.microsoft.com/office/drawing/2014/main" id="{190B7783-679D-4788-A00F-55A758B28262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r="69492"/>
        <a:stretch/>
      </xdr:blipFill>
      <xdr:spPr>
        <a:xfrm>
          <a:off x="119064" y="15875"/>
          <a:ext cx="857250" cy="742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0</xdr:rowOff>
    </xdr:from>
    <xdr:ext cx="3810000" cy="28575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B34E38E-E61C-467C-89C4-DDAE9322E77F}"/>
            </a:ext>
          </a:extLst>
        </xdr:cNvPr>
        <xdr:cNvSpPr/>
      </xdr:nvSpPr>
      <xdr:spPr>
        <a:xfrm>
          <a:off x="933450" y="733425"/>
          <a:ext cx="3810000" cy="285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0</xdr:col>
      <xdr:colOff>119064</xdr:colOff>
      <xdr:row>0</xdr:row>
      <xdr:rowOff>0</xdr:rowOff>
    </xdr:from>
    <xdr:ext cx="857250" cy="742950"/>
    <xdr:pic>
      <xdr:nvPicPr>
        <xdr:cNvPr id="3" name="image2.png">
          <a:extLst>
            <a:ext uri="{FF2B5EF4-FFF2-40B4-BE49-F238E27FC236}">
              <a16:creationId xmlns:a16="http://schemas.microsoft.com/office/drawing/2014/main" id="{772A21BB-BAA5-49DC-9A8A-43FAC041B5F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r="69492"/>
        <a:stretch/>
      </xdr:blipFill>
      <xdr:spPr>
        <a:xfrm>
          <a:off x="119064" y="15875"/>
          <a:ext cx="857250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3</xdr:row>
      <xdr:rowOff>161925</xdr:rowOff>
    </xdr:from>
    <xdr:ext cx="3810000" cy="28575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C95CE356-084C-4333-A2DA-1DDB7F1A32DF}"/>
            </a:ext>
          </a:extLst>
        </xdr:cNvPr>
        <xdr:cNvSpPr/>
      </xdr:nvSpPr>
      <xdr:spPr>
        <a:xfrm>
          <a:off x="933450" y="733425"/>
          <a:ext cx="3810000" cy="285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0</xdr:col>
      <xdr:colOff>119064</xdr:colOff>
      <xdr:row>0</xdr:row>
      <xdr:rowOff>15875</xdr:rowOff>
    </xdr:from>
    <xdr:ext cx="857250" cy="742950"/>
    <xdr:pic>
      <xdr:nvPicPr>
        <xdr:cNvPr id="5" name="image2.png">
          <a:extLst>
            <a:ext uri="{FF2B5EF4-FFF2-40B4-BE49-F238E27FC236}">
              <a16:creationId xmlns:a16="http://schemas.microsoft.com/office/drawing/2014/main" id="{D5772286-6046-478C-ACDA-C213907D1C0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r="69492"/>
        <a:stretch/>
      </xdr:blipFill>
      <xdr:spPr>
        <a:xfrm>
          <a:off x="119064" y="15875"/>
          <a:ext cx="857250" cy="7429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37041</xdr:rowOff>
    </xdr:from>
    <xdr:to>
      <xdr:col>2</xdr:col>
      <xdr:colOff>342900</xdr:colOff>
      <xdr:row>3</xdr:row>
      <xdr:rowOff>91172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041"/>
          <a:ext cx="3302000" cy="1006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30</xdr:row>
      <xdr:rowOff>84666</xdr:rowOff>
    </xdr:from>
    <xdr:to>
      <xdr:col>7</xdr:col>
      <xdr:colOff>284691</xdr:colOff>
      <xdr:row>37</xdr:row>
      <xdr:rowOff>27680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6" t="12308" r="9810" b="19231"/>
        <a:stretch>
          <a:fillRect/>
        </a:stretch>
      </xdr:blipFill>
      <xdr:spPr bwMode="auto">
        <a:xfrm>
          <a:off x="7884583" y="11800416"/>
          <a:ext cx="2867025" cy="1318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view="pageBreakPreview" topLeftCell="A37" zoomScaleNormal="100" zoomScaleSheetLayoutView="100" workbookViewId="0">
      <selection activeCell="C19" sqref="C19"/>
    </sheetView>
  </sheetViews>
  <sheetFormatPr defaultRowHeight="15"/>
  <cols>
    <col min="1" max="1" width="7" style="69" customWidth="1"/>
    <col min="2" max="2" width="10.85546875" style="15" customWidth="1"/>
    <col min="3" max="3" width="77.42578125" style="14" customWidth="1"/>
    <col min="4" max="4" width="7.42578125" style="63" customWidth="1"/>
    <col min="5" max="5" width="8" style="64" customWidth="1"/>
    <col min="6" max="6" width="13.140625" style="87" customWidth="1"/>
    <col min="7" max="7" width="14.28515625" style="65" customWidth="1"/>
    <col min="8" max="8" width="14.7109375" style="66" customWidth="1"/>
    <col min="9" max="9" width="15.42578125" style="66" customWidth="1"/>
    <col min="10" max="10" width="32.7109375" style="1" customWidth="1"/>
    <col min="11" max="16384" width="9.140625" style="1"/>
  </cols>
  <sheetData>
    <row r="1" spans="1:11" s="2" customFormat="1" ht="24.95" customHeight="1">
      <c r="A1" s="67"/>
      <c r="B1" s="68"/>
      <c r="C1" s="339" t="s">
        <v>7</v>
      </c>
      <c r="D1" s="339"/>
      <c r="E1" s="339"/>
      <c r="F1" s="339"/>
      <c r="G1" s="339"/>
      <c r="H1" s="339"/>
      <c r="I1" s="16"/>
      <c r="J1" s="17"/>
      <c r="K1" s="17"/>
    </row>
    <row r="2" spans="1:11" s="2" customFormat="1" ht="24.95" customHeight="1">
      <c r="A2" s="67"/>
      <c r="B2" s="20"/>
      <c r="C2" s="339" t="s">
        <v>29</v>
      </c>
      <c r="D2" s="339"/>
      <c r="E2" s="339"/>
      <c r="F2" s="339"/>
      <c r="G2" s="339"/>
      <c r="H2" s="339"/>
      <c r="I2" s="16"/>
      <c r="J2" s="17"/>
      <c r="K2" s="17"/>
    </row>
    <row r="3" spans="1:11" s="2" customFormat="1" ht="24.95" customHeight="1">
      <c r="A3" s="67"/>
      <c r="B3" s="20"/>
      <c r="C3" s="340" t="s">
        <v>38</v>
      </c>
      <c r="D3" s="340"/>
      <c r="E3" s="340"/>
      <c r="F3" s="340"/>
      <c r="G3" s="340"/>
      <c r="H3" s="340"/>
      <c r="I3" s="19"/>
      <c r="J3" s="17"/>
      <c r="K3" s="17"/>
    </row>
    <row r="4" spans="1:11" s="2" customFormat="1" ht="15.75">
      <c r="A4" s="21"/>
      <c r="B4" s="21"/>
      <c r="C4" s="347" t="s">
        <v>154</v>
      </c>
      <c r="D4" s="347"/>
      <c r="E4" s="347"/>
      <c r="F4" s="347"/>
      <c r="G4" s="347"/>
      <c r="H4" s="347"/>
      <c r="I4" s="18"/>
      <c r="J4" s="17"/>
      <c r="K4" s="17"/>
    </row>
    <row r="5" spans="1:11" s="2" customFormat="1" ht="14.25">
      <c r="A5" s="21"/>
      <c r="B5" s="21"/>
      <c r="C5" s="21"/>
      <c r="D5" s="21"/>
      <c r="E5" s="18"/>
      <c r="F5" s="18"/>
      <c r="G5" s="18"/>
      <c r="H5" s="18"/>
      <c r="I5" s="18"/>
      <c r="J5" s="17"/>
      <c r="K5" s="17"/>
    </row>
    <row r="6" spans="1:11" ht="15.95" customHeight="1">
      <c r="A6" s="344" t="s">
        <v>13</v>
      </c>
      <c r="B6" s="344"/>
      <c r="C6" s="346" t="s">
        <v>102</v>
      </c>
      <c r="D6" s="346"/>
      <c r="E6" s="346"/>
      <c r="F6" s="346"/>
      <c r="G6" s="305" t="s">
        <v>26</v>
      </c>
      <c r="H6" s="306">
        <v>45061</v>
      </c>
      <c r="I6" s="21"/>
      <c r="J6" s="24"/>
      <c r="K6" s="24"/>
    </row>
    <row r="7" spans="1:11" ht="15.95" customHeight="1">
      <c r="A7" s="344" t="s">
        <v>14</v>
      </c>
      <c r="B7" s="344"/>
      <c r="C7" s="346" t="s">
        <v>90</v>
      </c>
      <c r="D7" s="346"/>
      <c r="E7" s="346"/>
      <c r="F7" s="346"/>
      <c r="G7" s="307" t="s">
        <v>152</v>
      </c>
      <c r="H7" s="308">
        <v>0.28820000000000001</v>
      </c>
      <c r="I7" s="28"/>
      <c r="J7" s="24"/>
      <c r="K7" s="24"/>
    </row>
    <row r="8" spans="1:11" ht="15.95" customHeight="1">
      <c r="A8" s="344" t="s">
        <v>103</v>
      </c>
      <c r="B8" s="344"/>
      <c r="C8" s="345" t="s">
        <v>176</v>
      </c>
      <c r="D8" s="345"/>
      <c r="E8" s="345"/>
      <c r="F8" s="345"/>
      <c r="G8" s="307" t="s">
        <v>153</v>
      </c>
      <c r="H8" s="308">
        <v>0.1089</v>
      </c>
      <c r="I8" s="48"/>
      <c r="J8" s="24"/>
      <c r="K8" s="24"/>
    </row>
    <row r="9" spans="1:11" ht="21" customHeight="1">
      <c r="A9" s="70"/>
      <c r="B9" s="70"/>
      <c r="C9" s="71"/>
      <c r="D9" s="46"/>
      <c r="E9" s="25"/>
      <c r="F9" s="25"/>
      <c r="G9" s="47"/>
      <c r="H9" s="48"/>
      <c r="I9" s="48"/>
      <c r="J9" s="24"/>
      <c r="K9" s="24"/>
    </row>
    <row r="10" spans="1:11" ht="18.75" customHeight="1">
      <c r="A10" s="353" t="s">
        <v>177</v>
      </c>
      <c r="B10" s="353"/>
      <c r="C10" s="353"/>
      <c r="D10" s="353"/>
      <c r="E10" s="353"/>
      <c r="F10" s="354"/>
      <c r="G10" s="353"/>
      <c r="H10" s="353"/>
      <c r="I10" s="353"/>
      <c r="J10" s="29"/>
      <c r="K10" s="24"/>
    </row>
    <row r="11" spans="1:11" ht="18.75" customHeight="1">
      <c r="A11" s="355"/>
      <c r="B11" s="355"/>
      <c r="C11" s="355"/>
      <c r="D11" s="355"/>
      <c r="E11" s="355"/>
      <c r="F11" s="355"/>
      <c r="G11" s="355"/>
      <c r="H11" s="355"/>
      <c r="I11" s="355"/>
      <c r="J11" s="29"/>
      <c r="K11" s="24"/>
    </row>
    <row r="12" spans="1:11" ht="18.75" customHeight="1">
      <c r="A12" s="356" t="s">
        <v>9</v>
      </c>
      <c r="B12" s="358" t="s">
        <v>8</v>
      </c>
      <c r="C12" s="360" t="s">
        <v>0</v>
      </c>
      <c r="D12" s="362" t="s">
        <v>1</v>
      </c>
      <c r="E12" s="362" t="s">
        <v>27</v>
      </c>
      <c r="F12" s="351" t="s">
        <v>68</v>
      </c>
      <c r="G12" s="352"/>
      <c r="H12" s="352"/>
      <c r="I12" s="352"/>
      <c r="J12" s="29"/>
      <c r="K12" s="24"/>
    </row>
    <row r="13" spans="1:11" ht="41.25" customHeight="1">
      <c r="A13" s="357"/>
      <c r="B13" s="359"/>
      <c r="C13" s="361"/>
      <c r="D13" s="363"/>
      <c r="E13" s="363"/>
      <c r="F13" s="88" t="s">
        <v>39</v>
      </c>
      <c r="G13" s="30" t="s">
        <v>40</v>
      </c>
      <c r="H13" s="30" t="s">
        <v>155</v>
      </c>
      <c r="I13" s="49" t="s">
        <v>37</v>
      </c>
      <c r="J13" s="29"/>
      <c r="K13" s="24"/>
    </row>
    <row r="14" spans="1:11">
      <c r="A14" s="50" t="s">
        <v>46</v>
      </c>
      <c r="B14" s="31"/>
      <c r="C14" s="32" t="s">
        <v>208</v>
      </c>
      <c r="D14" s="51"/>
      <c r="E14" s="52"/>
      <c r="F14" s="89"/>
      <c r="G14" s="53"/>
      <c r="H14" s="54"/>
      <c r="I14" s="54">
        <f>ROUND(SUM(H15:H15),2)</f>
        <v>566.45000000000005</v>
      </c>
      <c r="J14" s="29"/>
      <c r="K14" s="24"/>
    </row>
    <row r="15" spans="1:11">
      <c r="A15" s="55" t="s">
        <v>11</v>
      </c>
      <c r="B15" s="43" t="s">
        <v>108</v>
      </c>
      <c r="C15" s="98" t="s">
        <v>112</v>
      </c>
      <c r="D15" s="37" t="s">
        <v>114</v>
      </c>
      <c r="E15" s="108">
        <v>1</v>
      </c>
      <c r="F15" s="109">
        <f>'COMP.DESON.'!G174</f>
        <v>439.72</v>
      </c>
      <c r="G15" s="38">
        <f t="shared" ref="G15:G22" si="0">ROUND(($H$7+1)*F15,2)</f>
        <v>566.45000000000005</v>
      </c>
      <c r="H15" s="57">
        <f t="shared" ref="H15:H22" si="1">ROUND(E15*G15,2)</f>
        <v>566.45000000000005</v>
      </c>
      <c r="I15" s="38"/>
      <c r="J15" s="29"/>
      <c r="K15" s="24"/>
    </row>
    <row r="16" spans="1:11">
      <c r="A16" s="50" t="s">
        <v>47</v>
      </c>
      <c r="B16" s="31"/>
      <c r="C16" s="32" t="s">
        <v>179</v>
      </c>
      <c r="D16" s="51"/>
      <c r="E16" s="52"/>
      <c r="F16" s="89"/>
      <c r="G16" s="53"/>
      <c r="H16" s="54"/>
      <c r="I16" s="54">
        <f>ROUND(SUM(H17:H22),2)</f>
        <v>33805.910000000003</v>
      </c>
      <c r="J16" s="29"/>
      <c r="K16" s="24"/>
    </row>
    <row r="17" spans="1:13">
      <c r="A17" s="55" t="s">
        <v>48</v>
      </c>
      <c r="B17" s="43">
        <v>98458</v>
      </c>
      <c r="C17" s="92" t="s">
        <v>89</v>
      </c>
      <c r="D17" s="37" t="s">
        <v>2</v>
      </c>
      <c r="E17" s="56">
        <v>20</v>
      </c>
      <c r="F17" s="44">
        <v>145.12</v>
      </c>
      <c r="G17" s="38">
        <f t="shared" si="0"/>
        <v>186.94</v>
      </c>
      <c r="H17" s="57">
        <f t="shared" si="1"/>
        <v>3738.8</v>
      </c>
      <c r="I17" s="338"/>
      <c r="J17" s="29"/>
      <c r="K17" s="24"/>
    </row>
    <row r="18" spans="1:13" ht="25.5">
      <c r="A18" s="55" t="s">
        <v>49</v>
      </c>
      <c r="B18" s="43" t="s">
        <v>104</v>
      </c>
      <c r="C18" s="92" t="s">
        <v>105</v>
      </c>
      <c r="D18" s="37" t="s">
        <v>2</v>
      </c>
      <c r="E18" s="56">
        <v>3</v>
      </c>
      <c r="F18" s="44">
        <v>348.79</v>
      </c>
      <c r="G18" s="38">
        <f t="shared" si="0"/>
        <v>449.31</v>
      </c>
      <c r="H18" s="57">
        <f t="shared" si="1"/>
        <v>1347.93</v>
      </c>
      <c r="I18" s="38"/>
      <c r="J18" s="34"/>
      <c r="K18" s="24"/>
    </row>
    <row r="19" spans="1:13" ht="38.25">
      <c r="A19" s="55" t="s">
        <v>156</v>
      </c>
      <c r="B19" s="43" t="s">
        <v>106</v>
      </c>
      <c r="C19" s="100" t="s">
        <v>107</v>
      </c>
      <c r="D19" s="37" t="s">
        <v>66</v>
      </c>
      <c r="E19" s="56">
        <v>5</v>
      </c>
      <c r="F19" s="44">
        <v>860.63</v>
      </c>
      <c r="G19" s="38">
        <f t="shared" si="0"/>
        <v>1108.6600000000001</v>
      </c>
      <c r="H19" s="57">
        <f t="shared" si="1"/>
        <v>5543.3</v>
      </c>
      <c r="I19" s="38"/>
      <c r="J19" s="349"/>
      <c r="K19" s="350"/>
    </row>
    <row r="20" spans="1:13" ht="26.25" customHeight="1">
      <c r="A20" s="55" t="s">
        <v>159</v>
      </c>
      <c r="B20" s="33" t="s">
        <v>109</v>
      </c>
      <c r="C20" s="92" t="s">
        <v>113</v>
      </c>
      <c r="D20" s="37" t="s">
        <v>45</v>
      </c>
      <c r="E20" s="108">
        <v>1</v>
      </c>
      <c r="F20" s="109">
        <f>'COMP.DESON.'!G22</f>
        <v>295</v>
      </c>
      <c r="G20" s="110">
        <f t="shared" si="0"/>
        <v>380.02</v>
      </c>
      <c r="H20" s="111">
        <f t="shared" si="1"/>
        <v>380.02</v>
      </c>
      <c r="I20" s="110"/>
      <c r="J20" s="35"/>
      <c r="K20" s="72"/>
      <c r="M20" s="36"/>
    </row>
    <row r="21" spans="1:13">
      <c r="A21" s="55" t="s">
        <v>182</v>
      </c>
      <c r="B21" s="33" t="s">
        <v>110</v>
      </c>
      <c r="C21" s="95" t="s">
        <v>85</v>
      </c>
      <c r="D21" s="37" t="s">
        <v>45</v>
      </c>
      <c r="E21" s="56">
        <v>2</v>
      </c>
      <c r="F21" s="44">
        <f>'COMP.DESON.'!G167</f>
        <v>288.33</v>
      </c>
      <c r="G21" s="38">
        <f t="shared" si="0"/>
        <v>371.43</v>
      </c>
      <c r="H21" s="57">
        <f t="shared" si="1"/>
        <v>742.86</v>
      </c>
      <c r="I21" s="38"/>
      <c r="J21" s="35"/>
      <c r="K21" s="72"/>
      <c r="M21" s="36"/>
    </row>
    <row r="22" spans="1:13">
      <c r="A22" s="55" t="s">
        <v>183</v>
      </c>
      <c r="B22" s="33" t="s">
        <v>111</v>
      </c>
      <c r="C22" s="92" t="s">
        <v>58</v>
      </c>
      <c r="D22" s="37" t="s">
        <v>66</v>
      </c>
      <c r="E22" s="56">
        <v>5</v>
      </c>
      <c r="F22" s="44">
        <f>'COMP.DESON.'!G15</f>
        <v>3423.8500000000004</v>
      </c>
      <c r="G22" s="38">
        <f t="shared" si="0"/>
        <v>4410.6000000000004</v>
      </c>
      <c r="H22" s="57">
        <f t="shared" si="1"/>
        <v>22053</v>
      </c>
      <c r="I22" s="38"/>
      <c r="J22" s="35" t="s">
        <v>70</v>
      </c>
      <c r="K22" s="72">
        <f>1-(($I$50-$H$22)/$I$50)</f>
        <v>5.208853458912055E-2</v>
      </c>
      <c r="M22" s="36" t="s">
        <v>71</v>
      </c>
    </row>
    <row r="23" spans="1:13">
      <c r="A23" s="58" t="s">
        <v>51</v>
      </c>
      <c r="B23" s="31"/>
      <c r="C23" s="59" t="s">
        <v>180</v>
      </c>
      <c r="D23" s="31"/>
      <c r="E23" s="31"/>
      <c r="F23" s="90"/>
      <c r="G23" s="31"/>
      <c r="H23" s="54"/>
      <c r="I23" s="54">
        <f>ROUND(SUM(H24:H35),2)</f>
        <v>78672.36</v>
      </c>
      <c r="J23" s="29"/>
      <c r="K23" s="24"/>
    </row>
    <row r="24" spans="1:13">
      <c r="A24" s="55" t="s">
        <v>52</v>
      </c>
      <c r="B24" s="42">
        <v>93358</v>
      </c>
      <c r="C24" s="92" t="s">
        <v>80</v>
      </c>
      <c r="D24" s="37" t="s">
        <v>3</v>
      </c>
      <c r="E24" s="56">
        <f>(430*0.3*0.2*1)</f>
        <v>25.8</v>
      </c>
      <c r="F24" s="62">
        <v>69.819999999999993</v>
      </c>
      <c r="G24" s="38">
        <f>ROUND(($H$7+1)*F24,2)</f>
        <v>89.94</v>
      </c>
      <c r="H24" s="57">
        <f>ROUND(E24*G24,2)</f>
        <v>2320.4499999999998</v>
      </c>
      <c r="I24" s="38"/>
      <c r="J24" s="29"/>
      <c r="K24" s="91"/>
    </row>
    <row r="25" spans="1:13" ht="38.25">
      <c r="A25" s="55" t="s">
        <v>54</v>
      </c>
      <c r="B25" s="42">
        <v>90099</v>
      </c>
      <c r="C25" s="92" t="s">
        <v>157</v>
      </c>
      <c r="D25" s="37" t="s">
        <v>3</v>
      </c>
      <c r="E25" s="56">
        <f>(430*0.6*0.4*1)</f>
        <v>103.2</v>
      </c>
      <c r="F25" s="62">
        <v>15.35</v>
      </c>
      <c r="G25" s="38">
        <f t="shared" ref="G25:G27" si="2">ROUND(($H$7+1)*F25,2)</f>
        <v>19.77</v>
      </c>
      <c r="H25" s="57">
        <f t="shared" ref="H25:H27" si="3">ROUND(E25*G25,2)</f>
        <v>2040.26</v>
      </c>
      <c r="I25" s="38"/>
      <c r="J25" s="29"/>
      <c r="K25" s="91"/>
    </row>
    <row r="26" spans="1:13" ht="38.25">
      <c r="A26" s="55" t="s">
        <v>76</v>
      </c>
      <c r="B26" s="42">
        <v>5680</v>
      </c>
      <c r="C26" s="92" t="s">
        <v>158</v>
      </c>
      <c r="D26" s="37" t="s">
        <v>88</v>
      </c>
      <c r="E26" s="56">
        <v>60</v>
      </c>
      <c r="F26" s="62">
        <v>136.58000000000001</v>
      </c>
      <c r="G26" s="38">
        <f t="shared" si="2"/>
        <v>175.94</v>
      </c>
      <c r="H26" s="57">
        <f t="shared" si="3"/>
        <v>10556.4</v>
      </c>
      <c r="I26" s="38"/>
      <c r="J26" s="29"/>
      <c r="K26" s="91"/>
    </row>
    <row r="27" spans="1:13">
      <c r="A27" s="55" t="s">
        <v>77</v>
      </c>
      <c r="B27" s="43">
        <v>93382</v>
      </c>
      <c r="C27" s="92" t="s">
        <v>81</v>
      </c>
      <c r="D27" s="37" t="s">
        <v>3</v>
      </c>
      <c r="E27" s="56">
        <f>(430*0.3*0.2*1)</f>
        <v>25.8</v>
      </c>
      <c r="F27" s="62">
        <v>29.81</v>
      </c>
      <c r="G27" s="38">
        <f t="shared" si="2"/>
        <v>38.4</v>
      </c>
      <c r="H27" s="57">
        <f t="shared" si="3"/>
        <v>990.72</v>
      </c>
      <c r="I27" s="38"/>
      <c r="J27" s="29"/>
      <c r="K27" s="24"/>
    </row>
    <row r="28" spans="1:13" ht="25.5">
      <c r="A28" s="55" t="s">
        <v>78</v>
      </c>
      <c r="B28" s="33" t="s">
        <v>93</v>
      </c>
      <c r="C28" s="92" t="s">
        <v>94</v>
      </c>
      <c r="D28" s="37" t="s">
        <v>3</v>
      </c>
      <c r="E28" s="56">
        <f>(364.5497*0.15*2.5)</f>
        <v>136.70613749999998</v>
      </c>
      <c r="F28" s="62">
        <v>52.88</v>
      </c>
      <c r="G28" s="38">
        <f t="shared" ref="G28" si="4">ROUND(($H$7+1)*F28,2)</f>
        <v>68.12</v>
      </c>
      <c r="H28" s="57">
        <f t="shared" ref="H28" si="5">ROUND(E28*G28,2)</f>
        <v>9312.42</v>
      </c>
      <c r="I28" s="38"/>
      <c r="J28" s="73"/>
      <c r="K28" s="24"/>
    </row>
    <row r="29" spans="1:13" ht="25.5">
      <c r="A29" s="55" t="s">
        <v>194</v>
      </c>
      <c r="B29" s="33" t="s">
        <v>91</v>
      </c>
      <c r="C29" s="92" t="s">
        <v>92</v>
      </c>
      <c r="D29" s="37" t="s">
        <v>3</v>
      </c>
      <c r="E29" s="56">
        <f>200*0.2*0.2</f>
        <v>8</v>
      </c>
      <c r="F29" s="62">
        <v>452.67</v>
      </c>
      <c r="G29" s="38">
        <f t="shared" ref="G29:G33" si="6">ROUND(($H$7+1)*F29,2)</f>
        <v>583.13</v>
      </c>
      <c r="H29" s="57">
        <f t="shared" ref="H29:H33" si="7">ROUND(E29*G29,2)</f>
        <v>4665.04</v>
      </c>
      <c r="I29" s="38"/>
      <c r="J29" s="73"/>
      <c r="K29" s="24"/>
    </row>
    <row r="30" spans="1:13" ht="25.5">
      <c r="A30" s="55" t="s">
        <v>195</v>
      </c>
      <c r="B30" s="33" t="s">
        <v>161</v>
      </c>
      <c r="C30" s="92" t="s">
        <v>160</v>
      </c>
      <c r="D30" s="37" t="s">
        <v>3</v>
      </c>
      <c r="E30" s="56">
        <f>E28*0.6</f>
        <v>82.023682499999993</v>
      </c>
      <c r="F30" s="62">
        <v>21.85</v>
      </c>
      <c r="G30" s="38">
        <f t="shared" si="6"/>
        <v>28.15</v>
      </c>
      <c r="H30" s="57">
        <f t="shared" si="7"/>
        <v>2308.9699999999998</v>
      </c>
      <c r="I30" s="38"/>
      <c r="J30" s="73"/>
      <c r="K30" s="24"/>
    </row>
    <row r="31" spans="1:13" ht="25.5">
      <c r="A31" s="55" t="s">
        <v>196</v>
      </c>
      <c r="B31" s="33" t="s">
        <v>100</v>
      </c>
      <c r="C31" s="92" t="s">
        <v>101</v>
      </c>
      <c r="D31" s="37" t="s">
        <v>3</v>
      </c>
      <c r="E31" s="56">
        <f>E28*0.7</f>
        <v>95.694296249999979</v>
      </c>
      <c r="F31" s="62">
        <v>3.41</v>
      </c>
      <c r="G31" s="38">
        <f t="shared" si="6"/>
        <v>4.3899999999999997</v>
      </c>
      <c r="H31" s="57">
        <f t="shared" si="7"/>
        <v>420.1</v>
      </c>
      <c r="I31" s="38"/>
      <c r="J31" s="73"/>
      <c r="K31" s="24"/>
    </row>
    <row r="32" spans="1:13">
      <c r="A32" s="55" t="s">
        <v>197</v>
      </c>
      <c r="B32" s="33" t="s">
        <v>162</v>
      </c>
      <c r="C32" s="92" t="s">
        <v>166</v>
      </c>
      <c r="D32" s="37" t="s">
        <v>35</v>
      </c>
      <c r="E32" s="56">
        <v>430</v>
      </c>
      <c r="F32" s="62">
        <f>'COMP.DESON.'!G181</f>
        <v>6.0009999999999994</v>
      </c>
      <c r="G32" s="38">
        <f t="shared" si="6"/>
        <v>7.73</v>
      </c>
      <c r="H32" s="57">
        <f t="shared" si="7"/>
        <v>3323.9</v>
      </c>
      <c r="I32" s="38"/>
      <c r="J32" s="73"/>
      <c r="K32" s="24"/>
    </row>
    <row r="33" spans="1:11" ht="25.5">
      <c r="A33" s="55" t="s">
        <v>198</v>
      </c>
      <c r="B33" s="33" t="s">
        <v>98</v>
      </c>
      <c r="C33" s="92" t="s">
        <v>99</v>
      </c>
      <c r="D33" s="37" t="s">
        <v>3</v>
      </c>
      <c r="E33" s="56">
        <f>E30+E31</f>
        <v>177.71797874999999</v>
      </c>
      <c r="F33" s="62">
        <v>43.22</v>
      </c>
      <c r="G33" s="38">
        <f t="shared" si="6"/>
        <v>55.68</v>
      </c>
      <c r="H33" s="57">
        <f t="shared" si="7"/>
        <v>9895.34</v>
      </c>
      <c r="I33" s="38"/>
      <c r="J33" s="73"/>
      <c r="K33" s="24"/>
    </row>
    <row r="34" spans="1:11" ht="25.5">
      <c r="A34" s="55" t="s">
        <v>199</v>
      </c>
      <c r="B34" s="40" t="s">
        <v>96</v>
      </c>
      <c r="C34" s="93" t="s">
        <v>97</v>
      </c>
      <c r="D34" s="33" t="s">
        <v>3</v>
      </c>
      <c r="E34" s="56">
        <f>430*0.3*0.2</f>
        <v>25.8</v>
      </c>
      <c r="F34" s="62">
        <v>441.59</v>
      </c>
      <c r="G34" s="38">
        <f t="shared" ref="G34:G35" si="8">ROUND(($H$7+1)*F34,2)</f>
        <v>568.86</v>
      </c>
      <c r="H34" s="57">
        <f t="shared" ref="H34:H35" si="9">ROUND(E34*G34,2)</f>
        <v>14676.59</v>
      </c>
      <c r="I34" s="38"/>
      <c r="J34" s="29"/>
      <c r="K34" s="24"/>
    </row>
    <row r="35" spans="1:11" ht="25.5">
      <c r="A35" s="55" t="s">
        <v>200</v>
      </c>
      <c r="B35" s="40" t="s">
        <v>82</v>
      </c>
      <c r="C35" s="93" t="s">
        <v>83</v>
      </c>
      <c r="D35" s="33" t="s">
        <v>3</v>
      </c>
      <c r="E35" s="56">
        <f>430*0.2*0.3</f>
        <v>25.8</v>
      </c>
      <c r="F35" s="62">
        <v>546.47</v>
      </c>
      <c r="G35" s="38">
        <f t="shared" si="8"/>
        <v>703.96</v>
      </c>
      <c r="H35" s="57">
        <f t="shared" si="9"/>
        <v>18162.169999999998</v>
      </c>
      <c r="I35" s="38"/>
      <c r="J35" s="29"/>
      <c r="K35" s="24"/>
    </row>
    <row r="36" spans="1:11">
      <c r="A36" s="58" t="s">
        <v>53</v>
      </c>
      <c r="B36" s="31"/>
      <c r="C36" s="59" t="s">
        <v>181</v>
      </c>
      <c r="D36" s="31"/>
      <c r="E36" s="31"/>
      <c r="F36" s="90"/>
      <c r="G36" s="31"/>
      <c r="H36" s="31"/>
      <c r="I36" s="54">
        <f>ROUND(SUM(H37:H41),2)</f>
        <v>108271.65</v>
      </c>
      <c r="J36" s="29"/>
      <c r="K36" s="24"/>
    </row>
    <row r="37" spans="1:11" ht="25.5">
      <c r="A37" s="61" t="s">
        <v>72</v>
      </c>
      <c r="B37" s="40">
        <v>94965</v>
      </c>
      <c r="C37" s="93" t="s">
        <v>79</v>
      </c>
      <c r="D37" s="33" t="s">
        <v>3</v>
      </c>
      <c r="E37" s="56">
        <f>430*0.2*0.2+430*0.15*0.15+180*2.5*0.3*0.1+0.3*0.3*0.4*180</f>
        <v>46.854999999999997</v>
      </c>
      <c r="F37" s="62">
        <v>484.35</v>
      </c>
      <c r="G37" s="38">
        <f>ROUND(($H$7+1)*F37,2)</f>
        <v>623.94000000000005</v>
      </c>
      <c r="H37" s="57">
        <f>ROUND(E37*G37,2)</f>
        <v>29234.71</v>
      </c>
      <c r="I37" s="38"/>
      <c r="J37" s="29"/>
      <c r="K37" s="24"/>
    </row>
    <row r="38" spans="1:11">
      <c r="A38" s="61" t="s">
        <v>201</v>
      </c>
      <c r="B38" s="40">
        <v>103670</v>
      </c>
      <c r="C38" s="93" t="s">
        <v>170</v>
      </c>
      <c r="D38" s="33" t="s">
        <v>3</v>
      </c>
      <c r="E38" s="56">
        <f>E37</f>
        <v>46.854999999999997</v>
      </c>
      <c r="F38" s="62">
        <v>233.8</v>
      </c>
      <c r="G38" s="38">
        <f>ROUND(($H$7+1)*F38,2)</f>
        <v>301.18</v>
      </c>
      <c r="H38" s="57">
        <f>ROUND(E38*G38,2)</f>
        <v>14111.79</v>
      </c>
      <c r="I38" s="38"/>
      <c r="J38" s="29"/>
      <c r="K38" s="24"/>
    </row>
    <row r="39" spans="1:11" ht="25.5">
      <c r="A39" s="61" t="s">
        <v>202</v>
      </c>
      <c r="B39" s="40" t="s">
        <v>172</v>
      </c>
      <c r="C39" s="93" t="s">
        <v>171</v>
      </c>
      <c r="D39" s="33" t="s">
        <v>2</v>
      </c>
      <c r="E39" s="56">
        <f>(430*2*0.2+430*2*0.2+180*2.5*0.2)/12</f>
        <v>36.166666666666664</v>
      </c>
      <c r="F39" s="62">
        <v>117.27</v>
      </c>
      <c r="G39" s="38">
        <f t="shared" ref="G39:G41" si="10">ROUND(($H$7+1)*F39,2)</f>
        <v>151.07</v>
      </c>
      <c r="H39" s="57">
        <f>ROUND(E39*G39,2)</f>
        <v>5463.7</v>
      </c>
      <c r="I39" s="38"/>
      <c r="J39" s="29"/>
      <c r="K39" s="24"/>
    </row>
    <row r="40" spans="1:11" ht="25.5">
      <c r="A40" s="61" t="s">
        <v>203</v>
      </c>
      <c r="B40" s="40">
        <v>92761</v>
      </c>
      <c r="C40" s="93" t="s">
        <v>173</v>
      </c>
      <c r="D40" s="33" t="s">
        <v>55</v>
      </c>
      <c r="E40" s="56">
        <f>(430*4+430*4+180*2.5*4)*4.74/12</f>
        <v>2069.8000000000002</v>
      </c>
      <c r="F40" s="62">
        <v>15.66</v>
      </c>
      <c r="G40" s="38">
        <f t="shared" si="10"/>
        <v>20.170000000000002</v>
      </c>
      <c r="H40" s="57">
        <f t="shared" ref="H40:H41" si="11">ROUND(E40*G40,2)</f>
        <v>41747.870000000003</v>
      </c>
      <c r="I40" s="38"/>
      <c r="J40" s="29"/>
      <c r="K40" s="24"/>
    </row>
    <row r="41" spans="1:11" ht="25.5">
      <c r="A41" s="61" t="s">
        <v>204</v>
      </c>
      <c r="B41" s="40">
        <v>92759</v>
      </c>
      <c r="C41" s="93" t="s">
        <v>174</v>
      </c>
      <c r="D41" s="33" t="s">
        <v>55</v>
      </c>
      <c r="E41" s="56">
        <f>(0.6*2866+0.6*2866+0.65*3000)*1.88/12</f>
        <v>844.30799999999999</v>
      </c>
      <c r="F41" s="62">
        <v>16.29</v>
      </c>
      <c r="G41" s="38">
        <f t="shared" si="10"/>
        <v>20.98</v>
      </c>
      <c r="H41" s="57">
        <f t="shared" si="11"/>
        <v>17713.580000000002</v>
      </c>
      <c r="I41" s="38"/>
      <c r="J41" s="29"/>
      <c r="K41" s="24"/>
    </row>
    <row r="42" spans="1:11">
      <c r="A42" s="58" t="s">
        <v>41</v>
      </c>
      <c r="B42" s="112"/>
      <c r="C42" s="41" t="s">
        <v>36</v>
      </c>
      <c r="D42" s="31"/>
      <c r="E42" s="113"/>
      <c r="F42" s="114"/>
      <c r="G42" s="114"/>
      <c r="H42" s="60"/>
      <c r="I42" s="54">
        <f>ROUND(SUM(H43:H43),2)</f>
        <v>72223.460000000006</v>
      </c>
      <c r="J42" s="29"/>
      <c r="K42" s="24"/>
    </row>
    <row r="43" spans="1:11" ht="25.5">
      <c r="A43" s="61" t="s">
        <v>31</v>
      </c>
      <c r="B43" s="39">
        <v>103328</v>
      </c>
      <c r="C43" s="92" t="s">
        <v>169</v>
      </c>
      <c r="D43" s="33" t="s">
        <v>2</v>
      </c>
      <c r="E43" s="56">
        <f>430*2.15-2.5*0.3*180</f>
        <v>789.5</v>
      </c>
      <c r="F43" s="38">
        <v>71.010000000000005</v>
      </c>
      <c r="G43" s="38">
        <f t="shared" ref="G43" si="12">ROUND(($H$7+1)*F43,2)</f>
        <v>91.48</v>
      </c>
      <c r="H43" s="57">
        <f t="shared" ref="H43:H46" si="13">ROUND(E43*G43,2)</f>
        <v>72223.460000000006</v>
      </c>
      <c r="I43" s="38"/>
      <c r="J43" s="29"/>
      <c r="K43" s="24"/>
    </row>
    <row r="44" spans="1:11">
      <c r="A44" s="50" t="s">
        <v>50</v>
      </c>
      <c r="B44" s="31"/>
      <c r="C44" s="41" t="s">
        <v>4</v>
      </c>
      <c r="D44" s="51"/>
      <c r="E44" s="52"/>
      <c r="F44" s="89"/>
      <c r="G44" s="53"/>
      <c r="H44" s="53"/>
      <c r="I44" s="54">
        <f>ROUND(SUM(H45:H46),2)</f>
        <v>101157.5</v>
      </c>
      <c r="J44" s="29"/>
      <c r="K44" s="24"/>
    </row>
    <row r="45" spans="1:11" ht="38.25">
      <c r="A45" s="55" t="s">
        <v>32</v>
      </c>
      <c r="B45" s="42">
        <v>87889</v>
      </c>
      <c r="C45" s="94" t="s">
        <v>175</v>
      </c>
      <c r="D45" s="37" t="s">
        <v>2</v>
      </c>
      <c r="E45" s="56">
        <f>430*2.5*2</f>
        <v>2150</v>
      </c>
      <c r="F45" s="62">
        <v>6.96</v>
      </c>
      <c r="G45" s="38">
        <f t="shared" ref="G45:G46" si="14">ROUND(($H$7+1)*F45,2)</f>
        <v>8.9700000000000006</v>
      </c>
      <c r="H45" s="57">
        <f t="shared" si="13"/>
        <v>19285.5</v>
      </c>
      <c r="I45" s="38"/>
      <c r="J45" s="36"/>
      <c r="K45" s="24"/>
    </row>
    <row r="46" spans="1:11" ht="38.25">
      <c r="A46" s="55" t="s">
        <v>33</v>
      </c>
      <c r="B46" s="99">
        <v>87529</v>
      </c>
      <c r="C46" s="96" t="s">
        <v>56</v>
      </c>
      <c r="D46" s="42" t="s">
        <v>2</v>
      </c>
      <c r="E46" s="56">
        <f>E45</f>
        <v>2150</v>
      </c>
      <c r="F46" s="62">
        <v>29.56</v>
      </c>
      <c r="G46" s="38">
        <f t="shared" si="14"/>
        <v>38.08</v>
      </c>
      <c r="H46" s="57">
        <f t="shared" si="13"/>
        <v>81872</v>
      </c>
      <c r="I46" s="38"/>
      <c r="J46" s="36"/>
      <c r="K46" s="24"/>
    </row>
    <row r="47" spans="1:11">
      <c r="A47" s="50" t="s">
        <v>205</v>
      </c>
      <c r="B47" s="31"/>
      <c r="C47" s="41" t="s">
        <v>5</v>
      </c>
      <c r="D47" s="51"/>
      <c r="E47" s="52"/>
      <c r="F47" s="89"/>
      <c r="G47" s="53"/>
      <c r="H47" s="53"/>
      <c r="I47" s="54">
        <f>ROUND(SUM(H48:H49),2)</f>
        <v>28677.99</v>
      </c>
      <c r="J47" s="24"/>
      <c r="K47" s="24"/>
    </row>
    <row r="48" spans="1:11">
      <c r="A48" s="55" t="s">
        <v>206</v>
      </c>
      <c r="B48" s="43">
        <v>88485</v>
      </c>
      <c r="C48" s="97" t="s">
        <v>167</v>
      </c>
      <c r="D48" s="37" t="s">
        <v>2</v>
      </c>
      <c r="E48" s="56">
        <f>430*2.15*2</f>
        <v>1849</v>
      </c>
      <c r="F48" s="62">
        <v>2.13</v>
      </c>
      <c r="G48" s="38">
        <f t="shared" ref="G48:G49" si="15">ROUND(($H$7+1)*F48,2)</f>
        <v>2.74</v>
      </c>
      <c r="H48" s="57">
        <f t="shared" ref="H48:H49" si="16">ROUND(E48*G48,2)</f>
        <v>5066.26</v>
      </c>
      <c r="I48" s="38"/>
      <c r="J48" s="24"/>
      <c r="K48" s="24"/>
    </row>
    <row r="49" spans="1:11">
      <c r="A49" s="55" t="s">
        <v>207</v>
      </c>
      <c r="B49" s="43">
        <v>95305</v>
      </c>
      <c r="C49" s="97" t="s">
        <v>168</v>
      </c>
      <c r="D49" s="37" t="s">
        <v>2</v>
      </c>
      <c r="E49" s="56">
        <f>E48</f>
        <v>1849</v>
      </c>
      <c r="F49" s="62">
        <v>9.91</v>
      </c>
      <c r="G49" s="38">
        <f t="shared" si="15"/>
        <v>12.77</v>
      </c>
      <c r="H49" s="57">
        <f t="shared" si="16"/>
        <v>23611.73</v>
      </c>
      <c r="I49" s="38"/>
      <c r="J49" s="24"/>
      <c r="K49" s="24"/>
    </row>
    <row r="50" spans="1:11" ht="18.75" customHeight="1">
      <c r="A50" s="341" t="s">
        <v>59</v>
      </c>
      <c r="B50" s="342"/>
      <c r="C50" s="342"/>
      <c r="D50" s="342"/>
      <c r="E50" s="342"/>
      <c r="F50" s="342"/>
      <c r="G50" s="342"/>
      <c r="H50" s="343"/>
      <c r="I50" s="45">
        <f>ROUND(SUM(I14:I49),2)</f>
        <v>423375.32</v>
      </c>
      <c r="J50" s="24"/>
      <c r="K50" s="24"/>
    </row>
    <row r="52" spans="1:11" hidden="1">
      <c r="A52" s="84" t="s">
        <v>95</v>
      </c>
    </row>
    <row r="53" spans="1:11">
      <c r="A53" s="336" t="s">
        <v>192</v>
      </c>
      <c r="B53" s="337"/>
    </row>
    <row r="54" spans="1:11" ht="57.75" customHeight="1">
      <c r="A54" s="348" t="s">
        <v>193</v>
      </c>
      <c r="B54" s="348"/>
      <c r="C54" s="348"/>
      <c r="D54" s="348"/>
    </row>
  </sheetData>
  <mergeCells count="20">
    <mergeCell ref="A54:D54"/>
    <mergeCell ref="J19:K19"/>
    <mergeCell ref="F12:I12"/>
    <mergeCell ref="A10:I11"/>
    <mergeCell ref="A12:A13"/>
    <mergeCell ref="B12:B13"/>
    <mergeCell ref="C12:C13"/>
    <mergeCell ref="D12:D13"/>
    <mergeCell ref="E12:E13"/>
    <mergeCell ref="C1:H1"/>
    <mergeCell ref="C2:H2"/>
    <mergeCell ref="C3:H3"/>
    <mergeCell ref="A50:H50"/>
    <mergeCell ref="A6:B6"/>
    <mergeCell ref="A7:B7"/>
    <mergeCell ref="A8:B8"/>
    <mergeCell ref="C8:F8"/>
    <mergeCell ref="C7:F7"/>
    <mergeCell ref="C6:F6"/>
    <mergeCell ref="C4:H4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0" orientation="landscape" r:id="rId1"/>
  <headerFooter>
    <oddFooter>&amp;R&amp;P/&amp;N</oddFooter>
  </headerFooter>
  <rowBreaks count="1" manualBreakCount="1">
    <brk id="3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view="pageBreakPreview" topLeftCell="A4" zoomScaleNormal="100" zoomScaleSheetLayoutView="100" workbookViewId="0">
      <selection activeCell="I47" sqref="I47"/>
    </sheetView>
  </sheetViews>
  <sheetFormatPr defaultRowHeight="15"/>
  <cols>
    <col min="1" max="1" width="7" style="69" customWidth="1"/>
    <col min="2" max="2" width="10.85546875" style="15" customWidth="1"/>
    <col min="3" max="3" width="77.42578125" style="14" customWidth="1"/>
    <col min="4" max="4" width="7.42578125" style="63" customWidth="1"/>
    <col min="5" max="5" width="8" style="64" customWidth="1"/>
    <col min="6" max="6" width="13.140625" style="87" customWidth="1"/>
    <col min="7" max="7" width="14.28515625" style="65" customWidth="1"/>
    <col min="8" max="8" width="14.7109375" style="66" customWidth="1"/>
    <col min="9" max="9" width="15.42578125" style="66" customWidth="1"/>
    <col min="10" max="10" width="32.7109375" style="1" customWidth="1"/>
    <col min="11" max="16384" width="9.140625" style="1"/>
  </cols>
  <sheetData>
    <row r="1" spans="1:11" s="2" customFormat="1" ht="24.95" customHeight="1">
      <c r="A1" s="67"/>
      <c r="B1" s="68"/>
      <c r="C1" s="339" t="s">
        <v>7</v>
      </c>
      <c r="D1" s="339"/>
      <c r="E1" s="339"/>
      <c r="F1" s="339"/>
      <c r="G1" s="339"/>
      <c r="H1" s="339"/>
      <c r="I1" s="16"/>
      <c r="J1" s="17"/>
      <c r="K1" s="17"/>
    </row>
    <row r="2" spans="1:11" s="2" customFormat="1" ht="24.95" customHeight="1">
      <c r="A2" s="67"/>
      <c r="B2" s="20"/>
      <c r="C2" s="339" t="s">
        <v>29</v>
      </c>
      <c r="D2" s="339"/>
      <c r="E2" s="339"/>
      <c r="F2" s="339"/>
      <c r="G2" s="339"/>
      <c r="H2" s="339"/>
      <c r="I2" s="16"/>
      <c r="J2" s="17"/>
      <c r="K2" s="17"/>
    </row>
    <row r="3" spans="1:11" s="2" customFormat="1" ht="24.95" customHeight="1">
      <c r="A3" s="67"/>
      <c r="B3" s="20"/>
      <c r="C3" s="340" t="s">
        <v>38</v>
      </c>
      <c r="D3" s="340"/>
      <c r="E3" s="340"/>
      <c r="F3" s="340"/>
      <c r="G3" s="340"/>
      <c r="H3" s="340"/>
      <c r="I3" s="19"/>
      <c r="J3" s="17"/>
      <c r="K3" s="17"/>
    </row>
    <row r="4" spans="1:11" s="2" customFormat="1" ht="15.75">
      <c r="A4" s="21"/>
      <c r="B4" s="21"/>
      <c r="C4" s="347" t="s">
        <v>154</v>
      </c>
      <c r="D4" s="347"/>
      <c r="E4" s="347"/>
      <c r="F4" s="347"/>
      <c r="G4" s="347"/>
      <c r="H4" s="347"/>
      <c r="I4" s="18"/>
      <c r="J4" s="17"/>
      <c r="K4" s="17"/>
    </row>
    <row r="5" spans="1:11" s="2" customFormat="1" ht="14.25">
      <c r="A5" s="21"/>
      <c r="B5" s="21"/>
      <c r="C5" s="21"/>
      <c r="D5" s="21"/>
      <c r="E5" s="18"/>
      <c r="F5" s="18"/>
      <c r="G5" s="18"/>
      <c r="H5" s="18"/>
      <c r="I5" s="18"/>
      <c r="J5" s="17"/>
      <c r="K5" s="17"/>
    </row>
    <row r="6" spans="1:11" ht="15.95" customHeight="1">
      <c r="A6" s="344" t="s">
        <v>13</v>
      </c>
      <c r="B6" s="344"/>
      <c r="C6" s="346" t="s">
        <v>102</v>
      </c>
      <c r="D6" s="346"/>
      <c r="E6" s="346"/>
      <c r="F6" s="346"/>
      <c r="G6" s="305" t="s">
        <v>26</v>
      </c>
      <c r="H6" s="306">
        <v>45061</v>
      </c>
      <c r="I6" s="21"/>
      <c r="J6" s="24"/>
      <c r="K6" s="24"/>
    </row>
    <row r="7" spans="1:11" ht="15.95" customHeight="1">
      <c r="A7" s="344" t="s">
        <v>14</v>
      </c>
      <c r="B7" s="344"/>
      <c r="C7" s="346" t="s">
        <v>90</v>
      </c>
      <c r="D7" s="346"/>
      <c r="E7" s="346"/>
      <c r="F7" s="346"/>
      <c r="G7" s="307" t="s">
        <v>152</v>
      </c>
      <c r="H7" s="308">
        <v>0.25219999999999998</v>
      </c>
      <c r="I7" s="28"/>
      <c r="J7" s="24"/>
      <c r="K7" s="24"/>
    </row>
    <row r="8" spans="1:11" ht="15.95" customHeight="1">
      <c r="A8" s="344" t="s">
        <v>103</v>
      </c>
      <c r="B8" s="344"/>
      <c r="C8" s="345" t="s">
        <v>176</v>
      </c>
      <c r="D8" s="345"/>
      <c r="E8" s="345"/>
      <c r="F8" s="345"/>
      <c r="G8" s="307" t="s">
        <v>153</v>
      </c>
      <c r="H8" s="308">
        <v>0.1089</v>
      </c>
      <c r="I8" s="48"/>
      <c r="J8" s="24"/>
      <c r="K8" s="24"/>
    </row>
    <row r="9" spans="1:11" ht="21" customHeight="1">
      <c r="A9" s="70"/>
      <c r="B9" s="70"/>
      <c r="C9" s="71"/>
      <c r="D9" s="46"/>
      <c r="E9" s="25"/>
      <c r="F9" s="25"/>
      <c r="G9" s="47"/>
      <c r="H9" s="48"/>
      <c r="I9" s="48"/>
      <c r="J9" s="24"/>
      <c r="K9" s="24"/>
    </row>
    <row r="10" spans="1:11" ht="18.75" customHeight="1">
      <c r="A10" s="353" t="s">
        <v>178</v>
      </c>
      <c r="B10" s="353"/>
      <c r="C10" s="353"/>
      <c r="D10" s="353"/>
      <c r="E10" s="353"/>
      <c r="F10" s="354"/>
      <c r="G10" s="353"/>
      <c r="H10" s="353"/>
      <c r="I10" s="353"/>
      <c r="J10" s="29"/>
      <c r="K10" s="24"/>
    </row>
    <row r="11" spans="1:11" ht="18.75" customHeight="1">
      <c r="A11" s="355"/>
      <c r="B11" s="355"/>
      <c r="C11" s="355"/>
      <c r="D11" s="355"/>
      <c r="E11" s="355"/>
      <c r="F11" s="355"/>
      <c r="G11" s="355"/>
      <c r="H11" s="355"/>
      <c r="I11" s="355"/>
      <c r="J11" s="29"/>
      <c r="K11" s="24"/>
    </row>
    <row r="12" spans="1:11" ht="18.75" customHeight="1">
      <c r="A12" s="356" t="s">
        <v>9</v>
      </c>
      <c r="B12" s="358" t="s">
        <v>8</v>
      </c>
      <c r="C12" s="360" t="s">
        <v>0</v>
      </c>
      <c r="D12" s="362" t="s">
        <v>1</v>
      </c>
      <c r="E12" s="362" t="s">
        <v>27</v>
      </c>
      <c r="F12" s="351" t="s">
        <v>68</v>
      </c>
      <c r="G12" s="352"/>
      <c r="H12" s="352"/>
      <c r="I12" s="352"/>
      <c r="J12" s="29"/>
      <c r="K12" s="24"/>
    </row>
    <row r="13" spans="1:11" ht="41.25" customHeight="1">
      <c r="A13" s="357"/>
      <c r="B13" s="359"/>
      <c r="C13" s="361"/>
      <c r="D13" s="363"/>
      <c r="E13" s="363"/>
      <c r="F13" s="88" t="s">
        <v>39</v>
      </c>
      <c r="G13" s="30" t="s">
        <v>40</v>
      </c>
      <c r="H13" s="30" t="s">
        <v>155</v>
      </c>
      <c r="I13" s="49" t="s">
        <v>37</v>
      </c>
      <c r="J13" s="29"/>
      <c r="K13" s="24"/>
    </row>
    <row r="14" spans="1:11">
      <c r="A14" s="50" t="s">
        <v>46</v>
      </c>
      <c r="B14" s="31"/>
      <c r="C14" s="32" t="s">
        <v>179</v>
      </c>
      <c r="D14" s="51"/>
      <c r="E14" s="52"/>
      <c r="F14" s="89"/>
      <c r="G14" s="53"/>
      <c r="H14" s="54"/>
      <c r="I14" s="54">
        <f>ROUND(SUM(H15:H21),2)</f>
        <v>36854.589999999997</v>
      </c>
      <c r="J14" s="29"/>
      <c r="K14" s="24"/>
    </row>
    <row r="15" spans="1:11">
      <c r="A15" s="55" t="s">
        <v>11</v>
      </c>
      <c r="B15" s="43">
        <v>98458</v>
      </c>
      <c r="C15" s="92" t="s">
        <v>89</v>
      </c>
      <c r="D15" s="37" t="s">
        <v>2</v>
      </c>
      <c r="E15" s="56">
        <v>20</v>
      </c>
      <c r="F15" s="44">
        <v>146.97999999999999</v>
      </c>
      <c r="G15" s="38">
        <f t="shared" ref="G15:G21" si="0">ROUND(($H$7+1)*F15,2)</f>
        <v>184.05</v>
      </c>
      <c r="H15" s="57">
        <f t="shared" ref="H15:H21" si="1">ROUND(E15*G15,2)</f>
        <v>3681</v>
      </c>
      <c r="I15" s="38"/>
      <c r="J15" s="29"/>
      <c r="K15" s="24"/>
    </row>
    <row r="16" spans="1:11" ht="25.5">
      <c r="A16" s="55" t="s">
        <v>60</v>
      </c>
      <c r="B16" s="43" t="s">
        <v>104</v>
      </c>
      <c r="C16" s="92" t="s">
        <v>105</v>
      </c>
      <c r="D16" s="37" t="s">
        <v>2</v>
      </c>
      <c r="E16" s="56">
        <v>3</v>
      </c>
      <c r="F16" s="44">
        <v>368.35</v>
      </c>
      <c r="G16" s="38">
        <f t="shared" si="0"/>
        <v>461.25</v>
      </c>
      <c r="H16" s="57">
        <f t="shared" si="1"/>
        <v>1383.75</v>
      </c>
      <c r="I16" s="38"/>
      <c r="J16" s="34"/>
      <c r="K16" s="24"/>
    </row>
    <row r="17" spans="1:13" ht="38.25">
      <c r="A17" s="55" t="s">
        <v>61</v>
      </c>
      <c r="B17" s="43" t="s">
        <v>106</v>
      </c>
      <c r="C17" s="100" t="s">
        <v>107</v>
      </c>
      <c r="D17" s="37" t="s">
        <v>66</v>
      </c>
      <c r="E17" s="56">
        <v>5</v>
      </c>
      <c r="F17" s="44">
        <v>860.63</v>
      </c>
      <c r="G17" s="38">
        <f t="shared" si="0"/>
        <v>1077.68</v>
      </c>
      <c r="H17" s="57">
        <f t="shared" si="1"/>
        <v>5388.4</v>
      </c>
      <c r="I17" s="38"/>
      <c r="J17" s="349"/>
      <c r="K17" s="350"/>
    </row>
    <row r="18" spans="1:13" ht="26.25" customHeight="1">
      <c r="A18" s="55" t="s">
        <v>62</v>
      </c>
      <c r="B18" s="43" t="s">
        <v>108</v>
      </c>
      <c r="C18" s="98" t="s">
        <v>112</v>
      </c>
      <c r="D18" s="37" t="s">
        <v>114</v>
      </c>
      <c r="E18" s="108">
        <v>1</v>
      </c>
      <c r="F18" s="109">
        <f>'COMP.N.DESON.'!G174</f>
        <v>509.92</v>
      </c>
      <c r="G18" s="110">
        <f t="shared" si="0"/>
        <v>638.52</v>
      </c>
      <c r="H18" s="111">
        <f t="shared" si="1"/>
        <v>638.52</v>
      </c>
      <c r="I18" s="110"/>
      <c r="J18" s="35"/>
      <c r="K18" s="72"/>
      <c r="M18" s="36"/>
    </row>
    <row r="19" spans="1:13" ht="26.25" customHeight="1">
      <c r="A19" s="55" t="s">
        <v>63</v>
      </c>
      <c r="B19" s="33" t="s">
        <v>109</v>
      </c>
      <c r="C19" s="92" t="s">
        <v>113</v>
      </c>
      <c r="D19" s="37" t="s">
        <v>45</v>
      </c>
      <c r="E19" s="108">
        <v>1</v>
      </c>
      <c r="F19" s="109">
        <f>'COMP.N.DESON.'!G22</f>
        <v>295</v>
      </c>
      <c r="G19" s="110">
        <f t="shared" si="0"/>
        <v>369.4</v>
      </c>
      <c r="H19" s="111">
        <f t="shared" si="1"/>
        <v>369.4</v>
      </c>
      <c r="I19" s="110"/>
      <c r="J19" s="35"/>
      <c r="K19" s="72"/>
      <c r="M19" s="36"/>
    </row>
    <row r="20" spans="1:13">
      <c r="A20" s="55" t="s">
        <v>64</v>
      </c>
      <c r="B20" s="33" t="s">
        <v>110</v>
      </c>
      <c r="C20" s="95" t="s">
        <v>85</v>
      </c>
      <c r="D20" s="37" t="s">
        <v>45</v>
      </c>
      <c r="E20" s="56">
        <v>2</v>
      </c>
      <c r="F20" s="44">
        <f>'COMP.N.DESON.'!G167</f>
        <v>305.07</v>
      </c>
      <c r="G20" s="38">
        <f t="shared" si="0"/>
        <v>382.01</v>
      </c>
      <c r="H20" s="57">
        <f t="shared" si="1"/>
        <v>764.02</v>
      </c>
      <c r="I20" s="38"/>
      <c r="J20" s="35"/>
      <c r="K20" s="72"/>
      <c r="M20" s="36"/>
    </row>
    <row r="21" spans="1:13">
      <c r="A21" s="55" t="s">
        <v>65</v>
      </c>
      <c r="B21" s="33" t="s">
        <v>111</v>
      </c>
      <c r="C21" s="92" t="s">
        <v>58</v>
      </c>
      <c r="D21" s="37" t="s">
        <v>66</v>
      </c>
      <c r="E21" s="56">
        <v>5</v>
      </c>
      <c r="F21" s="44">
        <f>'COMP.N.DESON.'!G15</f>
        <v>3933.8</v>
      </c>
      <c r="G21" s="38">
        <f t="shared" si="0"/>
        <v>4925.8999999999996</v>
      </c>
      <c r="H21" s="57">
        <f t="shared" si="1"/>
        <v>24629.5</v>
      </c>
      <c r="I21" s="38"/>
      <c r="J21" s="35" t="s">
        <v>70</v>
      </c>
      <c r="K21" s="72">
        <f>1-(($I$49-$H$21)/$I$49)</f>
        <v>5.6499085478474487E-2</v>
      </c>
      <c r="M21" s="36" t="s">
        <v>71</v>
      </c>
    </row>
    <row r="22" spans="1:13">
      <c r="A22" s="58" t="s">
        <v>47</v>
      </c>
      <c r="B22" s="31"/>
      <c r="C22" s="59" t="s">
        <v>180</v>
      </c>
      <c r="D22" s="31"/>
      <c r="E22" s="31"/>
      <c r="F22" s="90"/>
      <c r="G22" s="31"/>
      <c r="H22" s="54"/>
      <c r="I22" s="54">
        <f>ROUND(SUM(H23:H34),2)</f>
        <v>81207.86</v>
      </c>
      <c r="J22" s="29"/>
      <c r="K22" s="24"/>
    </row>
    <row r="23" spans="1:13">
      <c r="A23" s="55" t="s">
        <v>48</v>
      </c>
      <c r="B23" s="42">
        <v>93358</v>
      </c>
      <c r="C23" s="92" t="s">
        <v>80</v>
      </c>
      <c r="D23" s="37" t="s">
        <v>3</v>
      </c>
      <c r="E23" s="56">
        <f>(430*0.3*0.2*1)</f>
        <v>25.8</v>
      </c>
      <c r="F23" s="62">
        <v>77.180000000000007</v>
      </c>
      <c r="G23" s="38">
        <f>ROUND(($H$7+1)*F23,2)</f>
        <v>96.64</v>
      </c>
      <c r="H23" s="57">
        <f>ROUND(E23*G23,2)</f>
        <v>2493.31</v>
      </c>
      <c r="I23" s="38"/>
      <c r="J23" s="29"/>
      <c r="K23" s="91"/>
    </row>
    <row r="24" spans="1:13" ht="38.25">
      <c r="A24" s="55" t="s">
        <v>49</v>
      </c>
      <c r="B24" s="42">
        <v>90099</v>
      </c>
      <c r="C24" s="92" t="s">
        <v>157</v>
      </c>
      <c r="D24" s="37" t="s">
        <v>3</v>
      </c>
      <c r="E24" s="56">
        <f>(430*0.6*0.4*1)</f>
        <v>103.2</v>
      </c>
      <c r="F24" s="62">
        <v>16.100000000000001</v>
      </c>
      <c r="G24" s="38">
        <f t="shared" ref="G24:G26" si="2">ROUND(($H$7+1)*F24,2)</f>
        <v>20.16</v>
      </c>
      <c r="H24" s="57">
        <f t="shared" ref="H24:H26" si="3">ROUND(E24*G24,2)</f>
        <v>2080.5100000000002</v>
      </c>
      <c r="I24" s="38"/>
      <c r="J24" s="29"/>
      <c r="K24" s="91"/>
    </row>
    <row r="25" spans="1:13" ht="38.25">
      <c r="A25" s="55" t="s">
        <v>156</v>
      </c>
      <c r="B25" s="42">
        <v>5680</v>
      </c>
      <c r="C25" s="92" t="s">
        <v>158</v>
      </c>
      <c r="D25" s="37" t="s">
        <v>88</v>
      </c>
      <c r="E25" s="56">
        <v>60</v>
      </c>
      <c r="F25" s="62">
        <v>140.58000000000001</v>
      </c>
      <c r="G25" s="38">
        <f t="shared" si="2"/>
        <v>176.03</v>
      </c>
      <c r="H25" s="57">
        <f t="shared" si="3"/>
        <v>10561.8</v>
      </c>
      <c r="I25" s="38"/>
      <c r="J25" s="29"/>
      <c r="K25" s="91"/>
    </row>
    <row r="26" spans="1:13">
      <c r="A26" s="55" t="s">
        <v>159</v>
      </c>
      <c r="B26" s="43">
        <v>93382</v>
      </c>
      <c r="C26" s="92" t="s">
        <v>81</v>
      </c>
      <c r="D26" s="37" t="s">
        <v>3</v>
      </c>
      <c r="E26" s="56">
        <f>(430*0.3*0.2*1)</f>
        <v>25.8</v>
      </c>
      <c r="F26" s="62">
        <v>32.86</v>
      </c>
      <c r="G26" s="38">
        <f t="shared" si="2"/>
        <v>41.15</v>
      </c>
      <c r="H26" s="57">
        <f t="shared" si="3"/>
        <v>1061.67</v>
      </c>
      <c r="I26" s="38"/>
      <c r="J26" s="29"/>
      <c r="K26" s="24"/>
    </row>
    <row r="27" spans="1:13" ht="25.5">
      <c r="A27" s="55" t="s">
        <v>182</v>
      </c>
      <c r="B27" s="33" t="s">
        <v>93</v>
      </c>
      <c r="C27" s="92" t="s">
        <v>94</v>
      </c>
      <c r="D27" s="37" t="s">
        <v>3</v>
      </c>
      <c r="E27" s="56">
        <f>(364.5497*0.15*2.5)</f>
        <v>136.70613749999998</v>
      </c>
      <c r="F27" s="62">
        <v>58.37</v>
      </c>
      <c r="G27" s="38">
        <f t="shared" ref="G27:G32" si="4">ROUND(($H$7+1)*F27,2)</f>
        <v>73.09</v>
      </c>
      <c r="H27" s="57">
        <f t="shared" ref="H27:H32" si="5">ROUND(E27*G27,2)</f>
        <v>9991.85</v>
      </c>
      <c r="I27" s="38"/>
      <c r="J27" s="73"/>
      <c r="K27" s="24"/>
    </row>
    <row r="28" spans="1:13" ht="25.5">
      <c r="A28" s="55" t="s">
        <v>183</v>
      </c>
      <c r="B28" s="33" t="s">
        <v>91</v>
      </c>
      <c r="C28" s="92" t="s">
        <v>92</v>
      </c>
      <c r="D28" s="37" t="s">
        <v>3</v>
      </c>
      <c r="E28" s="56">
        <f>200*0.2*0.2</f>
        <v>8</v>
      </c>
      <c r="F28" s="62">
        <v>476.16</v>
      </c>
      <c r="G28" s="38">
        <f t="shared" si="4"/>
        <v>596.25</v>
      </c>
      <c r="H28" s="57">
        <f t="shared" si="5"/>
        <v>4770</v>
      </c>
      <c r="I28" s="38"/>
      <c r="J28" s="73"/>
      <c r="K28" s="24"/>
    </row>
    <row r="29" spans="1:13" ht="25.5">
      <c r="A29" s="55" t="s">
        <v>184</v>
      </c>
      <c r="B29" s="33" t="s">
        <v>161</v>
      </c>
      <c r="C29" s="92" t="s">
        <v>160</v>
      </c>
      <c r="D29" s="37" t="s">
        <v>3</v>
      </c>
      <c r="E29" s="56">
        <f>E27*0.6</f>
        <v>82.023682499999993</v>
      </c>
      <c r="F29" s="62">
        <v>23.68</v>
      </c>
      <c r="G29" s="38">
        <f t="shared" si="4"/>
        <v>29.65</v>
      </c>
      <c r="H29" s="57">
        <f t="shared" si="5"/>
        <v>2432</v>
      </c>
      <c r="I29" s="38"/>
      <c r="J29" s="73"/>
      <c r="K29" s="24"/>
    </row>
    <row r="30" spans="1:13" ht="25.5">
      <c r="A30" s="55" t="s">
        <v>185</v>
      </c>
      <c r="B30" s="33" t="s">
        <v>100</v>
      </c>
      <c r="C30" s="92" t="s">
        <v>101</v>
      </c>
      <c r="D30" s="37" t="s">
        <v>3</v>
      </c>
      <c r="E30" s="56">
        <f>E27*0.7</f>
        <v>95.694296249999979</v>
      </c>
      <c r="F30" s="62">
        <v>3.51</v>
      </c>
      <c r="G30" s="38">
        <f t="shared" si="4"/>
        <v>4.4000000000000004</v>
      </c>
      <c r="H30" s="57">
        <f t="shared" si="5"/>
        <v>421.05</v>
      </c>
      <c r="I30" s="38"/>
      <c r="J30" s="73"/>
      <c r="K30" s="24"/>
    </row>
    <row r="31" spans="1:13">
      <c r="A31" s="55" t="s">
        <v>186</v>
      </c>
      <c r="B31" s="33" t="s">
        <v>162</v>
      </c>
      <c r="C31" s="92" t="s">
        <v>166</v>
      </c>
      <c r="D31" s="37" t="s">
        <v>35</v>
      </c>
      <c r="E31" s="56">
        <v>430</v>
      </c>
      <c r="F31" s="62">
        <f>'COMP.N.DESON.'!G181</f>
        <v>6.7110000000000012</v>
      </c>
      <c r="G31" s="38">
        <f t="shared" si="4"/>
        <v>8.4</v>
      </c>
      <c r="H31" s="57">
        <f t="shared" si="5"/>
        <v>3612</v>
      </c>
      <c r="I31" s="38"/>
      <c r="J31" s="73"/>
      <c r="K31" s="24"/>
    </row>
    <row r="32" spans="1:13" ht="25.5">
      <c r="A32" s="55" t="s">
        <v>187</v>
      </c>
      <c r="B32" s="33" t="s">
        <v>98</v>
      </c>
      <c r="C32" s="92" t="s">
        <v>99</v>
      </c>
      <c r="D32" s="37" t="s">
        <v>3</v>
      </c>
      <c r="E32" s="56">
        <f>E29+E30</f>
        <v>177.71797874999999</v>
      </c>
      <c r="F32" s="62">
        <v>44.17</v>
      </c>
      <c r="G32" s="38">
        <f t="shared" si="4"/>
        <v>55.31</v>
      </c>
      <c r="H32" s="57">
        <f t="shared" si="5"/>
        <v>9829.58</v>
      </c>
      <c r="I32" s="38"/>
      <c r="J32" s="73"/>
      <c r="K32" s="24"/>
    </row>
    <row r="33" spans="1:11" ht="25.5">
      <c r="A33" s="55" t="s">
        <v>188</v>
      </c>
      <c r="B33" s="40" t="s">
        <v>96</v>
      </c>
      <c r="C33" s="93" t="s">
        <v>97</v>
      </c>
      <c r="D33" s="33" t="s">
        <v>3</v>
      </c>
      <c r="E33" s="56">
        <f>430*0.3*0.2</f>
        <v>25.8</v>
      </c>
      <c r="F33" s="62">
        <v>469.49</v>
      </c>
      <c r="G33" s="38">
        <f t="shared" ref="G33:G34" si="6">ROUND(($H$7+1)*F33,2)</f>
        <v>587.9</v>
      </c>
      <c r="H33" s="57">
        <f t="shared" ref="H33:H34" si="7">ROUND(E33*G33,2)</f>
        <v>15167.82</v>
      </c>
      <c r="I33" s="38"/>
      <c r="J33" s="29"/>
      <c r="K33" s="24"/>
    </row>
    <row r="34" spans="1:11" ht="25.5">
      <c r="A34" s="55" t="s">
        <v>189</v>
      </c>
      <c r="B34" s="40" t="s">
        <v>82</v>
      </c>
      <c r="C34" s="93" t="s">
        <v>83</v>
      </c>
      <c r="D34" s="33" t="s">
        <v>3</v>
      </c>
      <c r="E34" s="56">
        <f>430*0.2*0.3</f>
        <v>25.8</v>
      </c>
      <c r="F34" s="62">
        <v>581.5</v>
      </c>
      <c r="G34" s="38">
        <f t="shared" si="6"/>
        <v>728.15</v>
      </c>
      <c r="H34" s="57">
        <f t="shared" si="7"/>
        <v>18786.27</v>
      </c>
      <c r="I34" s="38"/>
      <c r="J34" s="29"/>
      <c r="K34" s="24"/>
    </row>
    <row r="35" spans="1:11">
      <c r="A35" s="58" t="s">
        <v>51</v>
      </c>
      <c r="B35" s="31"/>
      <c r="C35" s="59" t="s">
        <v>181</v>
      </c>
      <c r="D35" s="31"/>
      <c r="E35" s="31"/>
      <c r="F35" s="90"/>
      <c r="G35" s="31"/>
      <c r="H35" s="31"/>
      <c r="I35" s="54">
        <f>ROUND(SUM(H36:H40),2)</f>
        <v>108491</v>
      </c>
      <c r="J35" s="29"/>
      <c r="K35" s="24"/>
    </row>
    <row r="36" spans="1:11" ht="25.5">
      <c r="A36" s="61" t="s">
        <v>52</v>
      </c>
      <c r="B36" s="40">
        <v>94965</v>
      </c>
      <c r="C36" s="93" t="s">
        <v>79</v>
      </c>
      <c r="D36" s="33" t="s">
        <v>3</v>
      </c>
      <c r="E36" s="56">
        <f>430*0.2*0.2+430*0.15*0.15+180*2.5*0.3*0.1+0.3*0.3*0.4*180</f>
        <v>46.854999999999997</v>
      </c>
      <c r="F36" s="62">
        <v>492.8</v>
      </c>
      <c r="G36" s="38">
        <f>ROUND(($H$7+1)*F36,2)</f>
        <v>617.08000000000004</v>
      </c>
      <c r="H36" s="57">
        <f>ROUND(E36*G36,2)</f>
        <v>28913.279999999999</v>
      </c>
      <c r="I36" s="38"/>
      <c r="J36" s="29"/>
      <c r="K36" s="24"/>
    </row>
    <row r="37" spans="1:11">
      <c r="A37" s="61" t="s">
        <v>54</v>
      </c>
      <c r="B37" s="40">
        <v>103670</v>
      </c>
      <c r="C37" s="93" t="s">
        <v>170</v>
      </c>
      <c r="D37" s="33" t="s">
        <v>3</v>
      </c>
      <c r="E37" s="56">
        <f>E36</f>
        <v>46.854999999999997</v>
      </c>
      <c r="F37" s="62">
        <v>259.02</v>
      </c>
      <c r="G37" s="38">
        <f>ROUND(($H$7+1)*F37,2)</f>
        <v>324.33999999999997</v>
      </c>
      <c r="H37" s="57">
        <f>ROUND(E37*G37,2)</f>
        <v>15196.95</v>
      </c>
      <c r="I37" s="38"/>
      <c r="J37" s="29"/>
      <c r="K37" s="24"/>
    </row>
    <row r="38" spans="1:11" ht="25.5">
      <c r="A38" s="61" t="s">
        <v>76</v>
      </c>
      <c r="B38" s="40" t="s">
        <v>172</v>
      </c>
      <c r="C38" s="93" t="s">
        <v>171</v>
      </c>
      <c r="D38" s="33" t="s">
        <v>2</v>
      </c>
      <c r="E38" s="56">
        <f>(430*2*0.2+430*2*0.2+180*2.5*0.2)/12</f>
        <v>36.166666666666664</v>
      </c>
      <c r="F38" s="62">
        <v>121.96</v>
      </c>
      <c r="G38" s="38">
        <f t="shared" ref="G38:G40" si="8">ROUND(($H$7+1)*F38,2)</f>
        <v>152.72</v>
      </c>
      <c r="H38" s="57">
        <f>ROUND(E38*G38,2)</f>
        <v>5523.37</v>
      </c>
      <c r="I38" s="38"/>
      <c r="J38" s="29"/>
      <c r="K38" s="24"/>
    </row>
    <row r="39" spans="1:11" ht="25.5">
      <c r="A39" s="61" t="s">
        <v>77</v>
      </c>
      <c r="B39" s="40">
        <v>92761</v>
      </c>
      <c r="C39" s="93" t="s">
        <v>173</v>
      </c>
      <c r="D39" s="33" t="s">
        <v>55</v>
      </c>
      <c r="E39" s="56">
        <f>(430*4+430*4+180*2.5*4)*4.74/12</f>
        <v>2069.8000000000002</v>
      </c>
      <c r="F39" s="62">
        <v>15.87</v>
      </c>
      <c r="G39" s="38">
        <f t="shared" si="8"/>
        <v>19.87</v>
      </c>
      <c r="H39" s="57">
        <f t="shared" ref="H39:H40" si="9">ROUND(E39*G39,2)</f>
        <v>41126.93</v>
      </c>
      <c r="I39" s="38"/>
      <c r="J39" s="29"/>
      <c r="K39" s="24"/>
    </row>
    <row r="40" spans="1:11" ht="25.5">
      <c r="A40" s="61" t="s">
        <v>78</v>
      </c>
      <c r="B40" s="40">
        <v>92759</v>
      </c>
      <c r="C40" s="93" t="s">
        <v>174</v>
      </c>
      <c r="D40" s="33" t="s">
        <v>55</v>
      </c>
      <c r="E40" s="56">
        <f>(0.6*2866+0.6*2866+0.65*3000)*1.88/12</f>
        <v>844.30799999999999</v>
      </c>
      <c r="F40" s="62">
        <v>16.77</v>
      </c>
      <c r="G40" s="38">
        <f t="shared" si="8"/>
        <v>21</v>
      </c>
      <c r="H40" s="57">
        <f t="shared" si="9"/>
        <v>17730.47</v>
      </c>
      <c r="I40" s="38"/>
      <c r="J40" s="29"/>
      <c r="K40" s="24"/>
    </row>
    <row r="41" spans="1:11">
      <c r="A41" s="58" t="s">
        <v>53</v>
      </c>
      <c r="B41" s="112"/>
      <c r="C41" s="41" t="s">
        <v>36</v>
      </c>
      <c r="D41" s="31"/>
      <c r="E41" s="113"/>
      <c r="F41" s="114"/>
      <c r="G41" s="114"/>
      <c r="H41" s="60"/>
      <c r="I41" s="54">
        <f>ROUND(SUM(H42:H42),2)</f>
        <v>75610.42</v>
      </c>
      <c r="J41" s="29"/>
      <c r="K41" s="24"/>
    </row>
    <row r="42" spans="1:11" ht="25.5">
      <c r="A42" s="61" t="s">
        <v>72</v>
      </c>
      <c r="B42" s="39">
        <v>103328</v>
      </c>
      <c r="C42" s="92" t="s">
        <v>169</v>
      </c>
      <c r="D42" s="33" t="s">
        <v>2</v>
      </c>
      <c r="E42" s="56">
        <f>430*2.15-2.5*0.3*180</f>
        <v>789.5</v>
      </c>
      <c r="F42" s="38">
        <v>76.48</v>
      </c>
      <c r="G42" s="38">
        <f t="shared" ref="G42" si="10">ROUND(($H$7+1)*F42,2)</f>
        <v>95.77</v>
      </c>
      <c r="H42" s="57">
        <f t="shared" ref="H42:H45" si="11">ROUND(E42*G42,2)</f>
        <v>75610.42</v>
      </c>
      <c r="I42" s="38"/>
      <c r="J42" s="29"/>
      <c r="K42" s="24"/>
    </row>
    <row r="43" spans="1:11">
      <c r="A43" s="50" t="s">
        <v>41</v>
      </c>
      <c r="B43" s="31"/>
      <c r="C43" s="41" t="s">
        <v>4</v>
      </c>
      <c r="D43" s="51"/>
      <c r="E43" s="52"/>
      <c r="F43" s="89"/>
      <c r="G43" s="53"/>
      <c r="H43" s="53"/>
      <c r="I43" s="54">
        <f>ROUND(SUM(H44:H45),2)</f>
        <v>104253.5</v>
      </c>
      <c r="J43" s="29"/>
      <c r="K43" s="24"/>
    </row>
    <row r="44" spans="1:11" ht="38.25">
      <c r="A44" s="55" t="s">
        <v>31</v>
      </c>
      <c r="B44" s="42">
        <v>87889</v>
      </c>
      <c r="C44" s="94" t="s">
        <v>175</v>
      </c>
      <c r="D44" s="37" t="s">
        <v>2</v>
      </c>
      <c r="E44" s="56">
        <f>430*2.5*2</f>
        <v>2150</v>
      </c>
      <c r="F44" s="62">
        <v>7.24</v>
      </c>
      <c r="G44" s="38">
        <f t="shared" ref="G44:G45" si="12">ROUND(($H$7+1)*F44,2)</f>
        <v>9.07</v>
      </c>
      <c r="H44" s="57">
        <f t="shared" si="11"/>
        <v>19500.5</v>
      </c>
      <c r="I44" s="38"/>
      <c r="J44" s="36"/>
      <c r="K44" s="24"/>
    </row>
    <row r="45" spans="1:11" ht="38.25">
      <c r="A45" s="55" t="s">
        <v>34</v>
      </c>
      <c r="B45" s="99">
        <v>87529</v>
      </c>
      <c r="C45" s="96" t="s">
        <v>56</v>
      </c>
      <c r="D45" s="42" t="s">
        <v>2</v>
      </c>
      <c r="E45" s="56">
        <f>E44</f>
        <v>2150</v>
      </c>
      <c r="F45" s="62">
        <v>31.48</v>
      </c>
      <c r="G45" s="38">
        <f t="shared" si="12"/>
        <v>39.42</v>
      </c>
      <c r="H45" s="57">
        <f t="shared" si="11"/>
        <v>84753</v>
      </c>
      <c r="I45" s="38"/>
      <c r="J45" s="36"/>
      <c r="K45" s="24"/>
    </row>
    <row r="46" spans="1:11">
      <c r="A46" s="50" t="s">
        <v>50</v>
      </c>
      <c r="B46" s="31"/>
      <c r="C46" s="41" t="s">
        <v>5</v>
      </c>
      <c r="D46" s="51"/>
      <c r="E46" s="52"/>
      <c r="F46" s="89"/>
      <c r="G46" s="53"/>
      <c r="H46" s="53"/>
      <c r="I46" s="54">
        <f>ROUND(SUM(H47:H48),2)</f>
        <v>29510.04</v>
      </c>
      <c r="J46" s="24"/>
      <c r="K46" s="24"/>
    </row>
    <row r="47" spans="1:11">
      <c r="A47" s="55" t="s">
        <v>32</v>
      </c>
      <c r="B47" s="43">
        <v>88485</v>
      </c>
      <c r="C47" s="97" t="s">
        <v>167</v>
      </c>
      <c r="D47" s="37" t="s">
        <v>2</v>
      </c>
      <c r="E47" s="56">
        <f>430*2.15*2</f>
        <v>1849</v>
      </c>
      <c r="F47" s="62">
        <v>2.25</v>
      </c>
      <c r="G47" s="38">
        <f t="shared" ref="G47:G48" si="13">ROUND(($H$7+1)*F47,2)</f>
        <v>2.82</v>
      </c>
      <c r="H47" s="57">
        <f t="shared" ref="H47:H48" si="14">ROUND(E47*G47,2)</f>
        <v>5214.18</v>
      </c>
      <c r="I47" s="38"/>
      <c r="J47" s="24"/>
      <c r="K47" s="24"/>
    </row>
    <row r="48" spans="1:11">
      <c r="A48" s="55" t="s">
        <v>33</v>
      </c>
      <c r="B48" s="43">
        <v>95305</v>
      </c>
      <c r="C48" s="97" t="s">
        <v>168</v>
      </c>
      <c r="D48" s="37" t="s">
        <v>2</v>
      </c>
      <c r="E48" s="56">
        <f>E47</f>
        <v>1849</v>
      </c>
      <c r="F48" s="62">
        <v>10.49</v>
      </c>
      <c r="G48" s="38">
        <f t="shared" si="13"/>
        <v>13.14</v>
      </c>
      <c r="H48" s="57">
        <f t="shared" si="14"/>
        <v>24295.86</v>
      </c>
      <c r="I48" s="38"/>
      <c r="J48" s="24"/>
      <c r="K48" s="24"/>
    </row>
    <row r="49" spans="1:11" ht="18.75" customHeight="1">
      <c r="A49" s="341" t="s">
        <v>59</v>
      </c>
      <c r="B49" s="342"/>
      <c r="C49" s="342"/>
      <c r="D49" s="342"/>
      <c r="E49" s="342"/>
      <c r="F49" s="342"/>
      <c r="G49" s="342"/>
      <c r="H49" s="343"/>
      <c r="I49" s="45">
        <f>ROUND(SUM(I14:I48),2)</f>
        <v>435927.41</v>
      </c>
      <c r="J49" s="24"/>
      <c r="K49" s="24"/>
    </row>
    <row r="51" spans="1:11" hidden="1">
      <c r="A51" s="84" t="s">
        <v>95</v>
      </c>
    </row>
  </sheetData>
  <mergeCells count="19">
    <mergeCell ref="C1:H1"/>
    <mergeCell ref="C2:H2"/>
    <mergeCell ref="C3:H3"/>
    <mergeCell ref="A6:B6"/>
    <mergeCell ref="A7:B7"/>
    <mergeCell ref="A8:B8"/>
    <mergeCell ref="A10:I11"/>
    <mergeCell ref="A12:A13"/>
    <mergeCell ref="C4:H4"/>
    <mergeCell ref="C6:F6"/>
    <mergeCell ref="C7:F7"/>
    <mergeCell ref="C8:F8"/>
    <mergeCell ref="A49:H49"/>
    <mergeCell ref="J17:K17"/>
    <mergeCell ref="B12:B13"/>
    <mergeCell ref="C12:C13"/>
    <mergeCell ref="D12:D13"/>
    <mergeCell ref="E12:E13"/>
    <mergeCell ref="F12:I12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rowBreaks count="2" manualBreakCount="2">
    <brk id="31" max="8" man="1"/>
    <brk id="73" max="8" man="1"/>
  </rowBreaks>
  <colBreaks count="1" manualBreakCount="1">
    <brk id="9" max="18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1726-2E5D-406E-B5B8-B6AFEA674E3B}">
  <dimension ref="A1:Q186"/>
  <sheetViews>
    <sheetView view="pageBreakPreview" topLeftCell="A171" zoomScale="120" zoomScaleNormal="100" zoomScaleSheetLayoutView="120" workbookViewId="0">
      <selection activeCell="A6" sqref="A6:G6"/>
    </sheetView>
  </sheetViews>
  <sheetFormatPr defaultColWidth="12.5703125" defaultRowHeight="15"/>
  <cols>
    <col min="1" max="1" width="9.7109375" customWidth="1"/>
    <col min="2" max="2" width="76.7109375" customWidth="1"/>
    <col min="3" max="3" width="6.5703125" customWidth="1"/>
    <col min="4" max="4" width="5.85546875" customWidth="1"/>
    <col min="5" max="5" width="10.28515625" customWidth="1"/>
    <col min="6" max="7" width="16.140625" customWidth="1"/>
    <col min="8" max="8" width="2.85546875" customWidth="1"/>
    <col min="9" max="9" width="3" customWidth="1"/>
    <col min="10" max="10" width="9.140625" customWidth="1"/>
    <col min="11" max="11" width="50" customWidth="1"/>
    <col min="12" max="12" width="6.140625" hidden="1" customWidth="1"/>
    <col min="13" max="13" width="7.140625" customWidth="1"/>
    <col min="14" max="14" width="9.140625" customWidth="1"/>
    <col min="15" max="15" width="11.85546875" customWidth="1"/>
    <col min="16" max="16" width="12.140625" customWidth="1"/>
    <col min="17" max="17" width="9.140625" customWidth="1"/>
  </cols>
  <sheetData>
    <row r="1" spans="1:17" ht="15" customHeight="1">
      <c r="A1" s="116"/>
      <c r="B1" s="388" t="s">
        <v>115</v>
      </c>
      <c r="C1" s="382"/>
      <c r="D1" s="382"/>
      <c r="E1" s="382"/>
      <c r="F1" s="382"/>
      <c r="G1" s="382"/>
      <c r="H1" s="116"/>
      <c r="I1" s="118"/>
      <c r="J1" s="119"/>
      <c r="K1" s="119"/>
      <c r="L1" s="120"/>
      <c r="M1" s="120"/>
      <c r="N1" s="120"/>
      <c r="O1" s="120"/>
      <c r="P1" s="120"/>
      <c r="Q1" s="120"/>
    </row>
    <row r="2" spans="1:17" ht="15" customHeight="1">
      <c r="A2" s="120"/>
      <c r="B2" s="389" t="s">
        <v>116</v>
      </c>
      <c r="C2" s="382"/>
      <c r="D2" s="382"/>
      <c r="E2" s="382"/>
      <c r="F2" s="382"/>
      <c r="G2" s="382"/>
      <c r="H2" s="120"/>
      <c r="I2" s="118"/>
      <c r="J2" s="119"/>
      <c r="K2" s="119"/>
      <c r="L2" s="119"/>
      <c r="M2" s="119"/>
      <c r="N2" s="119"/>
      <c r="O2" s="119"/>
      <c r="P2" s="119"/>
      <c r="Q2" s="119"/>
    </row>
    <row r="3" spans="1:17" ht="15" customHeight="1">
      <c r="A3" s="120"/>
      <c r="B3" s="389" t="s">
        <v>117</v>
      </c>
      <c r="C3" s="382"/>
      <c r="D3" s="382"/>
      <c r="E3" s="382"/>
      <c r="F3" s="382"/>
      <c r="G3" s="382"/>
      <c r="H3" s="120"/>
      <c r="I3" s="118"/>
      <c r="J3" s="119"/>
      <c r="K3" s="119"/>
      <c r="L3" s="119"/>
      <c r="M3" s="119"/>
      <c r="N3" s="119"/>
      <c r="O3" s="119"/>
      <c r="P3" s="119"/>
      <c r="Q3" s="119"/>
    </row>
    <row r="4" spans="1:17" ht="15" customHeight="1">
      <c r="A4" s="119"/>
      <c r="B4" s="390" t="s">
        <v>118</v>
      </c>
      <c r="C4" s="367"/>
      <c r="D4" s="367"/>
      <c r="E4" s="367"/>
      <c r="F4" s="367"/>
      <c r="G4" s="367"/>
      <c r="H4" s="122"/>
      <c r="I4" s="118"/>
      <c r="J4" s="119"/>
      <c r="K4" s="119"/>
      <c r="L4" s="119"/>
      <c r="M4" s="119"/>
      <c r="N4" s="119"/>
      <c r="O4" s="119"/>
      <c r="P4" s="119"/>
      <c r="Q4" s="119"/>
    </row>
    <row r="5" spans="1:17" ht="15" customHeight="1">
      <c r="A5" s="123" t="s">
        <v>119</v>
      </c>
      <c r="B5" s="391" t="s">
        <v>102</v>
      </c>
      <c r="C5" s="392"/>
      <c r="D5" s="392"/>
      <c r="E5" s="393"/>
      <c r="F5" s="124" t="s">
        <v>26</v>
      </c>
      <c r="G5" s="125">
        <f>ORC.DESON.!H6</f>
        <v>45061</v>
      </c>
      <c r="H5" s="119"/>
      <c r="I5" s="118"/>
      <c r="J5" s="119"/>
      <c r="K5" s="119"/>
      <c r="L5" s="119"/>
      <c r="M5" s="119"/>
      <c r="N5" s="119"/>
      <c r="O5" s="119"/>
      <c r="P5" s="119"/>
      <c r="Q5" s="119"/>
    </row>
    <row r="6" spans="1:17" ht="22.5" customHeight="1" thickBot="1">
      <c r="A6" s="394" t="s">
        <v>120</v>
      </c>
      <c r="B6" s="382"/>
      <c r="C6" s="382"/>
      <c r="D6" s="382"/>
      <c r="E6" s="382"/>
      <c r="F6" s="382"/>
      <c r="G6" s="378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7" ht="16.5" customHeight="1" thickBot="1">
      <c r="A7" s="127" t="s">
        <v>121</v>
      </c>
      <c r="B7" s="128" t="s">
        <v>12</v>
      </c>
      <c r="C7" s="129" t="s">
        <v>122</v>
      </c>
      <c r="D7" s="130" t="s">
        <v>123</v>
      </c>
      <c r="E7" s="131" t="s">
        <v>124</v>
      </c>
      <c r="F7" s="132" t="s">
        <v>125</v>
      </c>
      <c r="G7" s="133" t="s">
        <v>126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7" ht="15.75" hidden="1" customHeight="1">
      <c r="A8" s="134">
        <v>2</v>
      </c>
      <c r="B8" s="376" t="s">
        <v>30</v>
      </c>
      <c r="C8" s="377"/>
      <c r="D8" s="377"/>
      <c r="E8" s="377"/>
      <c r="F8" s="377"/>
      <c r="G8" s="378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17" ht="15" customHeight="1" thickBot="1">
      <c r="A9" s="135" t="s">
        <v>127</v>
      </c>
      <c r="B9" s="136" t="s">
        <v>128</v>
      </c>
      <c r="C9" s="137"/>
      <c r="D9" s="137"/>
      <c r="E9" s="138"/>
      <c r="F9" s="139"/>
      <c r="G9" s="140" t="s">
        <v>66</v>
      </c>
      <c r="H9" s="126"/>
      <c r="I9" s="126"/>
      <c r="J9" s="126"/>
      <c r="K9" s="126"/>
      <c r="L9" s="126"/>
      <c r="M9" s="126"/>
      <c r="N9" s="126"/>
      <c r="O9" s="126"/>
      <c r="P9" s="126"/>
      <c r="Q9" s="126"/>
    </row>
    <row r="10" spans="1:17" ht="15" customHeight="1">
      <c r="A10" s="141">
        <v>90780</v>
      </c>
      <c r="B10" s="142" t="s">
        <v>129</v>
      </c>
      <c r="C10" s="143" t="s">
        <v>130</v>
      </c>
      <c r="D10" s="143" t="s">
        <v>57</v>
      </c>
      <c r="E10" s="144">
        <v>110</v>
      </c>
      <c r="F10" s="145">
        <v>26.14</v>
      </c>
      <c r="G10" s="146">
        <f t="shared" ref="G10:G14" si="0">E10*F10</f>
        <v>2875.4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ht="15" customHeight="1">
      <c r="A11" s="147">
        <v>90766</v>
      </c>
      <c r="B11" s="148" t="s">
        <v>131</v>
      </c>
      <c r="C11" s="149" t="s">
        <v>130</v>
      </c>
      <c r="D11" s="149" t="s">
        <v>57</v>
      </c>
      <c r="E11" s="150">
        <v>0</v>
      </c>
      <c r="F11" s="151">
        <v>15.47</v>
      </c>
      <c r="G11" s="152">
        <f t="shared" si="0"/>
        <v>0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 ht="19.5" customHeight="1">
      <c r="A12" s="147">
        <v>88321</v>
      </c>
      <c r="B12" s="148" t="s">
        <v>132</v>
      </c>
      <c r="C12" s="149" t="s">
        <v>130</v>
      </c>
      <c r="D12" s="149" t="s">
        <v>57</v>
      </c>
      <c r="E12" s="150">
        <v>0</v>
      </c>
      <c r="F12" s="153">
        <v>23.02</v>
      </c>
      <c r="G12" s="152">
        <f t="shared" si="0"/>
        <v>0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7" ht="15.75" customHeight="1">
      <c r="A13" s="147">
        <v>88255</v>
      </c>
      <c r="B13" s="148" t="s">
        <v>133</v>
      </c>
      <c r="C13" s="149" t="s">
        <v>130</v>
      </c>
      <c r="D13" s="149" t="s">
        <v>57</v>
      </c>
      <c r="E13" s="150">
        <v>0</v>
      </c>
      <c r="F13" s="153">
        <v>31.2</v>
      </c>
      <c r="G13" s="152">
        <f t="shared" si="0"/>
        <v>0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7" ht="15.75" customHeight="1" thickBot="1">
      <c r="A14" s="154">
        <v>90778</v>
      </c>
      <c r="B14" s="155" t="s">
        <v>134</v>
      </c>
      <c r="C14" s="156" t="s">
        <v>130</v>
      </c>
      <c r="D14" s="156" t="s">
        <v>57</v>
      </c>
      <c r="E14" s="157">
        <v>5</v>
      </c>
      <c r="F14" s="158">
        <v>109.69</v>
      </c>
      <c r="G14" s="159">
        <f t="shared" si="0"/>
        <v>548.45000000000005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7" ht="15.75" customHeight="1" thickBot="1">
      <c r="A15" s="364" t="s">
        <v>135</v>
      </c>
      <c r="B15" s="365"/>
      <c r="C15" s="365"/>
      <c r="D15" s="365"/>
      <c r="E15" s="365"/>
      <c r="F15" s="365"/>
      <c r="G15" s="162">
        <f>SUM(G10:G14)</f>
        <v>3423.8500000000004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17" ht="15.75" customHeight="1" thickBot="1">
      <c r="A16" s="364" t="s">
        <v>136</v>
      </c>
      <c r="B16" s="365"/>
      <c r="C16" s="365"/>
      <c r="D16" s="365"/>
      <c r="E16" s="365"/>
      <c r="F16" s="365"/>
      <c r="G16" s="163">
        <f>G15*6</f>
        <v>20543.100000000002</v>
      </c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7" ht="15.75" customHeight="1" thickBot="1">
      <c r="A17" s="164"/>
      <c r="B17" s="395"/>
      <c r="C17" s="382"/>
      <c r="D17" s="382"/>
      <c r="E17" s="382"/>
      <c r="F17" s="382"/>
      <c r="G17" s="378"/>
      <c r="H17" s="126"/>
      <c r="I17" s="126"/>
      <c r="J17" s="126"/>
      <c r="K17" s="126"/>
      <c r="L17" s="126"/>
      <c r="M17" s="126"/>
      <c r="N17" s="126"/>
      <c r="O17" s="126"/>
      <c r="P17" s="126"/>
      <c r="Q17" s="126"/>
    </row>
    <row r="18" spans="1:17" ht="15.75" customHeight="1" thickBot="1">
      <c r="A18" s="135" t="s">
        <v>137</v>
      </c>
      <c r="B18" s="136" t="s">
        <v>113</v>
      </c>
      <c r="C18" s="137"/>
      <c r="D18" s="137"/>
      <c r="E18" s="138"/>
      <c r="F18" s="139"/>
      <c r="G18" s="140" t="s">
        <v>45</v>
      </c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ht="15.75" customHeight="1">
      <c r="A19" s="141" t="s">
        <v>138</v>
      </c>
      <c r="B19" s="142" t="s">
        <v>139</v>
      </c>
      <c r="C19" s="143" t="s">
        <v>140</v>
      </c>
      <c r="D19" s="143" t="s">
        <v>45</v>
      </c>
      <c r="E19" s="144">
        <v>1</v>
      </c>
      <c r="F19" s="165">
        <v>295</v>
      </c>
      <c r="G19" s="146">
        <f t="shared" ref="G19:G21" si="1">E19*F19</f>
        <v>295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ht="15.75" customHeight="1">
      <c r="A20" s="166"/>
      <c r="B20" s="148" t="s">
        <v>141</v>
      </c>
      <c r="C20" s="149" t="s">
        <v>140</v>
      </c>
      <c r="D20" s="149" t="s">
        <v>45</v>
      </c>
      <c r="E20" s="150">
        <v>0</v>
      </c>
      <c r="F20" s="153">
        <v>800</v>
      </c>
      <c r="G20" s="152">
        <f t="shared" si="1"/>
        <v>0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7" ht="15.75" customHeight="1" thickBot="1">
      <c r="A21" s="167"/>
      <c r="B21" s="155" t="s">
        <v>142</v>
      </c>
      <c r="C21" s="156" t="s">
        <v>140</v>
      </c>
      <c r="D21" s="156" t="s">
        <v>45</v>
      </c>
      <c r="E21" s="157">
        <v>0</v>
      </c>
      <c r="F21" s="168">
        <v>1500</v>
      </c>
      <c r="G21" s="159">
        <f t="shared" si="1"/>
        <v>0</v>
      </c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ht="15.75" customHeight="1" thickBot="1">
      <c r="A22" s="364" t="s">
        <v>143</v>
      </c>
      <c r="B22" s="365"/>
      <c r="C22" s="365"/>
      <c r="D22" s="365"/>
      <c r="E22" s="365"/>
      <c r="F22" s="365"/>
      <c r="G22" s="162">
        <f>SUM(G19:G21)</f>
        <v>295</v>
      </c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1:17" ht="15.75" hidden="1" customHeight="1">
      <c r="A23" s="387"/>
      <c r="B23" s="382"/>
      <c r="C23" s="382"/>
      <c r="D23" s="382"/>
      <c r="E23" s="382"/>
      <c r="F23" s="382"/>
      <c r="G23" s="378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ht="15.75" hidden="1" customHeight="1">
      <c r="A24" s="134"/>
      <c r="B24" s="169"/>
      <c r="C24" s="161"/>
      <c r="D24" s="161"/>
      <c r="E24" s="161"/>
      <c r="F24" s="161"/>
      <c r="G24" s="170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1:17" ht="49.5" hidden="1" customHeight="1">
      <c r="A25" s="171"/>
      <c r="B25" s="172"/>
      <c r="C25" s="161"/>
      <c r="D25" s="161"/>
      <c r="E25" s="161"/>
      <c r="F25" s="170"/>
      <c r="G25" s="173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7" ht="15.75" hidden="1" customHeight="1">
      <c r="A26" s="141"/>
      <c r="B26" s="142"/>
      <c r="C26" s="143"/>
      <c r="D26" s="143"/>
      <c r="E26" s="144"/>
      <c r="F26" s="174"/>
      <c r="G26" s="14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7" ht="15.75" hidden="1" customHeight="1">
      <c r="A27" s="147"/>
      <c r="B27" s="148"/>
      <c r="C27" s="149"/>
      <c r="D27" s="149"/>
      <c r="E27" s="150"/>
      <c r="F27" s="174"/>
      <c r="G27" s="152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1:17" ht="15.75" hidden="1" customHeight="1">
      <c r="A28" s="147"/>
      <c r="B28" s="148"/>
      <c r="C28" s="149"/>
      <c r="D28" s="149"/>
      <c r="E28" s="150"/>
      <c r="F28" s="174"/>
      <c r="G28" s="152"/>
      <c r="H28" s="126"/>
      <c r="I28" s="126"/>
      <c r="J28" s="126"/>
      <c r="K28" s="126"/>
      <c r="L28" s="126"/>
      <c r="M28" s="126"/>
      <c r="N28" s="126"/>
      <c r="O28" s="126"/>
      <c r="P28" s="126"/>
      <c r="Q28" s="126"/>
    </row>
    <row r="29" spans="1:17" ht="15.75" hidden="1" customHeight="1">
      <c r="A29" s="147"/>
      <c r="B29" s="148"/>
      <c r="C29" s="149"/>
      <c r="D29" s="149"/>
      <c r="E29" s="150"/>
      <c r="F29" s="174"/>
      <c r="G29" s="152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17" ht="15.75" hidden="1" customHeight="1">
      <c r="A30" s="147"/>
      <c r="B30" s="148"/>
      <c r="C30" s="149"/>
      <c r="D30" s="149"/>
      <c r="E30" s="175"/>
      <c r="F30" s="174"/>
      <c r="G30" s="152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7" ht="15.75" hidden="1" customHeight="1">
      <c r="A31" s="147"/>
      <c r="B31" s="148"/>
      <c r="C31" s="149"/>
      <c r="D31" s="149"/>
      <c r="E31" s="150"/>
      <c r="F31" s="174"/>
      <c r="G31" s="152"/>
      <c r="H31" s="126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17" ht="15.75" hidden="1" customHeight="1">
      <c r="A32" s="147"/>
      <c r="B32" s="148"/>
      <c r="C32" s="149"/>
      <c r="D32" s="149"/>
      <c r="E32" s="150"/>
      <c r="F32" s="174"/>
      <c r="G32" s="152"/>
      <c r="H32" s="126"/>
      <c r="I32" s="126"/>
      <c r="J32" s="126"/>
      <c r="K32" s="126"/>
      <c r="L32" s="126"/>
      <c r="M32" s="126"/>
      <c r="N32" s="126"/>
      <c r="O32" s="126"/>
      <c r="P32" s="126"/>
      <c r="Q32" s="126"/>
    </row>
    <row r="33" spans="1:17" ht="15.75" hidden="1" customHeight="1">
      <c r="A33" s="147"/>
      <c r="B33" s="148"/>
      <c r="C33" s="149"/>
      <c r="D33" s="149"/>
      <c r="E33" s="150"/>
      <c r="F33" s="174"/>
      <c r="G33" s="152"/>
      <c r="H33" s="126"/>
      <c r="I33" s="126"/>
      <c r="J33" s="126"/>
      <c r="K33" s="126"/>
      <c r="L33" s="126"/>
      <c r="M33" s="126"/>
      <c r="N33" s="126"/>
      <c r="O33" s="126"/>
      <c r="P33" s="126"/>
      <c r="Q33" s="126"/>
    </row>
    <row r="34" spans="1:17" ht="15.75" hidden="1" customHeight="1">
      <c r="A34" s="147"/>
      <c r="B34" s="148"/>
      <c r="C34" s="149"/>
      <c r="D34" s="149"/>
      <c r="E34" s="150"/>
      <c r="F34" s="174"/>
      <c r="G34" s="152"/>
      <c r="H34" s="126"/>
      <c r="I34" s="126"/>
      <c r="J34" s="126"/>
      <c r="K34" s="126"/>
      <c r="L34" s="126"/>
      <c r="M34" s="126"/>
      <c r="N34" s="126"/>
      <c r="O34" s="126"/>
      <c r="P34" s="126"/>
      <c r="Q34" s="126"/>
    </row>
    <row r="35" spans="1:17" ht="15.75" hidden="1" customHeight="1">
      <c r="A35" s="176"/>
      <c r="B35" s="148"/>
      <c r="C35" s="149"/>
      <c r="D35" s="177"/>
      <c r="E35" s="178"/>
      <c r="F35" s="174"/>
      <c r="G35" s="179"/>
      <c r="H35" s="126"/>
      <c r="I35" s="126"/>
      <c r="J35" s="126"/>
      <c r="K35" s="126"/>
      <c r="L35" s="126"/>
      <c r="M35" s="126"/>
      <c r="N35" s="126"/>
      <c r="O35" s="126"/>
      <c r="P35" s="126"/>
      <c r="Q35" s="126"/>
    </row>
    <row r="36" spans="1:17" ht="15.75" hidden="1" customHeight="1">
      <c r="A36" s="176"/>
      <c r="B36" s="148"/>
      <c r="C36" s="149"/>
      <c r="D36" s="177"/>
      <c r="E36" s="178"/>
      <c r="F36" s="174"/>
      <c r="G36" s="179"/>
      <c r="H36" s="126"/>
      <c r="I36" s="126"/>
      <c r="J36" s="126"/>
      <c r="K36" s="126"/>
      <c r="L36" s="126"/>
      <c r="M36" s="126"/>
      <c r="N36" s="126"/>
      <c r="O36" s="126"/>
      <c r="P36" s="126"/>
      <c r="Q36" s="126"/>
    </row>
    <row r="37" spans="1:17" ht="15.75" hidden="1" customHeight="1">
      <c r="A37" s="176"/>
      <c r="B37" s="180"/>
      <c r="C37" s="149"/>
      <c r="D37" s="149"/>
      <c r="E37" s="178"/>
      <c r="F37" s="174"/>
      <c r="G37" s="179"/>
      <c r="H37" s="126"/>
      <c r="I37" s="126"/>
      <c r="J37" s="126"/>
      <c r="K37" s="126"/>
      <c r="L37" s="126"/>
      <c r="M37" s="126"/>
      <c r="N37" s="126"/>
      <c r="O37" s="126"/>
      <c r="P37" s="126"/>
      <c r="Q37" s="126"/>
    </row>
    <row r="38" spans="1:17" ht="15.75" hidden="1" customHeight="1">
      <c r="A38" s="176"/>
      <c r="B38" s="148"/>
      <c r="C38" s="149"/>
      <c r="D38" s="149"/>
      <c r="E38" s="178"/>
      <c r="F38" s="174"/>
      <c r="G38" s="179"/>
      <c r="H38" s="126"/>
      <c r="I38" s="126"/>
      <c r="J38" s="126"/>
      <c r="K38" s="126"/>
      <c r="L38" s="126"/>
      <c r="M38" s="126"/>
      <c r="N38" s="126"/>
      <c r="O38" s="126"/>
      <c r="P38" s="126"/>
      <c r="Q38" s="126"/>
    </row>
    <row r="39" spans="1:17" ht="15.75" hidden="1" customHeight="1">
      <c r="A39" s="176"/>
      <c r="B39" s="181"/>
      <c r="C39" s="149"/>
      <c r="D39" s="149"/>
      <c r="E39" s="182"/>
      <c r="F39" s="174"/>
      <c r="G39" s="179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ht="15.75" hidden="1" customHeight="1">
      <c r="A40" s="183"/>
      <c r="B40" s="184"/>
      <c r="C40" s="156"/>
      <c r="D40" s="156"/>
      <c r="E40" s="185"/>
      <c r="F40" s="174"/>
      <c r="G40" s="186"/>
      <c r="H40" s="126"/>
      <c r="I40" s="126"/>
      <c r="J40" s="126"/>
      <c r="K40" s="126"/>
      <c r="L40" s="126"/>
      <c r="M40" s="126"/>
      <c r="N40" s="126"/>
      <c r="O40" s="126"/>
      <c r="P40" s="126"/>
      <c r="Q40" s="126"/>
    </row>
    <row r="41" spans="1:17" ht="15.75" hidden="1" customHeight="1">
      <c r="A41" s="160"/>
      <c r="B41" s="161"/>
      <c r="C41" s="161"/>
      <c r="D41" s="161"/>
      <c r="E41" s="161"/>
      <c r="F41" s="170"/>
      <c r="G41" s="162"/>
      <c r="H41" s="126"/>
      <c r="I41" s="126"/>
      <c r="J41" s="126"/>
      <c r="K41" s="126"/>
      <c r="L41" s="126"/>
      <c r="M41" s="126"/>
      <c r="N41" s="126"/>
      <c r="O41" s="126"/>
      <c r="P41" s="126"/>
      <c r="Q41" s="126"/>
    </row>
    <row r="42" spans="1:17" ht="15.75" hidden="1" customHeight="1">
      <c r="A42" s="387"/>
      <c r="B42" s="382"/>
      <c r="C42" s="382"/>
      <c r="D42" s="382"/>
      <c r="E42" s="382"/>
      <c r="F42" s="382"/>
      <c r="G42" s="378"/>
      <c r="H42" s="126"/>
      <c r="I42" s="126"/>
      <c r="J42" s="126"/>
      <c r="K42" s="126"/>
      <c r="L42" s="126"/>
      <c r="M42" s="126"/>
      <c r="N42" s="126"/>
      <c r="O42" s="126"/>
      <c r="P42" s="126"/>
      <c r="Q42" s="126"/>
    </row>
    <row r="43" spans="1:17" ht="15.75" hidden="1" customHeight="1">
      <c r="A43" s="134"/>
      <c r="B43" s="169"/>
      <c r="C43" s="161"/>
      <c r="D43" s="161"/>
      <c r="E43" s="161"/>
      <c r="F43" s="161"/>
      <c r="G43" s="170"/>
      <c r="H43" s="126"/>
      <c r="I43" s="126"/>
      <c r="J43" s="126"/>
      <c r="K43" s="126"/>
      <c r="L43" s="126"/>
      <c r="M43" s="126"/>
      <c r="N43" s="126"/>
      <c r="O43" s="126"/>
      <c r="P43" s="126"/>
      <c r="Q43" s="126"/>
    </row>
    <row r="44" spans="1:17" ht="15.75" hidden="1" customHeight="1">
      <c r="A44" s="171"/>
      <c r="B44" s="187"/>
      <c r="C44" s="161"/>
      <c r="D44" s="161"/>
      <c r="E44" s="161"/>
      <c r="F44" s="161"/>
      <c r="G44" s="171"/>
      <c r="H44" s="126"/>
      <c r="I44" s="126"/>
      <c r="J44" s="126"/>
      <c r="K44" s="126"/>
      <c r="L44" s="126"/>
      <c r="M44" s="126"/>
      <c r="N44" s="126"/>
      <c r="O44" s="126"/>
      <c r="P44" s="126"/>
      <c r="Q44" s="126"/>
    </row>
    <row r="45" spans="1:17" ht="15.75" hidden="1" customHeight="1">
      <c r="A45" s="188"/>
      <c r="B45" s="189"/>
      <c r="C45" s="190"/>
      <c r="D45" s="191"/>
      <c r="E45" s="192"/>
      <c r="F45" s="193"/>
      <c r="G45" s="194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ht="15.75" hidden="1" customHeight="1">
      <c r="A46" s="188"/>
      <c r="B46" s="189"/>
      <c r="C46" s="190"/>
      <c r="D46" s="191"/>
      <c r="E46" s="192"/>
      <c r="F46" s="193"/>
      <c r="G46" s="194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ht="15.75" hidden="1" customHeight="1">
      <c r="A47" s="188"/>
      <c r="B47" s="189"/>
      <c r="C47" s="190"/>
      <c r="D47" s="191"/>
      <c r="E47" s="192"/>
      <c r="F47" s="193"/>
      <c r="G47" s="194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ht="15.75" hidden="1" customHeight="1">
      <c r="A48" s="188"/>
      <c r="B48" s="189"/>
      <c r="C48" s="190"/>
      <c r="D48" s="191"/>
      <c r="E48" s="192"/>
      <c r="F48" s="193"/>
      <c r="G48" s="194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15.75" customHeight="1" thickBot="1">
      <c r="A49" s="188"/>
      <c r="B49" s="189"/>
      <c r="C49" s="190"/>
      <c r="D49" s="191"/>
      <c r="E49" s="192"/>
      <c r="F49" s="193"/>
      <c r="G49" s="194"/>
      <c r="H49" s="126"/>
      <c r="I49" s="126"/>
      <c r="J49" s="126"/>
      <c r="K49" s="126"/>
      <c r="L49" s="126"/>
      <c r="M49" s="126"/>
      <c r="N49" s="126"/>
      <c r="O49" s="126"/>
      <c r="P49" s="126"/>
      <c r="Q49" s="126"/>
    </row>
    <row r="50" spans="1:17" ht="15.75" hidden="1" customHeight="1">
      <c r="A50" s="176"/>
      <c r="B50" s="148"/>
      <c r="C50" s="149"/>
      <c r="D50" s="149"/>
      <c r="E50" s="178"/>
      <c r="F50" s="174"/>
      <c r="G50" s="179"/>
      <c r="H50" s="126"/>
      <c r="I50" s="126"/>
      <c r="J50" s="126"/>
      <c r="K50" s="126"/>
      <c r="L50" s="126"/>
      <c r="M50" s="126"/>
      <c r="N50" s="126"/>
      <c r="O50" s="126"/>
      <c r="P50" s="126"/>
      <c r="Q50" s="126"/>
    </row>
    <row r="51" spans="1:17" ht="18" hidden="1" customHeight="1">
      <c r="A51" s="176"/>
      <c r="B51" s="148"/>
      <c r="C51" s="149"/>
      <c r="D51" s="149"/>
      <c r="E51" s="178"/>
      <c r="F51" s="174"/>
      <c r="G51" s="179"/>
      <c r="H51" s="126"/>
      <c r="I51" s="126"/>
      <c r="J51" s="126"/>
      <c r="K51" s="126"/>
      <c r="L51" s="126"/>
      <c r="M51" s="126"/>
      <c r="N51" s="126"/>
      <c r="O51" s="126"/>
      <c r="P51" s="126"/>
      <c r="Q51" s="126"/>
    </row>
    <row r="52" spans="1:17" ht="15.75" hidden="1" customHeight="1">
      <c r="A52" s="176"/>
      <c r="B52" s="148"/>
      <c r="C52" s="149"/>
      <c r="D52" s="149"/>
      <c r="E52" s="178"/>
      <c r="F52" s="174"/>
      <c r="G52" s="179"/>
      <c r="H52" s="126"/>
      <c r="I52" s="126"/>
      <c r="J52" s="126"/>
      <c r="K52" s="126"/>
      <c r="L52" s="126"/>
      <c r="M52" s="126"/>
      <c r="N52" s="126"/>
      <c r="O52" s="126"/>
      <c r="P52" s="126"/>
      <c r="Q52" s="126"/>
    </row>
    <row r="53" spans="1:17" ht="15.75" hidden="1" customHeight="1">
      <c r="A53" s="176"/>
      <c r="B53" s="148"/>
      <c r="C53" s="149"/>
      <c r="D53" s="149"/>
      <c r="E53" s="178"/>
      <c r="F53" s="174"/>
      <c r="G53" s="179"/>
      <c r="H53" s="126"/>
      <c r="I53" s="126"/>
      <c r="J53" s="126"/>
      <c r="K53" s="126"/>
      <c r="L53" s="126"/>
      <c r="M53" s="126"/>
      <c r="N53" s="126"/>
      <c r="O53" s="126"/>
      <c r="P53" s="126"/>
      <c r="Q53" s="126"/>
    </row>
    <row r="54" spans="1:17" ht="15.75" hidden="1" customHeight="1">
      <c r="A54" s="188"/>
      <c r="B54" s="189"/>
      <c r="C54" s="190"/>
      <c r="D54" s="191"/>
      <c r="E54" s="192"/>
      <c r="F54" s="193"/>
      <c r="G54" s="194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1:17" ht="15.75" hidden="1" customHeight="1">
      <c r="A55" s="188"/>
      <c r="B55" s="189"/>
      <c r="C55" s="190"/>
      <c r="D55" s="191"/>
      <c r="E55" s="192"/>
      <c r="F55" s="193"/>
      <c r="G55" s="194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ht="15.75" hidden="1" customHeight="1">
      <c r="A56" s="188"/>
      <c r="B56" s="189"/>
      <c r="C56" s="190"/>
      <c r="D56" s="191"/>
      <c r="E56" s="192"/>
      <c r="F56" s="193"/>
      <c r="G56" s="194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ht="15.75" hidden="1" customHeight="1">
      <c r="A57" s="188"/>
      <c r="B57" s="189"/>
      <c r="C57" s="190"/>
      <c r="D57" s="191"/>
      <c r="E57" s="192"/>
      <c r="F57" s="193"/>
      <c r="G57" s="194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ht="15.75" hidden="1" customHeight="1">
      <c r="A58" s="176"/>
      <c r="B58" s="148"/>
      <c r="C58" s="149"/>
      <c r="D58" s="149"/>
      <c r="E58" s="178"/>
      <c r="F58" s="174"/>
      <c r="G58" s="179"/>
      <c r="H58" s="126"/>
      <c r="I58" s="126"/>
      <c r="J58" s="126"/>
      <c r="K58" s="126"/>
      <c r="L58" s="126"/>
      <c r="M58" s="126"/>
      <c r="N58" s="126"/>
      <c r="O58" s="126"/>
      <c r="P58" s="126"/>
      <c r="Q58" s="126"/>
    </row>
    <row r="59" spans="1:17" ht="15.75" hidden="1" customHeight="1">
      <c r="A59" s="176"/>
      <c r="B59" s="148"/>
      <c r="C59" s="149"/>
      <c r="D59" s="149"/>
      <c r="E59" s="178"/>
      <c r="F59" s="174"/>
      <c r="G59" s="179"/>
      <c r="H59" s="126"/>
      <c r="I59" s="126"/>
      <c r="J59" s="126"/>
      <c r="K59" s="126"/>
      <c r="L59" s="126"/>
      <c r="M59" s="126"/>
      <c r="N59" s="126"/>
      <c r="O59" s="126"/>
      <c r="P59" s="126"/>
      <c r="Q59" s="126"/>
    </row>
    <row r="60" spans="1:17" ht="15.75" hidden="1" customHeight="1">
      <c r="A60" s="160"/>
      <c r="B60" s="161"/>
      <c r="C60" s="161"/>
      <c r="D60" s="161"/>
      <c r="E60" s="161"/>
      <c r="F60" s="170"/>
      <c r="G60" s="162"/>
      <c r="H60" s="126"/>
      <c r="I60" s="126"/>
      <c r="J60" s="126"/>
      <c r="K60" s="126"/>
      <c r="L60" s="126"/>
      <c r="M60" s="126"/>
      <c r="N60" s="126"/>
      <c r="O60" s="126"/>
      <c r="P60" s="126"/>
      <c r="Q60" s="126"/>
    </row>
    <row r="61" spans="1:17" ht="15.75" hidden="1" customHeight="1">
      <c r="A61" s="387"/>
      <c r="B61" s="382"/>
      <c r="C61" s="382"/>
      <c r="D61" s="382"/>
      <c r="E61" s="382"/>
      <c r="F61" s="382"/>
      <c r="G61" s="378"/>
      <c r="H61" s="126"/>
      <c r="I61" s="126"/>
      <c r="J61" s="126"/>
      <c r="K61" s="126"/>
      <c r="L61" s="126"/>
      <c r="M61" s="126"/>
      <c r="N61" s="126"/>
      <c r="O61" s="126"/>
      <c r="P61" s="126"/>
      <c r="Q61" s="126"/>
    </row>
    <row r="62" spans="1:17" ht="51.75" hidden="1" customHeight="1">
      <c r="A62" s="171"/>
      <c r="B62" s="379"/>
      <c r="C62" s="365"/>
      <c r="D62" s="365"/>
      <c r="E62" s="365"/>
      <c r="F62" s="365"/>
      <c r="G62" s="171"/>
      <c r="H62" s="126"/>
      <c r="I62" s="126"/>
      <c r="J62" s="121"/>
      <c r="K62" s="381"/>
      <c r="L62" s="382"/>
      <c r="M62" s="382"/>
      <c r="N62" s="382"/>
      <c r="O62" s="382"/>
      <c r="P62" s="121"/>
      <c r="Q62" s="126"/>
    </row>
    <row r="63" spans="1:17" ht="15.75" hidden="1" customHeight="1">
      <c r="A63" s="197"/>
      <c r="B63" s="198"/>
      <c r="C63" s="143"/>
      <c r="D63" s="143"/>
      <c r="E63" s="199"/>
      <c r="F63" s="200"/>
      <c r="G63" s="201"/>
      <c r="H63" s="126"/>
      <c r="I63" s="126"/>
      <c r="J63" s="202"/>
      <c r="K63" s="119"/>
      <c r="L63" s="202"/>
      <c r="M63" s="202"/>
      <c r="N63" s="203"/>
      <c r="O63" s="204"/>
      <c r="P63" s="204"/>
      <c r="Q63" s="126"/>
    </row>
    <row r="64" spans="1:17" ht="53.25" hidden="1" customHeight="1">
      <c r="A64" s="176"/>
      <c r="B64" s="181"/>
      <c r="C64" s="149"/>
      <c r="D64" s="149"/>
      <c r="E64" s="178"/>
      <c r="F64" s="174"/>
      <c r="G64" s="179"/>
      <c r="H64" s="126"/>
      <c r="I64" s="126"/>
      <c r="J64" s="202"/>
      <c r="K64" s="119"/>
      <c r="L64" s="202"/>
      <c r="M64" s="202"/>
      <c r="N64" s="202"/>
      <c r="O64" s="204"/>
      <c r="P64" s="204"/>
      <c r="Q64" s="126"/>
    </row>
    <row r="65" spans="1:17" ht="15.75" hidden="1" customHeight="1">
      <c r="A65" s="176"/>
      <c r="B65" s="181"/>
      <c r="C65" s="149"/>
      <c r="D65" s="149"/>
      <c r="E65" s="178"/>
      <c r="F65" s="174"/>
      <c r="G65" s="179"/>
      <c r="H65" s="126"/>
      <c r="I65" s="126"/>
      <c r="J65" s="202"/>
      <c r="K65" s="119"/>
      <c r="L65" s="202"/>
      <c r="M65" s="202"/>
      <c r="N65" s="202"/>
      <c r="O65" s="204"/>
      <c r="P65" s="204"/>
      <c r="Q65" s="126"/>
    </row>
    <row r="66" spans="1:17" ht="15.75" hidden="1" customHeight="1">
      <c r="A66" s="176"/>
      <c r="B66" s="181"/>
      <c r="C66" s="149"/>
      <c r="D66" s="149"/>
      <c r="E66" s="178"/>
      <c r="F66" s="174"/>
      <c r="G66" s="179"/>
      <c r="H66" s="126"/>
      <c r="I66" s="126"/>
      <c r="J66" s="202"/>
      <c r="K66" s="119"/>
      <c r="L66" s="202"/>
      <c r="M66" s="202"/>
      <c r="N66" s="202"/>
      <c r="O66" s="204"/>
      <c r="P66" s="204"/>
      <c r="Q66" s="126"/>
    </row>
    <row r="67" spans="1:17" ht="82.5" hidden="1" customHeight="1">
      <c r="A67" s="176"/>
      <c r="B67" s="181"/>
      <c r="C67" s="149"/>
      <c r="D67" s="149"/>
      <c r="E67" s="178"/>
      <c r="F67" s="174"/>
      <c r="G67" s="179"/>
      <c r="H67" s="126"/>
      <c r="I67" s="126"/>
      <c r="J67" s="202"/>
      <c r="K67" s="119"/>
      <c r="L67" s="202"/>
      <c r="M67" s="202"/>
      <c r="N67" s="203"/>
      <c r="O67" s="204"/>
      <c r="P67" s="204"/>
      <c r="Q67" s="126"/>
    </row>
    <row r="68" spans="1:17" ht="33.75" hidden="1" customHeight="1">
      <c r="A68" s="205"/>
      <c r="B68" s="206"/>
      <c r="C68" s="207"/>
      <c r="D68" s="208"/>
      <c r="E68" s="209"/>
      <c r="F68" s="210"/>
      <c r="G68" s="211"/>
      <c r="H68" s="126"/>
      <c r="I68" s="126"/>
      <c r="J68" s="212"/>
      <c r="K68" s="213"/>
      <c r="L68" s="212"/>
      <c r="M68" s="212"/>
      <c r="N68" s="214"/>
      <c r="O68" s="215"/>
      <c r="P68" s="204"/>
      <c r="Q68" s="126"/>
    </row>
    <row r="69" spans="1:17" ht="15.75" hidden="1" customHeight="1">
      <c r="A69" s="364"/>
      <c r="B69" s="365"/>
      <c r="C69" s="365"/>
      <c r="D69" s="365"/>
      <c r="E69" s="365"/>
      <c r="F69" s="370"/>
      <c r="G69" s="162"/>
      <c r="H69" s="126"/>
      <c r="I69" s="126"/>
      <c r="J69" s="383"/>
      <c r="K69" s="382"/>
      <c r="L69" s="382"/>
      <c r="M69" s="382"/>
      <c r="N69" s="382"/>
      <c r="O69" s="382"/>
      <c r="P69" s="217"/>
      <c r="Q69" s="126"/>
    </row>
    <row r="70" spans="1:17" ht="15.75" hidden="1" customHeight="1">
      <c r="A70" s="218"/>
      <c r="B70" s="218"/>
      <c r="C70" s="219"/>
      <c r="D70" s="218"/>
      <c r="E70" s="220"/>
      <c r="F70" s="218"/>
      <c r="G70" s="218"/>
      <c r="H70" s="126"/>
      <c r="I70" s="126"/>
      <c r="J70" s="126"/>
      <c r="K70" s="126"/>
      <c r="L70" s="126"/>
      <c r="M70" s="126"/>
      <c r="N70" s="126"/>
      <c r="O70" s="126"/>
      <c r="P70" s="126"/>
      <c r="Q70" s="126"/>
    </row>
    <row r="71" spans="1:17" ht="49.5" hidden="1" customHeight="1">
      <c r="A71" s="171"/>
      <c r="B71" s="379"/>
      <c r="C71" s="365"/>
      <c r="D71" s="365"/>
      <c r="E71" s="365"/>
      <c r="F71" s="365"/>
      <c r="G71" s="171"/>
      <c r="H71" s="126"/>
      <c r="I71" s="126"/>
      <c r="J71" s="121"/>
      <c r="K71" s="381"/>
      <c r="L71" s="382"/>
      <c r="M71" s="382"/>
      <c r="N71" s="382"/>
      <c r="O71" s="382"/>
      <c r="P71" s="121"/>
      <c r="Q71" s="126"/>
    </row>
    <row r="72" spans="1:17" ht="15.75" hidden="1" customHeight="1">
      <c r="A72" s="221"/>
      <c r="B72" s="198"/>
      <c r="C72" s="143"/>
      <c r="D72" s="143"/>
      <c r="E72" s="199"/>
      <c r="F72" s="200"/>
      <c r="G72" s="201"/>
      <c r="H72" s="126"/>
      <c r="I72" s="126"/>
      <c r="J72" s="202"/>
      <c r="K72" s="119"/>
      <c r="L72" s="202"/>
      <c r="M72" s="202"/>
      <c r="N72" s="203"/>
      <c r="O72" s="204"/>
      <c r="P72" s="204"/>
      <c r="Q72" s="126"/>
    </row>
    <row r="73" spans="1:17" ht="53.25" hidden="1" customHeight="1">
      <c r="A73" s="188"/>
      <c r="B73" s="189"/>
      <c r="C73" s="190"/>
      <c r="D73" s="191"/>
      <c r="E73" s="192"/>
      <c r="F73" s="193"/>
      <c r="G73" s="194"/>
      <c r="H73" s="126"/>
      <c r="I73" s="126"/>
      <c r="J73" s="202"/>
      <c r="K73" s="119"/>
      <c r="L73" s="202"/>
      <c r="M73" s="202"/>
      <c r="N73" s="202"/>
      <c r="O73" s="204"/>
      <c r="P73" s="204"/>
      <c r="Q73" s="126"/>
    </row>
    <row r="74" spans="1:17" ht="15.75" hidden="1" customHeight="1">
      <c r="A74" s="188"/>
      <c r="B74" s="189"/>
      <c r="C74" s="190"/>
      <c r="D74" s="191"/>
      <c r="E74" s="192"/>
      <c r="F74" s="193"/>
      <c r="G74" s="194"/>
      <c r="H74" s="126"/>
      <c r="I74" s="126"/>
      <c r="J74" s="202"/>
      <c r="K74" s="119"/>
      <c r="L74" s="202"/>
      <c r="M74" s="202"/>
      <c r="N74" s="202"/>
      <c r="O74" s="204"/>
      <c r="P74" s="204"/>
      <c r="Q74" s="126"/>
    </row>
    <row r="75" spans="1:17" ht="15.75" hidden="1" customHeight="1">
      <c r="A75" s="188"/>
      <c r="B75" s="189"/>
      <c r="C75" s="190"/>
      <c r="D75" s="191"/>
      <c r="E75" s="192"/>
      <c r="F75" s="193"/>
      <c r="G75" s="194"/>
      <c r="H75" s="126"/>
      <c r="I75" s="126"/>
      <c r="J75" s="202"/>
      <c r="K75" s="119"/>
      <c r="L75" s="202"/>
      <c r="M75" s="202"/>
      <c r="N75" s="202"/>
      <c r="O75" s="204"/>
      <c r="P75" s="204"/>
      <c r="Q75" s="126"/>
    </row>
    <row r="76" spans="1:17" ht="82.5" hidden="1" customHeight="1">
      <c r="A76" s="188"/>
      <c r="B76" s="189"/>
      <c r="C76" s="190"/>
      <c r="D76" s="191"/>
      <c r="E76" s="192"/>
      <c r="F76" s="193"/>
      <c r="G76" s="194"/>
      <c r="H76" s="126"/>
      <c r="I76" s="126"/>
      <c r="J76" s="202"/>
      <c r="K76" s="119"/>
      <c r="L76" s="202"/>
      <c r="M76" s="202"/>
      <c r="N76" s="203"/>
      <c r="O76" s="204"/>
      <c r="P76" s="204"/>
      <c r="Q76" s="126"/>
    </row>
    <row r="77" spans="1:17" ht="33.75" hidden="1" customHeight="1">
      <c r="A77" s="205"/>
      <c r="B77" s="222"/>
      <c r="C77" s="223"/>
      <c r="D77" s="224"/>
      <c r="E77" s="225"/>
      <c r="F77" s="226"/>
      <c r="G77" s="227"/>
      <c r="H77" s="126"/>
      <c r="I77" s="126"/>
      <c r="J77" s="212"/>
      <c r="K77" s="213"/>
      <c r="L77" s="212"/>
      <c r="M77" s="212"/>
      <c r="N77" s="214"/>
      <c r="O77" s="215"/>
      <c r="P77" s="204"/>
      <c r="Q77" s="126"/>
    </row>
    <row r="78" spans="1:17" ht="15.75" hidden="1" customHeight="1">
      <c r="A78" s="364"/>
      <c r="B78" s="365"/>
      <c r="C78" s="365"/>
      <c r="D78" s="365"/>
      <c r="E78" s="365"/>
      <c r="F78" s="370"/>
      <c r="G78" s="162"/>
      <c r="H78" s="126"/>
      <c r="I78" s="126"/>
      <c r="J78" s="383"/>
      <c r="K78" s="382"/>
      <c r="L78" s="382"/>
      <c r="M78" s="382"/>
      <c r="N78" s="382"/>
      <c r="O78" s="382"/>
      <c r="P78" s="217"/>
      <c r="Q78" s="126"/>
    </row>
    <row r="79" spans="1:17" ht="15.75" hidden="1" customHeight="1">
      <c r="A79" s="228"/>
      <c r="B79" s="228"/>
      <c r="C79" s="229"/>
      <c r="D79" s="228"/>
      <c r="E79" s="230"/>
      <c r="F79" s="228"/>
      <c r="G79" s="228"/>
      <c r="H79" s="126"/>
      <c r="I79" s="126"/>
      <c r="J79" s="126"/>
      <c r="K79" s="126"/>
      <c r="L79" s="126"/>
      <c r="M79" s="126"/>
      <c r="N79" s="126"/>
      <c r="O79" s="126"/>
      <c r="P79" s="126"/>
      <c r="Q79" s="126"/>
    </row>
    <row r="80" spans="1:17" ht="16.5" hidden="1" customHeight="1">
      <c r="A80" s="231"/>
      <c r="B80" s="384"/>
      <c r="C80" s="385"/>
      <c r="D80" s="385"/>
      <c r="E80" s="385"/>
      <c r="F80" s="385"/>
      <c r="G80" s="386"/>
      <c r="H80" s="196"/>
      <c r="I80" s="196"/>
      <c r="J80" s="232"/>
      <c r="K80" s="232"/>
      <c r="L80" s="233"/>
      <c r="M80" s="232"/>
      <c r="N80" s="234"/>
      <c r="O80" s="126"/>
      <c r="P80" s="126"/>
      <c r="Q80" s="126"/>
    </row>
    <row r="81" spans="1:17" ht="51" hidden="1" customHeight="1">
      <c r="A81" s="171"/>
      <c r="B81" s="379"/>
      <c r="C81" s="365"/>
      <c r="D81" s="365"/>
      <c r="E81" s="365"/>
      <c r="F81" s="365"/>
      <c r="G81" s="235"/>
      <c r="H81" s="236"/>
      <c r="I81" s="236"/>
      <c r="J81" s="232"/>
      <c r="K81" s="232"/>
      <c r="L81" s="233"/>
      <c r="M81" s="232"/>
      <c r="N81" s="234"/>
      <c r="O81" s="126"/>
      <c r="P81" s="126"/>
      <c r="Q81" s="126"/>
    </row>
    <row r="82" spans="1:17" ht="15.75" hidden="1" customHeight="1">
      <c r="A82" s="176"/>
      <c r="B82" s="181"/>
      <c r="C82" s="149"/>
      <c r="D82" s="149"/>
      <c r="E82" s="178"/>
      <c r="F82" s="174"/>
      <c r="G82" s="179"/>
      <c r="H82" s="236"/>
      <c r="I82" s="236"/>
      <c r="J82" s="232"/>
      <c r="K82" s="232"/>
      <c r="L82" s="233"/>
      <c r="M82" s="232"/>
      <c r="N82" s="234"/>
      <c r="O82" s="126"/>
      <c r="P82" s="126"/>
      <c r="Q82" s="126"/>
    </row>
    <row r="83" spans="1:17" ht="15.75" hidden="1" customHeight="1">
      <c r="A83" s="176"/>
      <c r="B83" s="181"/>
      <c r="C83" s="149"/>
      <c r="D83" s="149"/>
      <c r="E83" s="178"/>
      <c r="F83" s="174"/>
      <c r="G83" s="179"/>
      <c r="H83" s="236"/>
      <c r="I83" s="236"/>
      <c r="J83" s="232"/>
      <c r="K83" s="232"/>
      <c r="L83" s="233"/>
      <c r="M83" s="232"/>
      <c r="N83" s="234"/>
      <c r="O83" s="126"/>
      <c r="P83" s="126"/>
      <c r="Q83" s="126"/>
    </row>
    <row r="84" spans="1:17" ht="15.75" hidden="1" customHeight="1">
      <c r="A84" s="176"/>
      <c r="B84" s="181"/>
      <c r="C84" s="149"/>
      <c r="D84" s="149"/>
      <c r="E84" s="178"/>
      <c r="F84" s="174"/>
      <c r="G84" s="179"/>
      <c r="H84" s="236"/>
      <c r="I84" s="236"/>
      <c r="J84" s="232"/>
      <c r="K84" s="232"/>
      <c r="L84" s="233"/>
      <c r="M84" s="232"/>
      <c r="N84" s="234"/>
      <c r="O84" s="126"/>
      <c r="P84" s="126"/>
      <c r="Q84" s="126"/>
    </row>
    <row r="85" spans="1:17" ht="15.75" hidden="1" customHeight="1">
      <c r="A85" s="176"/>
      <c r="B85" s="181"/>
      <c r="C85" s="149"/>
      <c r="D85" s="149"/>
      <c r="E85" s="178"/>
      <c r="F85" s="174"/>
      <c r="G85" s="179"/>
      <c r="H85" s="236"/>
      <c r="I85" s="236"/>
      <c r="J85" s="232"/>
      <c r="K85" s="232"/>
      <c r="L85" s="233"/>
      <c r="M85" s="232"/>
      <c r="N85" s="234"/>
      <c r="O85" s="126"/>
      <c r="P85" s="126"/>
      <c r="Q85" s="126"/>
    </row>
    <row r="86" spans="1:17" ht="15.75" hidden="1" customHeight="1">
      <c r="A86" s="176"/>
      <c r="B86" s="181"/>
      <c r="C86" s="149"/>
      <c r="D86" s="149"/>
      <c r="E86" s="178"/>
      <c r="F86" s="174"/>
      <c r="G86" s="179"/>
      <c r="H86" s="236"/>
      <c r="I86" s="236"/>
      <c r="J86" s="232"/>
      <c r="K86" s="232"/>
      <c r="L86" s="233"/>
      <c r="M86" s="232"/>
      <c r="N86" s="234"/>
      <c r="O86" s="126"/>
      <c r="P86" s="126"/>
      <c r="Q86" s="126"/>
    </row>
    <row r="87" spans="1:17" ht="15.75" hidden="1" customHeight="1">
      <c r="A87" s="176"/>
      <c r="B87" s="181"/>
      <c r="C87" s="149"/>
      <c r="D87" s="149"/>
      <c r="E87" s="178"/>
      <c r="F87" s="174"/>
      <c r="G87" s="179"/>
      <c r="H87" s="236"/>
      <c r="I87" s="236"/>
      <c r="J87" s="232"/>
      <c r="K87" s="232"/>
      <c r="L87" s="233"/>
      <c r="M87" s="232"/>
      <c r="N87" s="234"/>
      <c r="O87" s="126"/>
      <c r="P87" s="126"/>
      <c r="Q87" s="126"/>
    </row>
    <row r="88" spans="1:17" ht="51" hidden="1" customHeight="1">
      <c r="A88" s="176"/>
      <c r="B88" s="181"/>
      <c r="C88" s="149"/>
      <c r="D88" s="149"/>
      <c r="E88" s="178"/>
      <c r="F88" s="174"/>
      <c r="G88" s="179"/>
      <c r="H88" s="236"/>
      <c r="I88" s="236"/>
      <c r="J88" s="232"/>
      <c r="K88" s="232"/>
      <c r="L88" s="233"/>
      <c r="M88" s="232"/>
      <c r="N88" s="234"/>
      <c r="O88" s="126"/>
      <c r="P88" s="126"/>
      <c r="Q88" s="126"/>
    </row>
    <row r="89" spans="1:17" ht="15.75" hidden="1" customHeight="1">
      <c r="A89" s="176"/>
      <c r="B89" s="181"/>
      <c r="C89" s="149"/>
      <c r="D89" s="149"/>
      <c r="E89" s="178"/>
      <c r="F89" s="174"/>
      <c r="G89" s="179"/>
      <c r="H89" s="236"/>
      <c r="I89" s="236"/>
      <c r="J89" s="232"/>
      <c r="K89" s="232"/>
      <c r="L89" s="233"/>
      <c r="M89" s="232"/>
      <c r="N89" s="234"/>
      <c r="O89" s="126"/>
      <c r="P89" s="126"/>
      <c r="Q89" s="126"/>
    </row>
    <row r="90" spans="1:17" ht="15.75" hidden="1" customHeight="1">
      <c r="A90" s="176"/>
      <c r="B90" s="181"/>
      <c r="C90" s="149"/>
      <c r="D90" s="149"/>
      <c r="E90" s="178"/>
      <c r="F90" s="174"/>
      <c r="G90" s="179"/>
      <c r="H90" s="236"/>
      <c r="I90" s="236"/>
      <c r="J90" s="232"/>
      <c r="K90" s="232"/>
      <c r="L90" s="233"/>
      <c r="M90" s="232"/>
      <c r="N90" s="234"/>
      <c r="O90" s="126"/>
      <c r="P90" s="126"/>
      <c r="Q90" s="126"/>
    </row>
    <row r="91" spans="1:17" ht="66.75" hidden="1" customHeight="1">
      <c r="A91" s="176"/>
      <c r="B91" s="181"/>
      <c r="C91" s="149"/>
      <c r="D91" s="149"/>
      <c r="E91" s="178"/>
      <c r="F91" s="174"/>
      <c r="G91" s="179"/>
      <c r="H91" s="236"/>
      <c r="I91" s="236"/>
      <c r="J91" s="232"/>
      <c r="K91" s="232"/>
      <c r="L91" s="233"/>
      <c r="M91" s="232"/>
      <c r="N91" s="234"/>
      <c r="O91" s="126"/>
      <c r="P91" s="126"/>
      <c r="Q91" s="126"/>
    </row>
    <row r="92" spans="1:17" ht="15.75" hidden="1" customHeight="1">
      <c r="A92" s="188"/>
      <c r="B92" s="189"/>
      <c r="C92" s="190"/>
      <c r="D92" s="191"/>
      <c r="E92" s="192"/>
      <c r="F92" s="193"/>
      <c r="G92" s="194"/>
      <c r="H92" s="236"/>
      <c r="I92" s="236"/>
      <c r="J92" s="232"/>
      <c r="K92" s="232"/>
      <c r="L92" s="233"/>
      <c r="M92" s="232"/>
      <c r="N92" s="234"/>
      <c r="O92" s="126"/>
      <c r="P92" s="126"/>
      <c r="Q92" s="126"/>
    </row>
    <row r="93" spans="1:17" ht="15.75" hidden="1" customHeight="1">
      <c r="A93" s="205"/>
      <c r="B93" s="222"/>
      <c r="C93" s="223"/>
      <c r="D93" s="224"/>
      <c r="E93" s="225"/>
      <c r="F93" s="226"/>
      <c r="G93" s="227"/>
      <c r="H93" s="236"/>
      <c r="I93" s="236"/>
      <c r="J93" s="232"/>
      <c r="K93" s="232"/>
      <c r="L93" s="233"/>
      <c r="M93" s="232"/>
      <c r="N93" s="234"/>
      <c r="O93" s="126"/>
      <c r="P93" s="126"/>
      <c r="Q93" s="126"/>
    </row>
    <row r="94" spans="1:17" ht="15.75" hidden="1" customHeight="1">
      <c r="A94" s="364"/>
      <c r="B94" s="365"/>
      <c r="C94" s="365"/>
      <c r="D94" s="365"/>
      <c r="E94" s="365"/>
      <c r="F94" s="370"/>
      <c r="G94" s="237"/>
      <c r="H94" s="238"/>
      <c r="I94" s="239"/>
      <c r="J94" s="126"/>
      <c r="K94" s="126"/>
      <c r="L94" s="126"/>
      <c r="M94" s="126"/>
      <c r="N94" s="126"/>
      <c r="O94" s="126"/>
      <c r="P94" s="126"/>
      <c r="Q94" s="126"/>
    </row>
    <row r="95" spans="1:17" ht="15.75" hidden="1" customHeight="1">
      <c r="A95" s="240"/>
      <c r="B95" s="241"/>
      <c r="C95" s="242"/>
      <c r="D95" s="241"/>
      <c r="E95" s="243"/>
      <c r="F95" s="241"/>
      <c r="G95" s="244"/>
      <c r="H95" s="126"/>
      <c r="I95" s="126"/>
      <c r="J95" s="126"/>
      <c r="K95" s="126"/>
      <c r="L95" s="126"/>
      <c r="M95" s="126"/>
      <c r="N95" s="126"/>
      <c r="O95" s="126"/>
      <c r="P95" s="126"/>
      <c r="Q95" s="126"/>
    </row>
    <row r="96" spans="1:17" ht="15.75" hidden="1" customHeight="1">
      <c r="A96" s="134"/>
      <c r="B96" s="380"/>
      <c r="C96" s="365"/>
      <c r="D96" s="365"/>
      <c r="E96" s="365"/>
      <c r="F96" s="365"/>
      <c r="G96" s="370"/>
      <c r="H96" s="196"/>
      <c r="I96" s="196"/>
      <c r="J96" s="126"/>
      <c r="K96" s="126"/>
      <c r="L96" s="126"/>
      <c r="M96" s="126"/>
      <c r="N96" s="126"/>
      <c r="O96" s="126"/>
      <c r="P96" s="126"/>
      <c r="Q96" s="126"/>
    </row>
    <row r="97" spans="1:17" ht="34.5" hidden="1" customHeight="1">
      <c r="A97" s="171"/>
      <c r="B97" s="371"/>
      <c r="C97" s="365"/>
      <c r="D97" s="365"/>
      <c r="E97" s="365"/>
      <c r="F97" s="370"/>
      <c r="G97" s="171"/>
      <c r="H97" s="245"/>
      <c r="I97" s="232"/>
      <c r="J97" s="246"/>
      <c r="K97" s="247"/>
      <c r="L97" s="232"/>
      <c r="M97" s="248"/>
      <c r="N97" s="248"/>
      <c r="O97" s="249"/>
      <c r="P97" s="126"/>
      <c r="Q97" s="126"/>
    </row>
    <row r="98" spans="1:17" ht="15.75" hidden="1" customHeight="1">
      <c r="A98" s="176"/>
      <c r="B98" s="181"/>
      <c r="C98" s="149"/>
      <c r="D98" s="149"/>
      <c r="E98" s="178"/>
      <c r="F98" s="174"/>
      <c r="G98" s="179"/>
      <c r="H98" s="245"/>
      <c r="I98" s="232"/>
      <c r="J98" s="246"/>
      <c r="K98" s="247"/>
      <c r="L98" s="232"/>
      <c r="M98" s="248"/>
      <c r="N98" s="248"/>
      <c r="O98" s="249"/>
      <c r="P98" s="126"/>
      <c r="Q98" s="126"/>
    </row>
    <row r="99" spans="1:17" ht="15.75" hidden="1" customHeight="1">
      <c r="A99" s="176"/>
      <c r="B99" s="181"/>
      <c r="C99" s="149"/>
      <c r="D99" s="149"/>
      <c r="E99" s="178"/>
      <c r="F99" s="174"/>
      <c r="G99" s="179"/>
      <c r="H99" s="245"/>
      <c r="I99" s="232"/>
      <c r="J99" s="246"/>
      <c r="K99" s="247"/>
      <c r="L99" s="232"/>
      <c r="M99" s="248"/>
      <c r="N99" s="248"/>
      <c r="O99" s="249"/>
      <c r="P99" s="126"/>
      <c r="Q99" s="126"/>
    </row>
    <row r="100" spans="1:17" ht="15.75" hidden="1" customHeight="1">
      <c r="A100" s="176"/>
      <c r="B100" s="181"/>
      <c r="C100" s="149"/>
      <c r="D100" s="149"/>
      <c r="E100" s="178"/>
      <c r="F100" s="174"/>
      <c r="G100" s="179"/>
      <c r="H100" s="245"/>
      <c r="I100" s="232"/>
      <c r="J100" s="246"/>
      <c r="K100" s="247"/>
      <c r="L100" s="232"/>
      <c r="M100" s="248"/>
      <c r="N100" s="248"/>
      <c r="O100" s="249"/>
      <c r="P100" s="126"/>
      <c r="Q100" s="126"/>
    </row>
    <row r="101" spans="1:17" ht="15.75" hidden="1" customHeight="1">
      <c r="A101" s="364"/>
      <c r="B101" s="365"/>
      <c r="C101" s="365"/>
      <c r="D101" s="365"/>
      <c r="E101" s="365"/>
      <c r="F101" s="370"/>
      <c r="G101" s="162"/>
      <c r="H101" s="245"/>
      <c r="I101" s="232"/>
      <c r="J101" s="246"/>
      <c r="K101" s="247"/>
      <c r="L101" s="232"/>
      <c r="M101" s="248"/>
      <c r="N101" s="248"/>
      <c r="O101" s="249"/>
      <c r="P101" s="126"/>
      <c r="Q101" s="126"/>
    </row>
    <row r="102" spans="1:17" ht="15.75" hidden="1" customHeight="1">
      <c r="A102" s="126"/>
      <c r="B102" s="126"/>
      <c r="C102" s="202"/>
      <c r="D102" s="126"/>
      <c r="E102" s="250"/>
      <c r="F102" s="245"/>
      <c r="G102" s="245"/>
      <c r="H102" s="245"/>
      <c r="I102" s="245"/>
      <c r="J102" s="126"/>
      <c r="K102" s="126"/>
      <c r="L102" s="126"/>
      <c r="M102" s="126"/>
      <c r="N102" s="126"/>
      <c r="O102" s="126"/>
      <c r="P102" s="126"/>
      <c r="Q102" s="126"/>
    </row>
    <row r="103" spans="1:17" ht="15" hidden="1" customHeight="1">
      <c r="A103" s="135"/>
      <c r="B103" s="371"/>
      <c r="C103" s="365"/>
      <c r="D103" s="365"/>
      <c r="E103" s="365"/>
      <c r="F103" s="370"/>
      <c r="G103" s="171"/>
      <c r="H103" s="245"/>
      <c r="I103" s="232"/>
      <c r="J103" s="246"/>
      <c r="K103" s="247"/>
      <c r="L103" s="232"/>
      <c r="M103" s="248"/>
      <c r="N103" s="248"/>
      <c r="O103" s="249"/>
      <c r="P103" s="126"/>
      <c r="Q103" s="126"/>
    </row>
    <row r="104" spans="1:17" ht="15.75" hidden="1" customHeight="1">
      <c r="A104" s="176"/>
      <c r="B104" s="181"/>
      <c r="C104" s="149"/>
      <c r="D104" s="149"/>
      <c r="E104" s="178"/>
      <c r="F104" s="174"/>
      <c r="G104" s="179"/>
      <c r="H104" s="245"/>
      <c r="I104" s="232"/>
      <c r="J104" s="246"/>
      <c r="K104" s="247"/>
      <c r="L104" s="232"/>
      <c r="M104" s="248"/>
      <c r="N104" s="248"/>
      <c r="O104" s="249"/>
      <c r="P104" s="126"/>
      <c r="Q104" s="126"/>
    </row>
    <row r="105" spans="1:17" ht="15.75" hidden="1" customHeight="1">
      <c r="A105" s="188"/>
      <c r="B105" s="189"/>
      <c r="C105" s="190"/>
      <c r="D105" s="191"/>
      <c r="E105" s="192"/>
      <c r="F105" s="193"/>
      <c r="G105" s="194"/>
      <c r="H105" s="245"/>
      <c r="I105" s="232"/>
      <c r="J105" s="246"/>
      <c r="K105" s="247"/>
      <c r="L105" s="232"/>
      <c r="M105" s="248"/>
      <c r="N105" s="248"/>
      <c r="O105" s="249"/>
      <c r="P105" s="126"/>
      <c r="Q105" s="126"/>
    </row>
    <row r="106" spans="1:17" ht="15.75" hidden="1" customHeight="1">
      <c r="A106" s="251"/>
      <c r="B106" s="252"/>
      <c r="C106" s="253"/>
      <c r="D106" s="254"/>
      <c r="E106" s="255"/>
      <c r="F106" s="256"/>
      <c r="G106" s="257"/>
      <c r="H106" s="245"/>
      <c r="I106" s="232"/>
      <c r="J106" s="246"/>
      <c r="K106" s="247"/>
      <c r="L106" s="232"/>
      <c r="M106" s="248"/>
      <c r="N106" s="248"/>
      <c r="O106" s="249"/>
      <c r="P106" s="126"/>
      <c r="Q106" s="126"/>
    </row>
    <row r="107" spans="1:17" ht="15.75" hidden="1" customHeight="1">
      <c r="A107" s="364"/>
      <c r="B107" s="365"/>
      <c r="C107" s="365"/>
      <c r="D107" s="365"/>
      <c r="E107" s="365"/>
      <c r="F107" s="370"/>
      <c r="G107" s="162"/>
      <c r="H107" s="245"/>
      <c r="I107" s="232"/>
      <c r="J107" s="246"/>
      <c r="K107" s="247"/>
      <c r="L107" s="232"/>
      <c r="M107" s="248"/>
      <c r="N107" s="248"/>
      <c r="O107" s="249"/>
      <c r="P107" s="126"/>
      <c r="Q107" s="126"/>
    </row>
    <row r="108" spans="1:17" ht="15.75" hidden="1" customHeight="1">
      <c r="A108" s="126"/>
      <c r="B108" s="126"/>
      <c r="C108" s="202"/>
      <c r="D108" s="126"/>
      <c r="E108" s="250"/>
      <c r="F108" s="245"/>
      <c r="G108" s="245"/>
      <c r="H108" s="245"/>
      <c r="I108" s="245"/>
      <c r="J108" s="126"/>
      <c r="K108" s="126"/>
      <c r="L108" s="126"/>
      <c r="M108" s="126"/>
      <c r="N108" s="126"/>
      <c r="O108" s="126"/>
      <c r="P108" s="126"/>
      <c r="Q108" s="126"/>
    </row>
    <row r="109" spans="1:17" ht="15" hidden="1" customHeight="1">
      <c r="A109" s="135"/>
      <c r="B109" s="371"/>
      <c r="C109" s="365"/>
      <c r="D109" s="365"/>
      <c r="E109" s="365"/>
      <c r="F109" s="370"/>
      <c r="G109" s="171"/>
      <c r="H109" s="245"/>
      <c r="I109" s="232"/>
      <c r="J109" s="246"/>
      <c r="K109" s="247"/>
      <c r="L109" s="232"/>
      <c r="M109" s="248"/>
      <c r="N109" s="248"/>
      <c r="O109" s="249"/>
      <c r="P109" s="126"/>
      <c r="Q109" s="126"/>
    </row>
    <row r="110" spans="1:17" ht="15.75" hidden="1" customHeight="1">
      <c r="A110" s="176"/>
      <c r="B110" s="181"/>
      <c r="C110" s="149"/>
      <c r="D110" s="149"/>
      <c r="E110" s="178"/>
      <c r="F110" s="174"/>
      <c r="G110" s="179"/>
      <c r="H110" s="245"/>
      <c r="I110" s="232"/>
      <c r="J110" s="246"/>
      <c r="K110" s="247"/>
      <c r="L110" s="232"/>
      <c r="M110" s="248"/>
      <c r="N110" s="248"/>
      <c r="O110" s="249"/>
      <c r="P110" s="126"/>
      <c r="Q110" s="126"/>
    </row>
    <row r="111" spans="1:17" ht="15.75" hidden="1" customHeight="1">
      <c r="A111" s="188"/>
      <c r="B111" s="189"/>
      <c r="C111" s="190"/>
      <c r="D111" s="191"/>
      <c r="E111" s="192"/>
      <c r="F111" s="193"/>
      <c r="G111" s="194"/>
      <c r="H111" s="258"/>
      <c r="I111" s="259"/>
      <c r="J111" s="260"/>
      <c r="K111" s="261"/>
      <c r="L111" s="259"/>
      <c r="M111" s="262"/>
      <c r="N111" s="262"/>
      <c r="O111" s="263"/>
      <c r="P111" s="264"/>
      <c r="Q111" s="264"/>
    </row>
    <row r="112" spans="1:17" ht="15.75" hidden="1" customHeight="1">
      <c r="A112" s="251"/>
      <c r="B112" s="252"/>
      <c r="C112" s="253"/>
      <c r="D112" s="254"/>
      <c r="E112" s="255"/>
      <c r="F112" s="256"/>
      <c r="G112" s="257"/>
      <c r="H112" s="258"/>
      <c r="I112" s="259"/>
      <c r="J112" s="260"/>
      <c r="K112" s="261"/>
      <c r="L112" s="259"/>
      <c r="M112" s="262"/>
      <c r="N112" s="262"/>
      <c r="O112" s="263"/>
      <c r="P112" s="264"/>
      <c r="Q112" s="264"/>
    </row>
    <row r="113" spans="1:17" ht="15.75" hidden="1" customHeight="1">
      <c r="A113" s="364"/>
      <c r="B113" s="365"/>
      <c r="C113" s="365"/>
      <c r="D113" s="365"/>
      <c r="E113" s="365"/>
      <c r="F113" s="370"/>
      <c r="G113" s="162"/>
      <c r="H113" s="245"/>
      <c r="I113" s="232"/>
      <c r="J113" s="246"/>
      <c r="K113" s="247"/>
      <c r="L113" s="232"/>
      <c r="M113" s="248"/>
      <c r="N113" s="248"/>
      <c r="O113" s="249"/>
      <c r="P113" s="126"/>
      <c r="Q113" s="126"/>
    </row>
    <row r="114" spans="1:17" ht="15.75" hidden="1" customHeight="1">
      <c r="A114" s="126"/>
      <c r="B114" s="126"/>
      <c r="C114" s="202"/>
      <c r="D114" s="126"/>
      <c r="E114" s="250"/>
      <c r="F114" s="245"/>
      <c r="G114" s="245"/>
      <c r="H114" s="245"/>
      <c r="I114" s="245"/>
      <c r="J114" s="126"/>
      <c r="K114" s="126"/>
      <c r="L114" s="126"/>
      <c r="M114" s="126"/>
      <c r="N114" s="126"/>
      <c r="O114" s="126"/>
      <c r="P114" s="126"/>
      <c r="Q114" s="126"/>
    </row>
    <row r="115" spans="1:17" ht="67.5" hidden="1" customHeight="1">
      <c r="A115" s="171"/>
      <c r="B115" s="371"/>
      <c r="C115" s="365"/>
      <c r="D115" s="365"/>
      <c r="E115" s="365"/>
      <c r="F115" s="370"/>
      <c r="G115" s="265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</row>
    <row r="116" spans="1:17" ht="15.75" hidden="1" customHeight="1">
      <c r="A116" s="221"/>
      <c r="B116" s="198"/>
      <c r="C116" s="143"/>
      <c r="D116" s="143"/>
      <c r="E116" s="199"/>
      <c r="F116" s="267"/>
      <c r="G116" s="201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</row>
    <row r="117" spans="1:17" ht="15.75" hidden="1" customHeight="1">
      <c r="A117" s="176"/>
      <c r="B117" s="181"/>
      <c r="C117" s="149"/>
      <c r="D117" s="149"/>
      <c r="E117" s="178"/>
      <c r="F117" s="174"/>
      <c r="G117" s="179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</row>
    <row r="118" spans="1:17" ht="15.75" hidden="1" customHeight="1">
      <c r="A118" s="176"/>
      <c r="B118" s="181"/>
      <c r="C118" s="149"/>
      <c r="D118" s="149"/>
      <c r="E118" s="178"/>
      <c r="F118" s="174"/>
      <c r="G118" s="179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</row>
    <row r="119" spans="1:17" ht="15.75" hidden="1" customHeight="1">
      <c r="A119" s="176"/>
      <c r="B119" s="181"/>
      <c r="C119" s="149"/>
      <c r="D119" s="149"/>
      <c r="E119" s="178"/>
      <c r="F119" s="174"/>
      <c r="G119" s="179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</row>
    <row r="120" spans="1:17" ht="15.75" hidden="1" customHeight="1">
      <c r="A120" s="268"/>
      <c r="B120" s="181"/>
      <c r="C120" s="149"/>
      <c r="D120" s="149"/>
      <c r="E120" s="178"/>
      <c r="F120" s="174"/>
      <c r="G120" s="179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</row>
    <row r="121" spans="1:17" ht="15.75" hidden="1" customHeight="1">
      <c r="A121" s="268"/>
      <c r="B121" s="181"/>
      <c r="C121" s="149"/>
      <c r="D121" s="149"/>
      <c r="E121" s="178"/>
      <c r="F121" s="174"/>
      <c r="G121" s="179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</row>
    <row r="122" spans="1:17" ht="15.75" hidden="1" customHeight="1">
      <c r="A122" s="268"/>
      <c r="B122" s="181"/>
      <c r="C122" s="149"/>
      <c r="D122" s="149"/>
      <c r="E122" s="178"/>
      <c r="F122" s="174"/>
      <c r="G122" s="179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</row>
    <row r="123" spans="1:17" ht="15.75" hidden="1" customHeight="1">
      <c r="A123" s="268"/>
      <c r="B123" s="181"/>
      <c r="C123" s="149"/>
      <c r="D123" s="149"/>
      <c r="E123" s="178"/>
      <c r="F123" s="174"/>
      <c r="G123" s="179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</row>
    <row r="124" spans="1:17" ht="15.75" hidden="1" customHeight="1">
      <c r="A124" s="268"/>
      <c r="B124" s="181"/>
      <c r="C124" s="149"/>
      <c r="D124" s="149"/>
      <c r="E124" s="178"/>
      <c r="F124" s="174"/>
      <c r="G124" s="179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</row>
    <row r="125" spans="1:17" ht="15.75" hidden="1" customHeight="1">
      <c r="A125" s="268"/>
      <c r="B125" s="181"/>
      <c r="C125" s="149"/>
      <c r="D125" s="149"/>
      <c r="E125" s="178"/>
      <c r="F125" s="269"/>
      <c r="G125" s="179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</row>
    <row r="126" spans="1:17" ht="15.75" hidden="1" customHeight="1">
      <c r="A126" s="176"/>
      <c r="B126" s="181"/>
      <c r="C126" s="149"/>
      <c r="D126" s="149"/>
      <c r="E126" s="178"/>
      <c r="F126" s="174"/>
      <c r="G126" s="179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</row>
    <row r="127" spans="1:17" ht="15.75" hidden="1" customHeight="1">
      <c r="A127" s="188"/>
      <c r="B127" s="189"/>
      <c r="C127" s="190"/>
      <c r="D127" s="191"/>
      <c r="E127" s="192"/>
      <c r="F127" s="193"/>
      <c r="G127" s="194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</row>
    <row r="128" spans="1:17" ht="15.75" hidden="1" customHeight="1">
      <c r="A128" s="188"/>
      <c r="B128" s="189"/>
      <c r="C128" s="270"/>
      <c r="D128" s="191"/>
      <c r="E128" s="192"/>
      <c r="F128" s="193"/>
      <c r="G128" s="194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</row>
    <row r="129" spans="1:17" ht="15.75" hidden="1" customHeight="1">
      <c r="A129" s="188"/>
      <c r="B129" s="271"/>
      <c r="C129" s="270"/>
      <c r="D129" s="272"/>
      <c r="E129" s="192"/>
      <c r="F129" s="193"/>
      <c r="G129" s="194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</row>
    <row r="130" spans="1:17" ht="15.75" hidden="1" customHeight="1">
      <c r="A130" s="251"/>
      <c r="B130" s="273"/>
      <c r="C130" s="274"/>
      <c r="D130" s="275"/>
      <c r="E130" s="255"/>
      <c r="F130" s="256"/>
      <c r="G130" s="227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</row>
    <row r="131" spans="1:17" ht="15.75" hidden="1" customHeight="1">
      <c r="A131" s="364"/>
      <c r="B131" s="365"/>
      <c r="C131" s="365"/>
      <c r="D131" s="365"/>
      <c r="E131" s="365"/>
      <c r="F131" s="370"/>
      <c r="G131" s="27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</row>
    <row r="132" spans="1:17" ht="15.75" hidden="1" customHeight="1">
      <c r="A132" s="266"/>
      <c r="B132" s="266"/>
      <c r="C132" s="202"/>
      <c r="D132" s="266"/>
      <c r="E132" s="277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</row>
    <row r="133" spans="1:17" ht="19.5" hidden="1" customHeight="1">
      <c r="A133" s="278"/>
      <c r="B133" s="379"/>
      <c r="C133" s="365"/>
      <c r="D133" s="365"/>
      <c r="E133" s="365"/>
      <c r="F133" s="365"/>
      <c r="G133" s="265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</row>
    <row r="134" spans="1:17" ht="15.75" hidden="1" customHeight="1">
      <c r="A134" s="266"/>
      <c r="B134" s="266"/>
      <c r="C134" s="202"/>
      <c r="D134" s="266"/>
      <c r="E134" s="277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</row>
    <row r="135" spans="1:17" ht="15.75" hidden="1" customHeight="1">
      <c r="A135" s="266"/>
      <c r="B135" s="266"/>
      <c r="C135" s="202"/>
      <c r="D135" s="266"/>
      <c r="E135" s="277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</row>
    <row r="136" spans="1:17" ht="15.75" hidden="1" customHeight="1">
      <c r="A136" s="266"/>
      <c r="B136" s="266"/>
      <c r="C136" s="202"/>
      <c r="D136" s="266"/>
      <c r="E136" s="277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</row>
    <row r="137" spans="1:17" ht="15.75" hidden="1" customHeight="1">
      <c r="A137" s="266"/>
      <c r="B137" s="266"/>
      <c r="C137" s="202"/>
      <c r="D137" s="266"/>
      <c r="E137" s="277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</row>
    <row r="138" spans="1:17" ht="15.75" hidden="1" customHeight="1">
      <c r="A138" s="266"/>
      <c r="B138" s="266"/>
      <c r="C138" s="202"/>
      <c r="D138" s="266"/>
      <c r="E138" s="277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</row>
    <row r="139" spans="1:17" ht="15.75" hidden="1" customHeight="1">
      <c r="A139" s="266"/>
      <c r="B139" s="266"/>
      <c r="C139" s="202"/>
      <c r="D139" s="266"/>
      <c r="E139" s="277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</row>
    <row r="140" spans="1:17" ht="15.75" hidden="1" customHeight="1">
      <c r="A140" s="266"/>
      <c r="B140" s="266"/>
      <c r="C140" s="202"/>
      <c r="D140" s="266"/>
      <c r="E140" s="277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</row>
    <row r="141" spans="1:17" ht="15.75" hidden="1" customHeight="1">
      <c r="A141" s="266"/>
      <c r="B141" s="266"/>
      <c r="C141" s="202"/>
      <c r="D141" s="266"/>
      <c r="E141" s="277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</row>
    <row r="142" spans="1:17" ht="15.75" hidden="1" customHeight="1">
      <c r="A142" s="266"/>
      <c r="B142" s="266"/>
      <c r="C142" s="202"/>
      <c r="D142" s="266"/>
      <c r="E142" s="277"/>
      <c r="F142" s="266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</row>
    <row r="143" spans="1:17" ht="15.75" hidden="1" customHeight="1">
      <c r="A143" s="266"/>
      <c r="B143" s="266"/>
      <c r="C143" s="202"/>
      <c r="D143" s="266"/>
      <c r="E143" s="277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</row>
    <row r="144" spans="1:17" ht="15.75" hidden="1" customHeight="1">
      <c r="A144" s="266"/>
      <c r="B144" s="266"/>
      <c r="C144" s="202"/>
      <c r="D144" s="266"/>
      <c r="E144" s="277"/>
      <c r="F144" s="266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</row>
    <row r="145" spans="1:17" ht="15.75" hidden="1" customHeight="1">
      <c r="A145" s="266"/>
      <c r="B145" s="266"/>
      <c r="C145" s="202"/>
      <c r="D145" s="266"/>
      <c r="E145" s="277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</row>
    <row r="146" spans="1:17" ht="15.75" hidden="1" customHeight="1">
      <c r="A146" s="266"/>
      <c r="B146" s="266"/>
      <c r="C146" s="202"/>
      <c r="D146" s="266"/>
      <c r="E146" s="277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</row>
    <row r="147" spans="1:17" ht="15.75" hidden="1" customHeight="1">
      <c r="A147" s="266"/>
      <c r="B147" s="266"/>
      <c r="C147" s="202"/>
      <c r="D147" s="266"/>
      <c r="E147" s="277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</row>
    <row r="148" spans="1:17" ht="15.75" hidden="1" customHeight="1">
      <c r="A148" s="266"/>
      <c r="B148" s="266"/>
      <c r="C148" s="202"/>
      <c r="D148" s="266"/>
      <c r="E148" s="277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</row>
    <row r="149" spans="1:17" ht="50.25" hidden="1" customHeight="1">
      <c r="A149" s="171"/>
      <c r="B149" s="379"/>
      <c r="C149" s="365"/>
      <c r="D149" s="365"/>
      <c r="E149" s="365"/>
      <c r="F149" s="365"/>
      <c r="G149" s="265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</row>
    <row r="150" spans="1:17" ht="15.75" hidden="1" customHeight="1">
      <c r="A150" s="279"/>
      <c r="B150" s="198"/>
      <c r="C150" s="143"/>
      <c r="D150" s="143"/>
      <c r="E150" s="199"/>
      <c r="F150" s="267"/>
      <c r="G150" s="201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</row>
    <row r="151" spans="1:17" ht="15.75" hidden="1" customHeight="1">
      <c r="A151" s="268"/>
      <c r="B151" s="181"/>
      <c r="C151" s="149"/>
      <c r="D151" s="149"/>
      <c r="E151" s="178"/>
      <c r="F151" s="269"/>
      <c r="G151" s="179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</row>
    <row r="152" spans="1:17" ht="15.75" hidden="1" customHeight="1">
      <c r="A152" s="268"/>
      <c r="B152" s="181"/>
      <c r="C152" s="149"/>
      <c r="D152" s="149"/>
      <c r="E152" s="178"/>
      <c r="F152" s="269"/>
      <c r="G152" s="179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</row>
    <row r="153" spans="1:17" ht="15.75" hidden="1" customHeight="1">
      <c r="A153" s="268"/>
      <c r="B153" s="181"/>
      <c r="C153" s="149"/>
      <c r="D153" s="149"/>
      <c r="E153" s="178"/>
      <c r="F153" s="269"/>
      <c r="G153" s="179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</row>
    <row r="154" spans="1:17" ht="15.75" hidden="1" customHeight="1">
      <c r="A154" s="268"/>
      <c r="B154" s="181"/>
      <c r="C154" s="149"/>
      <c r="D154" s="149"/>
      <c r="E154" s="178"/>
      <c r="F154" s="269"/>
      <c r="G154" s="179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</row>
    <row r="155" spans="1:17" ht="15.75" hidden="1" customHeight="1">
      <c r="A155" s="268"/>
      <c r="B155" s="181"/>
      <c r="C155" s="149"/>
      <c r="D155" s="149"/>
      <c r="E155" s="178"/>
      <c r="F155" s="269"/>
      <c r="G155" s="179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</row>
    <row r="156" spans="1:17" ht="15.75" hidden="1" customHeight="1">
      <c r="A156" s="268"/>
      <c r="B156" s="181"/>
      <c r="C156" s="149"/>
      <c r="D156" s="149"/>
      <c r="E156" s="178"/>
      <c r="F156" s="269"/>
      <c r="G156" s="179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</row>
    <row r="157" spans="1:17" ht="15.75" hidden="1" customHeight="1">
      <c r="A157" s="268"/>
      <c r="B157" s="181"/>
      <c r="C157" s="149"/>
      <c r="D157" s="149"/>
      <c r="E157" s="178"/>
      <c r="F157" s="269"/>
      <c r="G157" s="179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</row>
    <row r="158" spans="1:17" ht="15.75" hidden="1" customHeight="1">
      <c r="A158" s="268"/>
      <c r="B158" s="181"/>
      <c r="C158" s="149"/>
      <c r="D158" s="149"/>
      <c r="E158" s="178"/>
      <c r="F158" s="269"/>
      <c r="G158" s="179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</row>
    <row r="159" spans="1:17" ht="15.75" hidden="1" customHeight="1">
      <c r="A159" s="280"/>
      <c r="B159" s="281"/>
      <c r="C159" s="282"/>
      <c r="D159" s="283"/>
      <c r="E159" s="284"/>
      <c r="F159" s="285"/>
      <c r="G159" s="28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</row>
    <row r="160" spans="1:17" ht="15.75" hidden="1" customHeight="1">
      <c r="A160" s="287"/>
      <c r="B160" s="288"/>
      <c r="C160" s="289"/>
      <c r="D160" s="290"/>
      <c r="E160" s="209"/>
      <c r="F160" s="291"/>
      <c r="G160" s="211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</row>
    <row r="161" spans="1:17" ht="15.75" hidden="1" customHeight="1">
      <c r="A161" s="366"/>
      <c r="B161" s="367"/>
      <c r="C161" s="367"/>
      <c r="D161" s="367"/>
      <c r="E161" s="367"/>
      <c r="F161" s="368"/>
      <c r="G161" s="292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</row>
    <row r="162" spans="1:17" ht="15.75" hidden="1" customHeight="1">
      <c r="A162" s="216"/>
      <c r="B162" s="216"/>
      <c r="C162" s="216"/>
      <c r="D162" s="216"/>
      <c r="E162" s="216"/>
      <c r="F162" s="216"/>
      <c r="G162" s="217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</row>
    <row r="163" spans="1:17" ht="15.75" hidden="1" customHeight="1">
      <c r="A163" s="134">
        <v>21</v>
      </c>
      <c r="B163" s="369" t="s">
        <v>6</v>
      </c>
      <c r="C163" s="365"/>
      <c r="D163" s="365"/>
      <c r="E163" s="365"/>
      <c r="F163" s="365"/>
      <c r="G163" s="370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1:17" ht="15.75" customHeight="1" thickBot="1">
      <c r="A164" s="135" t="s">
        <v>144</v>
      </c>
      <c r="B164" s="371" t="s">
        <v>145</v>
      </c>
      <c r="C164" s="365"/>
      <c r="D164" s="365"/>
      <c r="E164" s="365"/>
      <c r="F164" s="370"/>
      <c r="G164" s="293" t="s">
        <v>45</v>
      </c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5" spans="1:17" ht="52.5" customHeight="1">
      <c r="A165" s="219">
        <v>92145</v>
      </c>
      <c r="B165" s="294" t="s">
        <v>146</v>
      </c>
      <c r="C165" s="219" t="s">
        <v>147</v>
      </c>
      <c r="D165" s="219" t="s">
        <v>57</v>
      </c>
      <c r="E165" s="220">
        <v>3</v>
      </c>
      <c r="F165" s="269">
        <v>73.78</v>
      </c>
      <c r="G165" s="295">
        <f t="shared" ref="G165:G166" si="2">E165*F165</f>
        <v>221.34</v>
      </c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</row>
    <row r="166" spans="1:17" ht="15.75" customHeight="1">
      <c r="A166" s="149">
        <v>88284</v>
      </c>
      <c r="B166" s="148" t="s">
        <v>86</v>
      </c>
      <c r="C166" s="149" t="s">
        <v>130</v>
      </c>
      <c r="D166" s="149" t="s">
        <v>57</v>
      </c>
      <c r="E166" s="150">
        <v>3</v>
      </c>
      <c r="F166" s="269">
        <v>22.33</v>
      </c>
      <c r="G166" s="153">
        <f t="shared" si="2"/>
        <v>66.989999999999995</v>
      </c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</row>
    <row r="167" spans="1:17" ht="15.75" customHeight="1">
      <c r="A167" s="372" t="s">
        <v>148</v>
      </c>
      <c r="B167" s="373"/>
      <c r="C167" s="373"/>
      <c r="D167" s="373"/>
      <c r="E167" s="373"/>
      <c r="F167" s="374"/>
      <c r="G167" s="296">
        <f>SUM(G165:G166)</f>
        <v>288.33</v>
      </c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1:17" ht="15.75" customHeight="1" thickBot="1">
      <c r="A168" s="375"/>
      <c r="B168" s="373"/>
      <c r="C168" s="373"/>
      <c r="D168" s="373"/>
      <c r="E168" s="373"/>
      <c r="F168" s="373"/>
      <c r="G168" s="374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1:17" ht="16.5" customHeight="1" thickBot="1">
      <c r="A169" s="127"/>
      <c r="B169" s="128"/>
      <c r="C169" s="129"/>
      <c r="D169" s="130"/>
      <c r="E169" s="131"/>
      <c r="F169" s="132"/>
      <c r="G169" s="133" t="s">
        <v>126</v>
      </c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1:17" ht="15.75" hidden="1" customHeight="1">
      <c r="A170" s="134">
        <v>2</v>
      </c>
      <c r="B170" s="376" t="s">
        <v>30</v>
      </c>
      <c r="C170" s="377"/>
      <c r="D170" s="377"/>
      <c r="E170" s="377"/>
      <c r="F170" s="377"/>
      <c r="G170" s="378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1:17" ht="15" customHeight="1" thickBot="1">
      <c r="A171" s="135" t="s">
        <v>149</v>
      </c>
      <c r="B171" s="136" t="s">
        <v>112</v>
      </c>
      <c r="C171" s="137"/>
      <c r="D171" s="137"/>
      <c r="E171" s="138"/>
      <c r="F171" s="139"/>
      <c r="G171" s="140" t="s">
        <v>114</v>
      </c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1:17" ht="15" customHeight="1">
      <c r="A172" s="141">
        <v>90775</v>
      </c>
      <c r="B172" s="142" t="s">
        <v>87</v>
      </c>
      <c r="C172" s="143" t="s">
        <v>130</v>
      </c>
      <c r="D172" s="143" t="s">
        <v>57</v>
      </c>
      <c r="E172" s="144">
        <v>0</v>
      </c>
      <c r="F172" s="145">
        <v>25.61</v>
      </c>
      <c r="G172" s="146">
        <f t="shared" ref="G172:G173" si="3">E172*F172</f>
        <v>0</v>
      </c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1:17" ht="15.75" customHeight="1" thickBot="1">
      <c r="A173" s="154">
        <v>100306</v>
      </c>
      <c r="B173" s="155" t="s">
        <v>150</v>
      </c>
      <c r="C173" s="156" t="s">
        <v>130</v>
      </c>
      <c r="D173" s="156" t="s">
        <v>57</v>
      </c>
      <c r="E173" s="157">
        <v>4</v>
      </c>
      <c r="F173" s="158">
        <v>109.93</v>
      </c>
      <c r="G173" s="159">
        <f t="shared" si="3"/>
        <v>439.72</v>
      </c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1:17" ht="15.75" customHeight="1" thickBot="1">
      <c r="A174" s="364" t="s">
        <v>143</v>
      </c>
      <c r="B174" s="365"/>
      <c r="C174" s="365"/>
      <c r="D174" s="365"/>
      <c r="E174" s="365"/>
      <c r="F174" s="365"/>
      <c r="G174" s="162">
        <f>SUM(G172:G173)</f>
        <v>439.72</v>
      </c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1:17" ht="15.75" customHeight="1" thickBot="1">
      <c r="A175" s="121"/>
      <c r="B175" s="196"/>
      <c r="C175" s="121"/>
      <c r="D175" s="121"/>
      <c r="E175" s="297"/>
      <c r="F175" s="117"/>
      <c r="G175" s="298"/>
      <c r="H175" s="236"/>
      <c r="I175" s="245"/>
      <c r="J175" s="126"/>
      <c r="K175" s="126"/>
      <c r="L175" s="126"/>
      <c r="M175" s="126"/>
      <c r="N175" s="126"/>
      <c r="O175" s="126"/>
      <c r="P175" s="126"/>
      <c r="Q175" s="126"/>
    </row>
    <row r="176" spans="1:17" ht="15.75" customHeight="1" thickBot="1">
      <c r="A176" s="127"/>
      <c r="B176" s="128"/>
      <c r="C176" s="129"/>
      <c r="D176" s="130"/>
      <c r="E176" s="131"/>
      <c r="F176" s="132"/>
      <c r="G176" s="133" t="s">
        <v>126</v>
      </c>
      <c r="H176" s="236"/>
      <c r="I176" s="245"/>
      <c r="J176" s="126"/>
      <c r="K176" s="126"/>
      <c r="L176" s="126"/>
      <c r="M176" s="126"/>
      <c r="N176" s="126"/>
      <c r="O176" s="126"/>
      <c r="P176" s="126"/>
      <c r="Q176" s="126"/>
    </row>
    <row r="177" spans="1:17" ht="15.75" hidden="1" customHeight="1" thickBot="1">
      <c r="A177" s="134">
        <v>2</v>
      </c>
      <c r="B177" s="376" t="s">
        <v>30</v>
      </c>
      <c r="C177" s="377"/>
      <c r="D177" s="377"/>
      <c r="E177" s="377"/>
      <c r="F177" s="377"/>
      <c r="G177" s="378"/>
      <c r="H177" s="236"/>
      <c r="I177" s="245"/>
      <c r="J177" s="126"/>
      <c r="K177" s="126"/>
      <c r="L177" s="126"/>
      <c r="M177" s="126"/>
      <c r="N177" s="126"/>
      <c r="O177" s="126"/>
      <c r="P177" s="126"/>
      <c r="Q177" s="126"/>
    </row>
    <row r="178" spans="1:17" ht="15.75" customHeight="1" thickBot="1">
      <c r="A178" s="135" t="s">
        <v>163</v>
      </c>
      <c r="B178" s="136" t="s">
        <v>166</v>
      </c>
      <c r="C178" s="137"/>
      <c r="D178" s="137"/>
      <c r="E178" s="138"/>
      <c r="F178" s="139"/>
      <c r="G178" s="140" t="s">
        <v>114</v>
      </c>
      <c r="H178" s="236"/>
      <c r="I178" s="245"/>
      <c r="J178" s="126"/>
      <c r="K178" s="126"/>
      <c r="L178" s="126"/>
      <c r="M178" s="126"/>
      <c r="N178" s="126"/>
      <c r="O178" s="126"/>
      <c r="P178" s="126"/>
      <c r="Q178" s="126"/>
    </row>
    <row r="179" spans="1:17" ht="15.75" customHeight="1">
      <c r="A179" s="141">
        <v>88316</v>
      </c>
      <c r="B179" s="142" t="s">
        <v>164</v>
      </c>
      <c r="C179" s="143" t="s">
        <v>130</v>
      </c>
      <c r="D179" s="143" t="s">
        <v>57</v>
      </c>
      <c r="E179" s="144">
        <v>0.1</v>
      </c>
      <c r="F179" s="145">
        <v>17.649999999999999</v>
      </c>
      <c r="G179" s="146">
        <f t="shared" ref="G179:G180" si="4">E179*F179</f>
        <v>1.7649999999999999</v>
      </c>
      <c r="H179" s="236"/>
      <c r="I179" s="245"/>
      <c r="J179" s="126"/>
      <c r="K179" s="126"/>
      <c r="L179" s="126"/>
      <c r="M179" s="126"/>
      <c r="N179" s="126"/>
      <c r="O179" s="126"/>
      <c r="P179" s="126"/>
      <c r="Q179" s="126"/>
    </row>
    <row r="180" spans="1:17" ht="32.25" thickBot="1">
      <c r="A180" s="154">
        <v>97063</v>
      </c>
      <c r="B180" s="155" t="s">
        <v>165</v>
      </c>
      <c r="C180" s="156" t="s">
        <v>130</v>
      </c>
      <c r="D180" s="156" t="s">
        <v>2</v>
      </c>
      <c r="E180" s="157">
        <v>0.4</v>
      </c>
      <c r="F180" s="158">
        <v>10.59</v>
      </c>
      <c r="G180" s="159">
        <f t="shared" si="4"/>
        <v>4.2359999999999998</v>
      </c>
      <c r="H180" s="236"/>
      <c r="I180" s="245"/>
      <c r="J180" s="126"/>
      <c r="K180" s="126"/>
      <c r="L180" s="126"/>
      <c r="M180" s="126"/>
      <c r="N180" s="126"/>
      <c r="O180" s="126"/>
      <c r="P180" s="126"/>
      <c r="Q180" s="126"/>
    </row>
    <row r="181" spans="1:17" ht="15.75" customHeight="1" thickBot="1">
      <c r="A181" s="364" t="s">
        <v>143</v>
      </c>
      <c r="B181" s="365"/>
      <c r="C181" s="365"/>
      <c r="D181" s="365"/>
      <c r="E181" s="365"/>
      <c r="F181" s="365"/>
      <c r="G181" s="162">
        <f>SUM(G179:G180)</f>
        <v>6.0009999999999994</v>
      </c>
      <c r="H181" s="236"/>
      <c r="I181" s="245"/>
      <c r="J181" s="126"/>
      <c r="K181" s="126"/>
      <c r="L181" s="126"/>
      <c r="M181" s="126"/>
      <c r="N181" s="126"/>
      <c r="O181" s="126"/>
      <c r="P181" s="126"/>
      <c r="Q181" s="126"/>
    </row>
    <row r="182" spans="1:17" ht="15.75" customHeight="1">
      <c r="A182" s="299"/>
      <c r="B182" s="122"/>
      <c r="C182" s="300"/>
      <c r="D182" s="301"/>
      <c r="E182" s="302"/>
      <c r="F182" s="303"/>
      <c r="G182" s="236"/>
      <c r="H182" s="236"/>
      <c r="I182" s="245"/>
      <c r="J182" s="126"/>
      <c r="K182" s="126"/>
      <c r="L182" s="126"/>
      <c r="M182" s="126"/>
      <c r="N182" s="126"/>
      <c r="O182" s="126"/>
      <c r="P182" s="126"/>
      <c r="Q182" s="126"/>
    </row>
    <row r="183" spans="1:17" ht="15.75" customHeight="1">
      <c r="A183" s="299"/>
      <c r="B183" s="122"/>
      <c r="C183" s="300"/>
      <c r="D183" s="301"/>
      <c r="E183" s="302"/>
      <c r="F183" s="303"/>
      <c r="G183" s="236"/>
      <c r="H183" s="236"/>
      <c r="I183" s="245"/>
      <c r="J183" s="126"/>
      <c r="K183" s="126"/>
      <c r="L183" s="126"/>
      <c r="M183" s="126"/>
      <c r="N183" s="126"/>
      <c r="O183" s="126"/>
      <c r="P183" s="126"/>
      <c r="Q183" s="126"/>
    </row>
    <row r="184" spans="1:17" ht="15.75" customHeight="1">
      <c r="A184" s="299"/>
      <c r="B184" s="122"/>
      <c r="C184" s="300"/>
      <c r="D184" s="301"/>
      <c r="E184" s="302"/>
      <c r="F184" s="303"/>
      <c r="G184" s="236"/>
      <c r="H184" s="236"/>
      <c r="I184" s="245"/>
      <c r="J184" s="126"/>
      <c r="K184" s="126"/>
      <c r="L184" s="126"/>
      <c r="M184" s="126"/>
      <c r="N184" s="126"/>
      <c r="O184" s="126"/>
      <c r="P184" s="126"/>
      <c r="Q184" s="126"/>
    </row>
    <row r="185" spans="1:17" ht="15.75" customHeight="1">
      <c r="A185" s="216"/>
      <c r="B185" s="107"/>
      <c r="C185" s="107"/>
      <c r="D185" s="107"/>
      <c r="E185" s="107"/>
      <c r="F185" s="107"/>
      <c r="G185" s="239"/>
      <c r="H185" s="239"/>
      <c r="I185" s="245"/>
      <c r="J185" s="126"/>
      <c r="K185" s="126"/>
      <c r="L185" s="126"/>
      <c r="M185" s="126"/>
      <c r="N185" s="126"/>
      <c r="O185" s="126"/>
      <c r="P185" s="126"/>
      <c r="Q185" s="126"/>
    </row>
    <row r="186" spans="1:17" ht="15.75" customHeight="1">
      <c r="A186" s="126"/>
      <c r="B186" s="126"/>
      <c r="C186" s="126"/>
      <c r="D186" s="126"/>
      <c r="E186" s="304"/>
      <c r="F186" s="245"/>
      <c r="G186" s="245"/>
      <c r="H186" s="245"/>
      <c r="I186" s="245"/>
      <c r="J186" s="126"/>
      <c r="K186" s="126"/>
      <c r="L186" s="126"/>
      <c r="M186" s="126"/>
      <c r="N186" s="126"/>
      <c r="O186" s="126"/>
      <c r="P186" s="126"/>
      <c r="Q186" s="126"/>
    </row>
  </sheetData>
  <mergeCells count="45">
    <mergeCell ref="B177:G177"/>
    <mergeCell ref="A181:F181"/>
    <mergeCell ref="A23:G23"/>
    <mergeCell ref="B1:G1"/>
    <mergeCell ref="B2:G2"/>
    <mergeCell ref="B3:G3"/>
    <mergeCell ref="B4:G4"/>
    <mergeCell ref="B5:E5"/>
    <mergeCell ref="A6:G6"/>
    <mergeCell ref="B8:G8"/>
    <mergeCell ref="A15:F15"/>
    <mergeCell ref="A16:F16"/>
    <mergeCell ref="B17:G17"/>
    <mergeCell ref="A22:F22"/>
    <mergeCell ref="B81:F81"/>
    <mergeCell ref="A42:G42"/>
    <mergeCell ref="A61:G61"/>
    <mergeCell ref="B62:F62"/>
    <mergeCell ref="K62:O62"/>
    <mergeCell ref="A69:F69"/>
    <mergeCell ref="J69:O69"/>
    <mergeCell ref="B71:F71"/>
    <mergeCell ref="K71:O71"/>
    <mergeCell ref="A78:F78"/>
    <mergeCell ref="J78:O78"/>
    <mergeCell ref="B80:G80"/>
    <mergeCell ref="B149:F149"/>
    <mergeCell ref="A94:F94"/>
    <mergeCell ref="B96:G96"/>
    <mergeCell ref="B97:F97"/>
    <mergeCell ref="A101:F101"/>
    <mergeCell ref="B103:F103"/>
    <mergeCell ref="A107:F107"/>
    <mergeCell ref="B109:F109"/>
    <mergeCell ref="A113:F113"/>
    <mergeCell ref="B115:F115"/>
    <mergeCell ref="A131:F131"/>
    <mergeCell ref="B133:F133"/>
    <mergeCell ref="A174:F174"/>
    <mergeCell ref="A161:F161"/>
    <mergeCell ref="B163:G163"/>
    <mergeCell ref="B164:F164"/>
    <mergeCell ref="A167:F167"/>
    <mergeCell ref="A168:G168"/>
    <mergeCell ref="B170:G170"/>
  </mergeCells>
  <conditionalFormatting sqref="J80:N93">
    <cfRule type="expression" dxfId="3" priority="1" stopIfTrue="1">
      <formula>AND($A80&lt;&gt;"COMPOSICAO",$A80&lt;&gt;"INSUMO",$A80&lt;&gt;"")</formula>
    </cfRule>
    <cfRule type="expression" dxfId="2" priority="2" stopIfTrue="1">
      <formula>AND(OR($A80="COMPOSICAO",$A80="INSUMO",$A80&lt;&gt;""),$A80&lt;&gt;"")</formula>
    </cfRule>
  </conditionalFormatting>
  <pageMargins left="0.511811024" right="0.511811024" top="0.78740157499999996" bottom="0.78740157499999996" header="0.31496062000000002" footer="0.31496062000000002"/>
  <pageSetup paperSize="9" scale="64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897B-6B09-457F-A3E3-38CA561175A4}">
  <dimension ref="A1:Q186"/>
  <sheetViews>
    <sheetView view="pageBreakPreview" zoomScale="120" zoomScaleNormal="100" zoomScaleSheetLayoutView="120" workbookViewId="0">
      <selection activeCell="A6" sqref="A6:G6"/>
    </sheetView>
  </sheetViews>
  <sheetFormatPr defaultColWidth="12.5703125" defaultRowHeight="15"/>
  <cols>
    <col min="1" max="1" width="9.7109375" customWidth="1"/>
    <col min="2" max="2" width="76.7109375" customWidth="1"/>
    <col min="3" max="3" width="6.5703125" customWidth="1"/>
    <col min="4" max="4" width="5.85546875" customWidth="1"/>
    <col min="5" max="5" width="10.28515625" customWidth="1"/>
    <col min="6" max="7" width="16.140625" customWidth="1"/>
    <col min="8" max="8" width="2.85546875" customWidth="1"/>
    <col min="9" max="9" width="3" customWidth="1"/>
    <col min="10" max="10" width="9.140625" customWidth="1"/>
    <col min="11" max="11" width="50" customWidth="1"/>
    <col min="12" max="12" width="6.140625" hidden="1" customWidth="1"/>
    <col min="13" max="13" width="7.140625" customWidth="1"/>
    <col min="14" max="14" width="9.140625" customWidth="1"/>
    <col min="15" max="15" width="11.85546875" customWidth="1"/>
    <col min="16" max="16" width="12.140625" customWidth="1"/>
    <col min="17" max="17" width="9.140625" customWidth="1"/>
  </cols>
  <sheetData>
    <row r="1" spans="1:17" ht="15" customHeight="1">
      <c r="A1" s="116"/>
      <c r="B1" s="388" t="s">
        <v>115</v>
      </c>
      <c r="C1" s="382"/>
      <c r="D1" s="382"/>
      <c r="E1" s="382"/>
      <c r="F1" s="382"/>
      <c r="G1" s="382"/>
      <c r="H1" s="116"/>
      <c r="I1" s="118"/>
      <c r="J1" s="119"/>
      <c r="K1" s="119"/>
      <c r="L1" s="120"/>
      <c r="M1" s="120"/>
      <c r="N1" s="120"/>
      <c r="O1" s="120"/>
      <c r="P1" s="120"/>
      <c r="Q1" s="120"/>
    </row>
    <row r="2" spans="1:17" ht="15" customHeight="1">
      <c r="A2" s="120"/>
      <c r="B2" s="389" t="s">
        <v>116</v>
      </c>
      <c r="C2" s="382"/>
      <c r="D2" s="382"/>
      <c r="E2" s="382"/>
      <c r="F2" s="382"/>
      <c r="G2" s="382"/>
      <c r="H2" s="120"/>
      <c r="I2" s="118"/>
      <c r="J2" s="119"/>
      <c r="K2" s="119"/>
      <c r="L2" s="119"/>
      <c r="M2" s="119"/>
      <c r="N2" s="119"/>
      <c r="O2" s="119"/>
      <c r="P2" s="119"/>
      <c r="Q2" s="119"/>
    </row>
    <row r="3" spans="1:17" ht="15" customHeight="1">
      <c r="A3" s="120"/>
      <c r="B3" s="389" t="s">
        <v>117</v>
      </c>
      <c r="C3" s="382"/>
      <c r="D3" s="382"/>
      <c r="E3" s="382"/>
      <c r="F3" s="382"/>
      <c r="G3" s="382"/>
      <c r="H3" s="120"/>
      <c r="I3" s="118"/>
      <c r="J3" s="119"/>
      <c r="K3" s="119"/>
      <c r="L3" s="119"/>
      <c r="M3" s="119"/>
      <c r="N3" s="119"/>
      <c r="O3" s="119"/>
      <c r="P3" s="119"/>
      <c r="Q3" s="119"/>
    </row>
    <row r="4" spans="1:17" ht="15" customHeight="1">
      <c r="A4" s="119"/>
      <c r="B4" s="390" t="s">
        <v>118</v>
      </c>
      <c r="C4" s="367"/>
      <c r="D4" s="367"/>
      <c r="E4" s="367"/>
      <c r="F4" s="367"/>
      <c r="G4" s="367"/>
      <c r="H4" s="122"/>
      <c r="I4" s="118"/>
      <c r="J4" s="119"/>
      <c r="K4" s="119"/>
      <c r="L4" s="119"/>
      <c r="M4" s="119"/>
      <c r="N4" s="119"/>
      <c r="O4" s="119"/>
      <c r="P4" s="119"/>
      <c r="Q4" s="119"/>
    </row>
    <row r="5" spans="1:17" ht="15" customHeight="1">
      <c r="A5" s="123" t="s">
        <v>119</v>
      </c>
      <c r="B5" s="391" t="s">
        <v>102</v>
      </c>
      <c r="C5" s="392"/>
      <c r="D5" s="392"/>
      <c r="E5" s="393"/>
      <c r="F5" s="124" t="s">
        <v>26</v>
      </c>
      <c r="G5" s="125">
        <f>ORC.N.DESON!H6</f>
        <v>45061</v>
      </c>
      <c r="H5" s="119"/>
      <c r="I5" s="118"/>
      <c r="J5" s="119"/>
      <c r="K5" s="119"/>
      <c r="L5" s="119"/>
      <c r="M5" s="119"/>
      <c r="N5" s="119"/>
      <c r="O5" s="119"/>
      <c r="P5" s="119"/>
      <c r="Q5" s="119"/>
    </row>
    <row r="6" spans="1:17" ht="22.5" customHeight="1" thickBot="1">
      <c r="A6" s="394" t="s">
        <v>151</v>
      </c>
      <c r="B6" s="382"/>
      <c r="C6" s="382"/>
      <c r="D6" s="382"/>
      <c r="E6" s="382"/>
      <c r="F6" s="382"/>
      <c r="G6" s="378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7" ht="16.5" customHeight="1" thickBot="1">
      <c r="A7" s="127" t="s">
        <v>121</v>
      </c>
      <c r="B7" s="128" t="s">
        <v>12</v>
      </c>
      <c r="C7" s="129" t="s">
        <v>122</v>
      </c>
      <c r="D7" s="130" t="s">
        <v>123</v>
      </c>
      <c r="E7" s="131" t="s">
        <v>124</v>
      </c>
      <c r="F7" s="132" t="s">
        <v>125</v>
      </c>
      <c r="G7" s="133" t="s">
        <v>126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7" ht="15.75" hidden="1" customHeight="1">
      <c r="A8" s="134">
        <v>2</v>
      </c>
      <c r="B8" s="376" t="s">
        <v>30</v>
      </c>
      <c r="C8" s="377"/>
      <c r="D8" s="377"/>
      <c r="E8" s="377"/>
      <c r="F8" s="377"/>
      <c r="G8" s="378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17" ht="15" customHeight="1" thickBot="1">
      <c r="A9" s="135" t="s">
        <v>127</v>
      </c>
      <c r="B9" s="136" t="s">
        <v>128</v>
      </c>
      <c r="C9" s="137"/>
      <c r="D9" s="137"/>
      <c r="E9" s="138"/>
      <c r="F9" s="139"/>
      <c r="G9" s="140" t="s">
        <v>66</v>
      </c>
      <c r="H9" s="126"/>
      <c r="I9" s="126"/>
      <c r="J9" s="126"/>
      <c r="K9" s="126"/>
      <c r="L9" s="126"/>
      <c r="M9" s="126"/>
      <c r="N9" s="126"/>
      <c r="O9" s="126"/>
      <c r="P9" s="126"/>
      <c r="Q9" s="126"/>
    </row>
    <row r="10" spans="1:17" ht="15" customHeight="1">
      <c r="A10" s="141">
        <v>90780</v>
      </c>
      <c r="B10" s="142" t="s">
        <v>129</v>
      </c>
      <c r="C10" s="143" t="s">
        <v>130</v>
      </c>
      <c r="D10" s="143" t="s">
        <v>57</v>
      </c>
      <c r="E10" s="144">
        <v>110</v>
      </c>
      <c r="F10" s="145">
        <v>29.98</v>
      </c>
      <c r="G10" s="146">
        <f t="shared" ref="G10:G14" si="0">E10*F10</f>
        <v>3297.8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ht="15" customHeight="1">
      <c r="A11" s="147">
        <v>90766</v>
      </c>
      <c r="B11" s="148" t="s">
        <v>131</v>
      </c>
      <c r="C11" s="149" t="s">
        <v>130</v>
      </c>
      <c r="D11" s="149" t="s">
        <v>57</v>
      </c>
      <c r="E11" s="150">
        <v>0</v>
      </c>
      <c r="F11" s="151">
        <v>15.47</v>
      </c>
      <c r="G11" s="152">
        <f t="shared" si="0"/>
        <v>0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 ht="19.5" customHeight="1">
      <c r="A12" s="147">
        <v>88321</v>
      </c>
      <c r="B12" s="148" t="s">
        <v>132</v>
      </c>
      <c r="C12" s="149" t="s">
        <v>130</v>
      </c>
      <c r="D12" s="149" t="s">
        <v>57</v>
      </c>
      <c r="E12" s="150">
        <v>0</v>
      </c>
      <c r="F12" s="153">
        <v>23.02</v>
      </c>
      <c r="G12" s="152">
        <f t="shared" si="0"/>
        <v>0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7" ht="15.75" customHeight="1">
      <c r="A13" s="147">
        <v>88255</v>
      </c>
      <c r="B13" s="148" t="s">
        <v>133</v>
      </c>
      <c r="C13" s="149" t="s">
        <v>130</v>
      </c>
      <c r="D13" s="149" t="s">
        <v>57</v>
      </c>
      <c r="E13" s="150">
        <v>0</v>
      </c>
      <c r="F13" s="153">
        <v>31.2</v>
      </c>
      <c r="G13" s="152">
        <f t="shared" si="0"/>
        <v>0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7" ht="15.75" customHeight="1" thickBot="1">
      <c r="A14" s="154">
        <v>90778</v>
      </c>
      <c r="B14" s="155" t="s">
        <v>134</v>
      </c>
      <c r="C14" s="156" t="s">
        <v>130</v>
      </c>
      <c r="D14" s="156" t="s">
        <v>57</v>
      </c>
      <c r="E14" s="157">
        <v>5</v>
      </c>
      <c r="F14" s="158">
        <v>127.2</v>
      </c>
      <c r="G14" s="159">
        <f t="shared" si="0"/>
        <v>636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7" ht="15.75" customHeight="1" thickBot="1">
      <c r="A15" s="364" t="s">
        <v>135</v>
      </c>
      <c r="B15" s="365"/>
      <c r="C15" s="365"/>
      <c r="D15" s="365"/>
      <c r="E15" s="365"/>
      <c r="F15" s="365"/>
      <c r="G15" s="162">
        <f>SUM(G10:G14)</f>
        <v>3933.8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17" ht="15.75" customHeight="1" thickBot="1">
      <c r="A16" s="364" t="s">
        <v>136</v>
      </c>
      <c r="B16" s="365"/>
      <c r="C16" s="365"/>
      <c r="D16" s="365"/>
      <c r="E16" s="365"/>
      <c r="F16" s="365"/>
      <c r="G16" s="163">
        <f>G15*6</f>
        <v>23602.800000000003</v>
      </c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7" ht="15.75" customHeight="1" thickBot="1">
      <c r="A17" s="164"/>
      <c r="B17" s="395"/>
      <c r="C17" s="382"/>
      <c r="D17" s="382"/>
      <c r="E17" s="382"/>
      <c r="F17" s="382"/>
      <c r="G17" s="378"/>
      <c r="H17" s="126"/>
      <c r="I17" s="126"/>
      <c r="J17" s="126"/>
      <c r="K17" s="126"/>
      <c r="L17" s="126"/>
      <c r="M17" s="126"/>
      <c r="N17" s="126"/>
      <c r="O17" s="126"/>
      <c r="P17" s="126"/>
      <c r="Q17" s="126"/>
    </row>
    <row r="18" spans="1:17" ht="15.75" customHeight="1" thickBot="1">
      <c r="A18" s="135" t="s">
        <v>137</v>
      </c>
      <c r="B18" s="136" t="s">
        <v>113</v>
      </c>
      <c r="C18" s="137"/>
      <c r="D18" s="137"/>
      <c r="E18" s="138"/>
      <c r="F18" s="139"/>
      <c r="G18" s="140" t="s">
        <v>45</v>
      </c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ht="15.75" customHeight="1">
      <c r="A19" s="141" t="s">
        <v>138</v>
      </c>
      <c r="B19" s="142" t="s">
        <v>139</v>
      </c>
      <c r="C19" s="143" t="s">
        <v>140</v>
      </c>
      <c r="D19" s="143" t="s">
        <v>45</v>
      </c>
      <c r="E19" s="144">
        <v>1</v>
      </c>
      <c r="F19" s="165">
        <v>295</v>
      </c>
      <c r="G19" s="146">
        <f t="shared" ref="G19:G21" si="1">E19*F19</f>
        <v>295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ht="15.75" customHeight="1">
      <c r="A20" s="166"/>
      <c r="B20" s="148" t="s">
        <v>141</v>
      </c>
      <c r="C20" s="149" t="s">
        <v>140</v>
      </c>
      <c r="D20" s="149" t="s">
        <v>45</v>
      </c>
      <c r="E20" s="150">
        <v>0</v>
      </c>
      <c r="F20" s="153">
        <v>800</v>
      </c>
      <c r="G20" s="152">
        <f t="shared" si="1"/>
        <v>0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7" ht="15.75" customHeight="1" thickBot="1">
      <c r="A21" s="167"/>
      <c r="B21" s="155" t="s">
        <v>142</v>
      </c>
      <c r="C21" s="156" t="s">
        <v>140</v>
      </c>
      <c r="D21" s="156" t="s">
        <v>45</v>
      </c>
      <c r="E21" s="157">
        <v>0</v>
      </c>
      <c r="F21" s="168">
        <v>1500</v>
      </c>
      <c r="G21" s="159">
        <f t="shared" si="1"/>
        <v>0</v>
      </c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ht="15.75" customHeight="1" thickBot="1">
      <c r="A22" s="364" t="s">
        <v>143</v>
      </c>
      <c r="B22" s="365"/>
      <c r="C22" s="365"/>
      <c r="D22" s="365"/>
      <c r="E22" s="365"/>
      <c r="F22" s="365"/>
      <c r="G22" s="162">
        <f>SUM(G19:G21)</f>
        <v>295</v>
      </c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1:17" ht="15.75" hidden="1" customHeight="1">
      <c r="A23" s="387"/>
      <c r="B23" s="382"/>
      <c r="C23" s="382"/>
      <c r="D23" s="382"/>
      <c r="E23" s="382"/>
      <c r="F23" s="382"/>
      <c r="G23" s="378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ht="15.75" hidden="1" customHeight="1">
      <c r="A24" s="134"/>
      <c r="B24" s="169"/>
      <c r="C24" s="161"/>
      <c r="D24" s="161"/>
      <c r="E24" s="161"/>
      <c r="F24" s="161"/>
      <c r="G24" s="170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1:17" ht="49.5" hidden="1" customHeight="1">
      <c r="A25" s="171"/>
      <c r="B25" s="172"/>
      <c r="C25" s="161"/>
      <c r="D25" s="161"/>
      <c r="E25" s="161"/>
      <c r="F25" s="170"/>
      <c r="G25" s="173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7" ht="15.75" hidden="1" customHeight="1">
      <c r="A26" s="141"/>
      <c r="B26" s="142"/>
      <c r="C26" s="143"/>
      <c r="D26" s="143"/>
      <c r="E26" s="144"/>
      <c r="F26" s="174"/>
      <c r="G26" s="14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7" ht="15.75" hidden="1" customHeight="1">
      <c r="A27" s="147"/>
      <c r="B27" s="148"/>
      <c r="C27" s="149"/>
      <c r="D27" s="149"/>
      <c r="E27" s="150"/>
      <c r="F27" s="174"/>
      <c r="G27" s="152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1:17" ht="15.75" hidden="1" customHeight="1">
      <c r="A28" s="147"/>
      <c r="B28" s="148"/>
      <c r="C28" s="149"/>
      <c r="D28" s="149"/>
      <c r="E28" s="150"/>
      <c r="F28" s="174"/>
      <c r="G28" s="152"/>
      <c r="H28" s="126"/>
      <c r="I28" s="126"/>
      <c r="J28" s="126"/>
      <c r="K28" s="126"/>
      <c r="L28" s="126"/>
      <c r="M28" s="126"/>
      <c r="N28" s="126"/>
      <c r="O28" s="126"/>
      <c r="P28" s="126"/>
      <c r="Q28" s="126"/>
    </row>
    <row r="29" spans="1:17" ht="15.75" hidden="1" customHeight="1">
      <c r="A29" s="147"/>
      <c r="B29" s="148"/>
      <c r="C29" s="149"/>
      <c r="D29" s="149"/>
      <c r="E29" s="150"/>
      <c r="F29" s="174"/>
      <c r="G29" s="152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17" ht="15.75" hidden="1" customHeight="1">
      <c r="A30" s="147"/>
      <c r="B30" s="148"/>
      <c r="C30" s="149"/>
      <c r="D30" s="149"/>
      <c r="E30" s="175"/>
      <c r="F30" s="174"/>
      <c r="G30" s="152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7" ht="15.75" hidden="1" customHeight="1">
      <c r="A31" s="147"/>
      <c r="B31" s="148"/>
      <c r="C31" s="149"/>
      <c r="D31" s="149"/>
      <c r="E31" s="150"/>
      <c r="F31" s="174"/>
      <c r="G31" s="152"/>
      <c r="H31" s="126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17" ht="15.75" hidden="1" customHeight="1">
      <c r="A32" s="147"/>
      <c r="B32" s="148"/>
      <c r="C32" s="149"/>
      <c r="D32" s="149"/>
      <c r="E32" s="150"/>
      <c r="F32" s="174"/>
      <c r="G32" s="152"/>
      <c r="H32" s="126"/>
      <c r="I32" s="126"/>
      <c r="J32" s="126"/>
      <c r="K32" s="126"/>
      <c r="L32" s="126"/>
      <c r="M32" s="126"/>
      <c r="N32" s="126"/>
      <c r="O32" s="126"/>
      <c r="P32" s="126"/>
      <c r="Q32" s="126"/>
    </row>
    <row r="33" spans="1:17" ht="15.75" hidden="1" customHeight="1">
      <c r="A33" s="147"/>
      <c r="B33" s="148"/>
      <c r="C33" s="149"/>
      <c r="D33" s="149"/>
      <c r="E33" s="150"/>
      <c r="F33" s="174"/>
      <c r="G33" s="152"/>
      <c r="H33" s="126"/>
      <c r="I33" s="126"/>
      <c r="J33" s="126"/>
      <c r="K33" s="126"/>
      <c r="L33" s="126"/>
      <c r="M33" s="126"/>
      <c r="N33" s="126"/>
      <c r="O33" s="126"/>
      <c r="P33" s="126"/>
      <c r="Q33" s="126"/>
    </row>
    <row r="34" spans="1:17" ht="15.75" hidden="1" customHeight="1">
      <c r="A34" s="147"/>
      <c r="B34" s="148"/>
      <c r="C34" s="149"/>
      <c r="D34" s="149"/>
      <c r="E34" s="150"/>
      <c r="F34" s="174"/>
      <c r="G34" s="152"/>
      <c r="H34" s="126"/>
      <c r="I34" s="126"/>
      <c r="J34" s="126"/>
      <c r="K34" s="126"/>
      <c r="L34" s="126"/>
      <c r="M34" s="126"/>
      <c r="N34" s="126"/>
      <c r="O34" s="126"/>
      <c r="P34" s="126"/>
      <c r="Q34" s="126"/>
    </row>
    <row r="35" spans="1:17" ht="15.75" hidden="1" customHeight="1">
      <c r="A35" s="176"/>
      <c r="B35" s="148"/>
      <c r="C35" s="149"/>
      <c r="D35" s="177"/>
      <c r="E35" s="178"/>
      <c r="F35" s="174"/>
      <c r="G35" s="179"/>
      <c r="H35" s="126"/>
      <c r="I35" s="126"/>
      <c r="J35" s="126"/>
      <c r="K35" s="126"/>
      <c r="L35" s="126"/>
      <c r="M35" s="126"/>
      <c r="N35" s="126"/>
      <c r="O35" s="126"/>
      <c r="P35" s="126"/>
      <c r="Q35" s="126"/>
    </row>
    <row r="36" spans="1:17" ht="15.75" hidden="1" customHeight="1">
      <c r="A36" s="176"/>
      <c r="B36" s="148"/>
      <c r="C36" s="149"/>
      <c r="D36" s="177"/>
      <c r="E36" s="178"/>
      <c r="F36" s="174"/>
      <c r="G36" s="179"/>
      <c r="H36" s="126"/>
      <c r="I36" s="126"/>
      <c r="J36" s="126"/>
      <c r="K36" s="126"/>
      <c r="L36" s="126"/>
      <c r="M36" s="126"/>
      <c r="N36" s="126"/>
      <c r="O36" s="126"/>
      <c r="P36" s="126"/>
      <c r="Q36" s="126"/>
    </row>
    <row r="37" spans="1:17" ht="15.75" hidden="1" customHeight="1">
      <c r="A37" s="176"/>
      <c r="B37" s="180"/>
      <c r="C37" s="149"/>
      <c r="D37" s="149"/>
      <c r="E37" s="178"/>
      <c r="F37" s="174"/>
      <c r="G37" s="179"/>
      <c r="H37" s="126"/>
      <c r="I37" s="126"/>
      <c r="J37" s="126"/>
      <c r="K37" s="126"/>
      <c r="L37" s="126"/>
      <c r="M37" s="126"/>
      <c r="N37" s="126"/>
      <c r="O37" s="126"/>
      <c r="P37" s="126"/>
      <c r="Q37" s="126"/>
    </row>
    <row r="38" spans="1:17" ht="15.75" hidden="1" customHeight="1">
      <c r="A38" s="176"/>
      <c r="B38" s="148"/>
      <c r="C38" s="149"/>
      <c r="D38" s="149"/>
      <c r="E38" s="178"/>
      <c r="F38" s="174"/>
      <c r="G38" s="179"/>
      <c r="H38" s="126"/>
      <c r="I38" s="126"/>
      <c r="J38" s="126"/>
      <c r="K38" s="126"/>
      <c r="L38" s="126"/>
      <c r="M38" s="126"/>
      <c r="N38" s="126"/>
      <c r="O38" s="126"/>
      <c r="P38" s="126"/>
      <c r="Q38" s="126"/>
    </row>
    <row r="39" spans="1:17" ht="15.75" hidden="1" customHeight="1">
      <c r="A39" s="176"/>
      <c r="B39" s="181"/>
      <c r="C39" s="149"/>
      <c r="D39" s="149"/>
      <c r="E39" s="182"/>
      <c r="F39" s="174"/>
      <c r="G39" s="179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ht="15.75" hidden="1" customHeight="1">
      <c r="A40" s="183"/>
      <c r="B40" s="184"/>
      <c r="C40" s="156"/>
      <c r="D40" s="156"/>
      <c r="E40" s="185"/>
      <c r="F40" s="174"/>
      <c r="G40" s="186"/>
      <c r="H40" s="126"/>
      <c r="I40" s="126"/>
      <c r="J40" s="126"/>
      <c r="K40" s="126"/>
      <c r="L40" s="126"/>
      <c r="M40" s="126"/>
      <c r="N40" s="126"/>
      <c r="O40" s="126"/>
      <c r="P40" s="126"/>
      <c r="Q40" s="126"/>
    </row>
    <row r="41" spans="1:17" ht="15.75" hidden="1" customHeight="1">
      <c r="A41" s="160"/>
      <c r="B41" s="161"/>
      <c r="C41" s="161"/>
      <c r="D41" s="161"/>
      <c r="E41" s="161"/>
      <c r="F41" s="170"/>
      <c r="G41" s="162"/>
      <c r="H41" s="126"/>
      <c r="I41" s="126"/>
      <c r="J41" s="126"/>
      <c r="K41" s="126"/>
      <c r="L41" s="126"/>
      <c r="M41" s="126"/>
      <c r="N41" s="126"/>
      <c r="O41" s="126"/>
      <c r="P41" s="126"/>
      <c r="Q41" s="126"/>
    </row>
    <row r="42" spans="1:17" ht="15.75" hidden="1" customHeight="1">
      <c r="A42" s="387"/>
      <c r="B42" s="382"/>
      <c r="C42" s="382"/>
      <c r="D42" s="382"/>
      <c r="E42" s="382"/>
      <c r="F42" s="382"/>
      <c r="G42" s="378"/>
      <c r="H42" s="126"/>
      <c r="I42" s="126"/>
      <c r="J42" s="126"/>
      <c r="K42" s="126"/>
      <c r="L42" s="126"/>
      <c r="M42" s="126"/>
      <c r="N42" s="126"/>
      <c r="O42" s="126"/>
      <c r="P42" s="126"/>
      <c r="Q42" s="126"/>
    </row>
    <row r="43" spans="1:17" ht="15.75" hidden="1" customHeight="1">
      <c r="A43" s="134"/>
      <c r="B43" s="169"/>
      <c r="C43" s="161"/>
      <c r="D43" s="161"/>
      <c r="E43" s="161"/>
      <c r="F43" s="161"/>
      <c r="G43" s="170"/>
      <c r="H43" s="126"/>
      <c r="I43" s="126"/>
      <c r="J43" s="126"/>
      <c r="K43" s="126"/>
      <c r="L43" s="126"/>
      <c r="M43" s="126"/>
      <c r="N43" s="126"/>
      <c r="O43" s="126"/>
      <c r="P43" s="126"/>
      <c r="Q43" s="126"/>
    </row>
    <row r="44" spans="1:17" ht="15.75" hidden="1" customHeight="1">
      <c r="A44" s="171"/>
      <c r="B44" s="187"/>
      <c r="C44" s="161"/>
      <c r="D44" s="161"/>
      <c r="E44" s="161"/>
      <c r="F44" s="161"/>
      <c r="G44" s="171"/>
      <c r="H44" s="126"/>
      <c r="I44" s="126"/>
      <c r="J44" s="126"/>
      <c r="K44" s="126"/>
      <c r="L44" s="126"/>
      <c r="M44" s="126"/>
      <c r="N44" s="126"/>
      <c r="O44" s="126"/>
      <c r="P44" s="126"/>
      <c r="Q44" s="126"/>
    </row>
    <row r="45" spans="1:17" ht="15.75" hidden="1" customHeight="1">
      <c r="A45" s="188"/>
      <c r="B45" s="189"/>
      <c r="C45" s="190"/>
      <c r="D45" s="191"/>
      <c r="E45" s="192"/>
      <c r="F45" s="193"/>
      <c r="G45" s="194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ht="15.75" hidden="1" customHeight="1">
      <c r="A46" s="188"/>
      <c r="B46" s="189"/>
      <c r="C46" s="190"/>
      <c r="D46" s="191"/>
      <c r="E46" s="192"/>
      <c r="F46" s="193"/>
      <c r="G46" s="194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ht="15.75" hidden="1" customHeight="1">
      <c r="A47" s="188"/>
      <c r="B47" s="189"/>
      <c r="C47" s="190"/>
      <c r="D47" s="191"/>
      <c r="E47" s="192"/>
      <c r="F47" s="193"/>
      <c r="G47" s="194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ht="15.75" hidden="1" customHeight="1">
      <c r="A48" s="188"/>
      <c r="B48" s="189"/>
      <c r="C48" s="190"/>
      <c r="D48" s="191"/>
      <c r="E48" s="192"/>
      <c r="F48" s="193"/>
      <c r="G48" s="194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15.75" customHeight="1" thickBot="1">
      <c r="A49" s="188"/>
      <c r="B49" s="189"/>
      <c r="C49" s="190"/>
      <c r="D49" s="191"/>
      <c r="E49" s="192"/>
      <c r="F49" s="193"/>
      <c r="G49" s="194"/>
      <c r="H49" s="126"/>
      <c r="I49" s="126"/>
      <c r="J49" s="126"/>
      <c r="K49" s="126"/>
      <c r="L49" s="126"/>
      <c r="M49" s="126"/>
      <c r="N49" s="126"/>
      <c r="O49" s="126"/>
      <c r="P49" s="126"/>
      <c r="Q49" s="126"/>
    </row>
    <row r="50" spans="1:17" ht="15.75" hidden="1" customHeight="1">
      <c r="A50" s="176"/>
      <c r="B50" s="148"/>
      <c r="C50" s="149"/>
      <c r="D50" s="149"/>
      <c r="E50" s="178"/>
      <c r="F50" s="174"/>
      <c r="G50" s="179"/>
      <c r="H50" s="126"/>
      <c r="I50" s="126"/>
      <c r="J50" s="126"/>
      <c r="K50" s="126"/>
      <c r="L50" s="126"/>
      <c r="M50" s="126"/>
      <c r="N50" s="126"/>
      <c r="O50" s="126"/>
      <c r="P50" s="126"/>
      <c r="Q50" s="126"/>
    </row>
    <row r="51" spans="1:17" ht="18" hidden="1" customHeight="1">
      <c r="A51" s="176"/>
      <c r="B51" s="148"/>
      <c r="C51" s="149"/>
      <c r="D51" s="149"/>
      <c r="E51" s="178"/>
      <c r="F51" s="174"/>
      <c r="G51" s="179"/>
      <c r="H51" s="126"/>
      <c r="I51" s="126"/>
      <c r="J51" s="126"/>
      <c r="K51" s="126"/>
      <c r="L51" s="126"/>
      <c r="M51" s="126"/>
      <c r="N51" s="126"/>
      <c r="O51" s="126"/>
      <c r="P51" s="126"/>
      <c r="Q51" s="126"/>
    </row>
    <row r="52" spans="1:17" ht="15.75" hidden="1" customHeight="1">
      <c r="A52" s="176"/>
      <c r="B52" s="148"/>
      <c r="C52" s="149"/>
      <c r="D52" s="149"/>
      <c r="E52" s="178"/>
      <c r="F52" s="174"/>
      <c r="G52" s="179"/>
      <c r="H52" s="126"/>
      <c r="I52" s="126"/>
      <c r="J52" s="126"/>
      <c r="K52" s="126"/>
      <c r="L52" s="126"/>
      <c r="M52" s="126"/>
      <c r="N52" s="126"/>
      <c r="O52" s="126"/>
      <c r="P52" s="126"/>
      <c r="Q52" s="126"/>
    </row>
    <row r="53" spans="1:17" ht="15.75" hidden="1" customHeight="1">
      <c r="A53" s="176"/>
      <c r="B53" s="148"/>
      <c r="C53" s="149"/>
      <c r="D53" s="149"/>
      <c r="E53" s="178"/>
      <c r="F53" s="174"/>
      <c r="G53" s="179"/>
      <c r="H53" s="126"/>
      <c r="I53" s="126"/>
      <c r="J53" s="126"/>
      <c r="K53" s="126"/>
      <c r="L53" s="126"/>
      <c r="M53" s="126"/>
      <c r="N53" s="126"/>
      <c r="O53" s="126"/>
      <c r="P53" s="126"/>
      <c r="Q53" s="126"/>
    </row>
    <row r="54" spans="1:17" ht="15.75" hidden="1" customHeight="1">
      <c r="A54" s="188"/>
      <c r="B54" s="189"/>
      <c r="C54" s="190"/>
      <c r="D54" s="191"/>
      <c r="E54" s="192"/>
      <c r="F54" s="193"/>
      <c r="G54" s="194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1:17" ht="15.75" hidden="1" customHeight="1">
      <c r="A55" s="188"/>
      <c r="B55" s="189"/>
      <c r="C55" s="190"/>
      <c r="D55" s="191"/>
      <c r="E55" s="192"/>
      <c r="F55" s="193"/>
      <c r="G55" s="194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ht="15.75" hidden="1" customHeight="1">
      <c r="A56" s="188"/>
      <c r="B56" s="189"/>
      <c r="C56" s="190"/>
      <c r="D56" s="191"/>
      <c r="E56" s="192"/>
      <c r="F56" s="193"/>
      <c r="G56" s="194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ht="15.75" hidden="1" customHeight="1">
      <c r="A57" s="188"/>
      <c r="B57" s="189"/>
      <c r="C57" s="190"/>
      <c r="D57" s="191"/>
      <c r="E57" s="192"/>
      <c r="F57" s="193"/>
      <c r="G57" s="194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ht="15.75" hidden="1" customHeight="1">
      <c r="A58" s="176"/>
      <c r="B58" s="148"/>
      <c r="C58" s="149"/>
      <c r="D58" s="149"/>
      <c r="E58" s="178"/>
      <c r="F58" s="174"/>
      <c r="G58" s="179"/>
      <c r="H58" s="126"/>
      <c r="I58" s="126"/>
      <c r="J58" s="126"/>
      <c r="K58" s="126"/>
      <c r="L58" s="126"/>
      <c r="M58" s="126"/>
      <c r="N58" s="126"/>
      <c r="O58" s="126"/>
      <c r="P58" s="126"/>
      <c r="Q58" s="126"/>
    </row>
    <row r="59" spans="1:17" ht="15.75" hidden="1" customHeight="1">
      <c r="A59" s="176"/>
      <c r="B59" s="148"/>
      <c r="C59" s="149"/>
      <c r="D59" s="149"/>
      <c r="E59" s="178"/>
      <c r="F59" s="174"/>
      <c r="G59" s="179"/>
      <c r="H59" s="126"/>
      <c r="I59" s="126"/>
      <c r="J59" s="126"/>
      <c r="K59" s="126"/>
      <c r="L59" s="126"/>
      <c r="M59" s="126"/>
      <c r="N59" s="126"/>
      <c r="O59" s="126"/>
      <c r="P59" s="126"/>
      <c r="Q59" s="126"/>
    </row>
    <row r="60" spans="1:17" ht="15.75" hidden="1" customHeight="1">
      <c r="A60" s="160"/>
      <c r="B60" s="161"/>
      <c r="C60" s="161"/>
      <c r="D60" s="161"/>
      <c r="E60" s="161"/>
      <c r="F60" s="170"/>
      <c r="G60" s="162"/>
      <c r="H60" s="126"/>
      <c r="I60" s="126"/>
      <c r="J60" s="126"/>
      <c r="K60" s="126"/>
      <c r="L60" s="126"/>
      <c r="M60" s="126"/>
      <c r="N60" s="126"/>
      <c r="O60" s="126"/>
      <c r="P60" s="126"/>
      <c r="Q60" s="126"/>
    </row>
    <row r="61" spans="1:17" ht="15.75" hidden="1" customHeight="1">
      <c r="A61" s="387"/>
      <c r="B61" s="382"/>
      <c r="C61" s="382"/>
      <c r="D61" s="382"/>
      <c r="E61" s="382"/>
      <c r="F61" s="382"/>
      <c r="G61" s="378"/>
      <c r="H61" s="126"/>
      <c r="I61" s="126"/>
      <c r="J61" s="126"/>
      <c r="K61" s="126"/>
      <c r="L61" s="126"/>
      <c r="M61" s="126"/>
      <c r="N61" s="126"/>
      <c r="O61" s="126"/>
      <c r="P61" s="126"/>
      <c r="Q61" s="126"/>
    </row>
    <row r="62" spans="1:17" ht="51.75" hidden="1" customHeight="1">
      <c r="A62" s="171"/>
      <c r="B62" s="379"/>
      <c r="C62" s="365"/>
      <c r="D62" s="365"/>
      <c r="E62" s="365"/>
      <c r="F62" s="365"/>
      <c r="G62" s="171"/>
      <c r="H62" s="126"/>
      <c r="I62" s="126"/>
      <c r="J62" s="121"/>
      <c r="K62" s="381"/>
      <c r="L62" s="382"/>
      <c r="M62" s="382"/>
      <c r="N62" s="382"/>
      <c r="O62" s="382"/>
      <c r="P62" s="121"/>
      <c r="Q62" s="126"/>
    </row>
    <row r="63" spans="1:17" ht="15.75" hidden="1" customHeight="1">
      <c r="A63" s="197"/>
      <c r="B63" s="198"/>
      <c r="C63" s="143"/>
      <c r="D63" s="143"/>
      <c r="E63" s="199"/>
      <c r="F63" s="200"/>
      <c r="G63" s="201"/>
      <c r="H63" s="126"/>
      <c r="I63" s="126"/>
      <c r="J63" s="202"/>
      <c r="K63" s="119"/>
      <c r="L63" s="202"/>
      <c r="M63" s="202"/>
      <c r="N63" s="203"/>
      <c r="O63" s="204"/>
      <c r="P63" s="204"/>
      <c r="Q63" s="126"/>
    </row>
    <row r="64" spans="1:17" ht="53.25" hidden="1" customHeight="1">
      <c r="A64" s="176"/>
      <c r="B64" s="181"/>
      <c r="C64" s="149"/>
      <c r="D64" s="149"/>
      <c r="E64" s="178"/>
      <c r="F64" s="174"/>
      <c r="G64" s="179"/>
      <c r="H64" s="126"/>
      <c r="I64" s="126"/>
      <c r="J64" s="202"/>
      <c r="K64" s="119"/>
      <c r="L64" s="202"/>
      <c r="M64" s="202"/>
      <c r="N64" s="202"/>
      <c r="O64" s="204"/>
      <c r="P64" s="204"/>
      <c r="Q64" s="126"/>
    </row>
    <row r="65" spans="1:17" ht="15.75" hidden="1" customHeight="1">
      <c r="A65" s="176"/>
      <c r="B65" s="181"/>
      <c r="C65" s="149"/>
      <c r="D65" s="149"/>
      <c r="E65" s="178"/>
      <c r="F65" s="174"/>
      <c r="G65" s="179"/>
      <c r="H65" s="126"/>
      <c r="I65" s="126"/>
      <c r="J65" s="202"/>
      <c r="K65" s="119"/>
      <c r="L65" s="202"/>
      <c r="M65" s="202"/>
      <c r="N65" s="202"/>
      <c r="O65" s="204"/>
      <c r="P65" s="204"/>
      <c r="Q65" s="126"/>
    </row>
    <row r="66" spans="1:17" ht="15.75" hidden="1" customHeight="1">
      <c r="A66" s="176"/>
      <c r="B66" s="181"/>
      <c r="C66" s="149"/>
      <c r="D66" s="149"/>
      <c r="E66" s="178"/>
      <c r="F66" s="174"/>
      <c r="G66" s="179"/>
      <c r="H66" s="126"/>
      <c r="I66" s="126"/>
      <c r="J66" s="202"/>
      <c r="K66" s="119"/>
      <c r="L66" s="202"/>
      <c r="M66" s="202"/>
      <c r="N66" s="202"/>
      <c r="O66" s="204"/>
      <c r="P66" s="204"/>
      <c r="Q66" s="126"/>
    </row>
    <row r="67" spans="1:17" ht="82.5" hidden="1" customHeight="1">
      <c r="A67" s="176"/>
      <c r="B67" s="181"/>
      <c r="C67" s="149"/>
      <c r="D67" s="149"/>
      <c r="E67" s="178"/>
      <c r="F67" s="174"/>
      <c r="G67" s="179"/>
      <c r="H67" s="126"/>
      <c r="I67" s="126"/>
      <c r="J67" s="202"/>
      <c r="K67" s="119"/>
      <c r="L67" s="202"/>
      <c r="M67" s="202"/>
      <c r="N67" s="203"/>
      <c r="O67" s="204"/>
      <c r="P67" s="204"/>
      <c r="Q67" s="126"/>
    </row>
    <row r="68" spans="1:17" ht="33.75" hidden="1" customHeight="1">
      <c r="A68" s="205"/>
      <c r="B68" s="206"/>
      <c r="C68" s="207"/>
      <c r="D68" s="208"/>
      <c r="E68" s="209"/>
      <c r="F68" s="210"/>
      <c r="G68" s="211"/>
      <c r="H68" s="126"/>
      <c r="I68" s="126"/>
      <c r="J68" s="212"/>
      <c r="K68" s="213"/>
      <c r="L68" s="212"/>
      <c r="M68" s="212"/>
      <c r="N68" s="214"/>
      <c r="O68" s="215"/>
      <c r="P68" s="204"/>
      <c r="Q68" s="126"/>
    </row>
    <row r="69" spans="1:17" ht="15.75" hidden="1" customHeight="1">
      <c r="A69" s="364"/>
      <c r="B69" s="365"/>
      <c r="C69" s="365"/>
      <c r="D69" s="365"/>
      <c r="E69" s="365"/>
      <c r="F69" s="370"/>
      <c r="G69" s="162"/>
      <c r="H69" s="126"/>
      <c r="I69" s="126"/>
      <c r="J69" s="383"/>
      <c r="K69" s="382"/>
      <c r="L69" s="382"/>
      <c r="M69" s="382"/>
      <c r="N69" s="382"/>
      <c r="O69" s="382"/>
      <c r="P69" s="217"/>
      <c r="Q69" s="126"/>
    </row>
    <row r="70" spans="1:17" ht="15.75" hidden="1" customHeight="1">
      <c r="A70" s="218"/>
      <c r="B70" s="218"/>
      <c r="C70" s="219"/>
      <c r="D70" s="218"/>
      <c r="E70" s="220"/>
      <c r="F70" s="218"/>
      <c r="G70" s="218"/>
      <c r="H70" s="126"/>
      <c r="I70" s="126"/>
      <c r="J70" s="126"/>
      <c r="K70" s="126"/>
      <c r="L70" s="126"/>
      <c r="M70" s="126"/>
      <c r="N70" s="126"/>
      <c r="O70" s="126"/>
      <c r="P70" s="126"/>
      <c r="Q70" s="126"/>
    </row>
    <row r="71" spans="1:17" ht="49.5" hidden="1" customHeight="1">
      <c r="A71" s="171"/>
      <c r="B71" s="379"/>
      <c r="C71" s="365"/>
      <c r="D71" s="365"/>
      <c r="E71" s="365"/>
      <c r="F71" s="365"/>
      <c r="G71" s="171"/>
      <c r="H71" s="126"/>
      <c r="I71" s="126"/>
      <c r="J71" s="121"/>
      <c r="K71" s="381"/>
      <c r="L71" s="382"/>
      <c r="M71" s="382"/>
      <c r="N71" s="382"/>
      <c r="O71" s="382"/>
      <c r="P71" s="121"/>
      <c r="Q71" s="126"/>
    </row>
    <row r="72" spans="1:17" ht="15.75" hidden="1" customHeight="1">
      <c r="A72" s="221"/>
      <c r="B72" s="198"/>
      <c r="C72" s="143"/>
      <c r="D72" s="143"/>
      <c r="E72" s="199"/>
      <c r="F72" s="200"/>
      <c r="G72" s="201"/>
      <c r="H72" s="126"/>
      <c r="I72" s="126"/>
      <c r="J72" s="202"/>
      <c r="K72" s="119"/>
      <c r="L72" s="202"/>
      <c r="M72" s="202"/>
      <c r="N72" s="203"/>
      <c r="O72" s="204"/>
      <c r="P72" s="204"/>
      <c r="Q72" s="126"/>
    </row>
    <row r="73" spans="1:17" ht="53.25" hidden="1" customHeight="1">
      <c r="A73" s="188"/>
      <c r="B73" s="189"/>
      <c r="C73" s="190"/>
      <c r="D73" s="191"/>
      <c r="E73" s="192"/>
      <c r="F73" s="193"/>
      <c r="G73" s="194"/>
      <c r="H73" s="126"/>
      <c r="I73" s="126"/>
      <c r="J73" s="202"/>
      <c r="K73" s="119"/>
      <c r="L73" s="202"/>
      <c r="M73" s="202"/>
      <c r="N73" s="202"/>
      <c r="O73" s="204"/>
      <c r="P73" s="204"/>
      <c r="Q73" s="126"/>
    </row>
    <row r="74" spans="1:17" ht="15.75" hidden="1" customHeight="1">
      <c r="A74" s="188"/>
      <c r="B74" s="189"/>
      <c r="C74" s="190"/>
      <c r="D74" s="191"/>
      <c r="E74" s="192"/>
      <c r="F74" s="193"/>
      <c r="G74" s="194"/>
      <c r="H74" s="126"/>
      <c r="I74" s="126"/>
      <c r="J74" s="202"/>
      <c r="K74" s="119"/>
      <c r="L74" s="202"/>
      <c r="M74" s="202"/>
      <c r="N74" s="202"/>
      <c r="O74" s="204"/>
      <c r="P74" s="204"/>
      <c r="Q74" s="126"/>
    </row>
    <row r="75" spans="1:17" ht="15.75" hidden="1" customHeight="1">
      <c r="A75" s="188"/>
      <c r="B75" s="189"/>
      <c r="C75" s="190"/>
      <c r="D75" s="191"/>
      <c r="E75" s="192"/>
      <c r="F75" s="193"/>
      <c r="G75" s="194"/>
      <c r="H75" s="126"/>
      <c r="I75" s="126"/>
      <c r="J75" s="202"/>
      <c r="K75" s="119"/>
      <c r="L75" s="202"/>
      <c r="M75" s="202"/>
      <c r="N75" s="202"/>
      <c r="O75" s="204"/>
      <c r="P75" s="204"/>
      <c r="Q75" s="126"/>
    </row>
    <row r="76" spans="1:17" ht="82.5" hidden="1" customHeight="1">
      <c r="A76" s="188"/>
      <c r="B76" s="189"/>
      <c r="C76" s="190"/>
      <c r="D76" s="191"/>
      <c r="E76" s="192"/>
      <c r="F76" s="193"/>
      <c r="G76" s="194"/>
      <c r="H76" s="126"/>
      <c r="I76" s="126"/>
      <c r="J76" s="202"/>
      <c r="K76" s="119"/>
      <c r="L76" s="202"/>
      <c r="M76" s="202"/>
      <c r="N76" s="203"/>
      <c r="O76" s="204"/>
      <c r="P76" s="204"/>
      <c r="Q76" s="126"/>
    </row>
    <row r="77" spans="1:17" ht="33.75" hidden="1" customHeight="1">
      <c r="A77" s="205"/>
      <c r="B77" s="222"/>
      <c r="C77" s="223"/>
      <c r="D77" s="224"/>
      <c r="E77" s="225"/>
      <c r="F77" s="226"/>
      <c r="G77" s="227"/>
      <c r="H77" s="126"/>
      <c r="I77" s="126"/>
      <c r="J77" s="212"/>
      <c r="K77" s="213"/>
      <c r="L77" s="212"/>
      <c r="M77" s="212"/>
      <c r="N77" s="214"/>
      <c r="O77" s="215"/>
      <c r="P77" s="204"/>
      <c r="Q77" s="126"/>
    </row>
    <row r="78" spans="1:17" ht="15.75" hidden="1" customHeight="1">
      <c r="A78" s="364"/>
      <c r="B78" s="365"/>
      <c r="C78" s="365"/>
      <c r="D78" s="365"/>
      <c r="E78" s="365"/>
      <c r="F78" s="370"/>
      <c r="G78" s="162"/>
      <c r="H78" s="126"/>
      <c r="I78" s="126"/>
      <c r="J78" s="383"/>
      <c r="K78" s="382"/>
      <c r="L78" s="382"/>
      <c r="M78" s="382"/>
      <c r="N78" s="382"/>
      <c r="O78" s="382"/>
      <c r="P78" s="217"/>
      <c r="Q78" s="126"/>
    </row>
    <row r="79" spans="1:17" ht="15.75" hidden="1" customHeight="1">
      <c r="A79" s="228"/>
      <c r="B79" s="228"/>
      <c r="C79" s="229"/>
      <c r="D79" s="228"/>
      <c r="E79" s="230"/>
      <c r="F79" s="228"/>
      <c r="G79" s="228"/>
      <c r="H79" s="126"/>
      <c r="I79" s="126"/>
      <c r="J79" s="126"/>
      <c r="K79" s="126"/>
      <c r="L79" s="126"/>
      <c r="M79" s="126"/>
      <c r="N79" s="126"/>
      <c r="O79" s="126"/>
      <c r="P79" s="126"/>
      <c r="Q79" s="126"/>
    </row>
    <row r="80" spans="1:17" ht="16.5" hidden="1" customHeight="1">
      <c r="A80" s="231"/>
      <c r="B80" s="384"/>
      <c r="C80" s="385"/>
      <c r="D80" s="385"/>
      <c r="E80" s="385"/>
      <c r="F80" s="385"/>
      <c r="G80" s="386"/>
      <c r="H80" s="196"/>
      <c r="I80" s="196"/>
      <c r="J80" s="232"/>
      <c r="K80" s="232"/>
      <c r="L80" s="233"/>
      <c r="M80" s="232"/>
      <c r="N80" s="234"/>
      <c r="O80" s="126"/>
      <c r="P80" s="126"/>
      <c r="Q80" s="126"/>
    </row>
    <row r="81" spans="1:17" ht="51" hidden="1" customHeight="1">
      <c r="A81" s="171"/>
      <c r="B81" s="379"/>
      <c r="C81" s="365"/>
      <c r="D81" s="365"/>
      <c r="E81" s="365"/>
      <c r="F81" s="365"/>
      <c r="G81" s="235"/>
      <c r="H81" s="236"/>
      <c r="I81" s="236"/>
      <c r="J81" s="232"/>
      <c r="K81" s="232"/>
      <c r="L81" s="233"/>
      <c r="M81" s="232"/>
      <c r="N81" s="234"/>
      <c r="O81" s="126"/>
      <c r="P81" s="126"/>
      <c r="Q81" s="126"/>
    </row>
    <row r="82" spans="1:17" ht="15.75" hidden="1" customHeight="1">
      <c r="A82" s="176"/>
      <c r="B82" s="181"/>
      <c r="C82" s="149"/>
      <c r="D82" s="149"/>
      <c r="E82" s="178"/>
      <c r="F82" s="174"/>
      <c r="G82" s="179"/>
      <c r="H82" s="236"/>
      <c r="I82" s="236"/>
      <c r="J82" s="232"/>
      <c r="K82" s="232"/>
      <c r="L82" s="233"/>
      <c r="M82" s="232"/>
      <c r="N82" s="234"/>
      <c r="O82" s="126"/>
      <c r="P82" s="126"/>
      <c r="Q82" s="126"/>
    </row>
    <row r="83" spans="1:17" ht="15.75" hidden="1" customHeight="1">
      <c r="A83" s="176"/>
      <c r="B83" s="181"/>
      <c r="C83" s="149"/>
      <c r="D83" s="149"/>
      <c r="E83" s="178"/>
      <c r="F83" s="174"/>
      <c r="G83" s="179"/>
      <c r="H83" s="236"/>
      <c r="I83" s="236"/>
      <c r="J83" s="232"/>
      <c r="K83" s="232"/>
      <c r="L83" s="233"/>
      <c r="M83" s="232"/>
      <c r="N83" s="234"/>
      <c r="O83" s="126"/>
      <c r="P83" s="126"/>
      <c r="Q83" s="126"/>
    </row>
    <row r="84" spans="1:17" ht="15.75" hidden="1" customHeight="1">
      <c r="A84" s="176"/>
      <c r="B84" s="181"/>
      <c r="C84" s="149"/>
      <c r="D84" s="149"/>
      <c r="E84" s="178"/>
      <c r="F84" s="174"/>
      <c r="G84" s="179"/>
      <c r="H84" s="236"/>
      <c r="I84" s="236"/>
      <c r="J84" s="232"/>
      <c r="K84" s="232"/>
      <c r="L84" s="233"/>
      <c r="M84" s="232"/>
      <c r="N84" s="234"/>
      <c r="O84" s="126"/>
      <c r="P84" s="126"/>
      <c r="Q84" s="126"/>
    </row>
    <row r="85" spans="1:17" ht="15.75" hidden="1" customHeight="1">
      <c r="A85" s="176"/>
      <c r="B85" s="181"/>
      <c r="C85" s="149"/>
      <c r="D85" s="149"/>
      <c r="E85" s="178"/>
      <c r="F85" s="174"/>
      <c r="G85" s="179"/>
      <c r="H85" s="236"/>
      <c r="I85" s="236"/>
      <c r="J85" s="232"/>
      <c r="K85" s="232"/>
      <c r="L85" s="233"/>
      <c r="M85" s="232"/>
      <c r="N85" s="234"/>
      <c r="O85" s="126"/>
      <c r="P85" s="126"/>
      <c r="Q85" s="126"/>
    </row>
    <row r="86" spans="1:17" ht="15.75" hidden="1" customHeight="1">
      <c r="A86" s="176"/>
      <c r="B86" s="181"/>
      <c r="C86" s="149"/>
      <c r="D86" s="149"/>
      <c r="E86" s="178"/>
      <c r="F86" s="174"/>
      <c r="G86" s="179"/>
      <c r="H86" s="236"/>
      <c r="I86" s="236"/>
      <c r="J86" s="232"/>
      <c r="K86" s="232"/>
      <c r="L86" s="233"/>
      <c r="M86" s="232"/>
      <c r="N86" s="234"/>
      <c r="O86" s="126"/>
      <c r="P86" s="126"/>
      <c r="Q86" s="126"/>
    </row>
    <row r="87" spans="1:17" ht="15.75" hidden="1" customHeight="1">
      <c r="A87" s="176"/>
      <c r="B87" s="181"/>
      <c r="C87" s="149"/>
      <c r="D87" s="149"/>
      <c r="E87" s="178"/>
      <c r="F87" s="174"/>
      <c r="G87" s="179"/>
      <c r="H87" s="236"/>
      <c r="I87" s="236"/>
      <c r="J87" s="232"/>
      <c r="K87" s="232"/>
      <c r="L87" s="233"/>
      <c r="M87" s="232"/>
      <c r="N87" s="234"/>
      <c r="O87" s="126"/>
      <c r="P87" s="126"/>
      <c r="Q87" s="126"/>
    </row>
    <row r="88" spans="1:17" ht="51" hidden="1" customHeight="1">
      <c r="A88" s="176"/>
      <c r="B88" s="181"/>
      <c r="C88" s="149"/>
      <c r="D88" s="149"/>
      <c r="E88" s="178"/>
      <c r="F88" s="174"/>
      <c r="G88" s="179"/>
      <c r="H88" s="236"/>
      <c r="I88" s="236"/>
      <c r="J88" s="232"/>
      <c r="K88" s="232"/>
      <c r="L88" s="233"/>
      <c r="M88" s="232"/>
      <c r="N88" s="234"/>
      <c r="O88" s="126"/>
      <c r="P88" s="126"/>
      <c r="Q88" s="126"/>
    </row>
    <row r="89" spans="1:17" ht="15.75" hidden="1" customHeight="1">
      <c r="A89" s="176"/>
      <c r="B89" s="181"/>
      <c r="C89" s="149"/>
      <c r="D89" s="149"/>
      <c r="E89" s="178"/>
      <c r="F89" s="174"/>
      <c r="G89" s="179"/>
      <c r="H89" s="236"/>
      <c r="I89" s="236"/>
      <c r="J89" s="232"/>
      <c r="K89" s="232"/>
      <c r="L89" s="233"/>
      <c r="M89" s="232"/>
      <c r="N89" s="234"/>
      <c r="O89" s="126"/>
      <c r="P89" s="126"/>
      <c r="Q89" s="126"/>
    </row>
    <row r="90" spans="1:17" ht="15.75" hidden="1" customHeight="1">
      <c r="A90" s="176"/>
      <c r="B90" s="181"/>
      <c r="C90" s="149"/>
      <c r="D90" s="149"/>
      <c r="E90" s="178"/>
      <c r="F90" s="174"/>
      <c r="G90" s="179"/>
      <c r="H90" s="236"/>
      <c r="I90" s="236"/>
      <c r="J90" s="232"/>
      <c r="K90" s="232"/>
      <c r="L90" s="233"/>
      <c r="M90" s="232"/>
      <c r="N90" s="234"/>
      <c r="O90" s="126"/>
      <c r="P90" s="126"/>
      <c r="Q90" s="126"/>
    </row>
    <row r="91" spans="1:17" ht="66.75" hidden="1" customHeight="1">
      <c r="A91" s="176"/>
      <c r="B91" s="181"/>
      <c r="C91" s="149"/>
      <c r="D91" s="149"/>
      <c r="E91" s="178"/>
      <c r="F91" s="174"/>
      <c r="G91" s="179"/>
      <c r="H91" s="236"/>
      <c r="I91" s="236"/>
      <c r="J91" s="232"/>
      <c r="K91" s="232"/>
      <c r="L91" s="233"/>
      <c r="M91" s="232"/>
      <c r="N91" s="234"/>
      <c r="O91" s="126"/>
      <c r="P91" s="126"/>
      <c r="Q91" s="126"/>
    </row>
    <row r="92" spans="1:17" ht="15.75" hidden="1" customHeight="1">
      <c r="A92" s="188"/>
      <c r="B92" s="189"/>
      <c r="C92" s="190"/>
      <c r="D92" s="191"/>
      <c r="E92" s="192"/>
      <c r="F92" s="193"/>
      <c r="G92" s="194"/>
      <c r="H92" s="236"/>
      <c r="I92" s="236"/>
      <c r="J92" s="232"/>
      <c r="K92" s="232"/>
      <c r="L92" s="233"/>
      <c r="M92" s="232"/>
      <c r="N92" s="234"/>
      <c r="O92" s="126"/>
      <c r="P92" s="126"/>
      <c r="Q92" s="126"/>
    </row>
    <row r="93" spans="1:17" ht="15.75" hidden="1" customHeight="1">
      <c r="A93" s="205"/>
      <c r="B93" s="222"/>
      <c r="C93" s="223"/>
      <c r="D93" s="224"/>
      <c r="E93" s="225"/>
      <c r="F93" s="226"/>
      <c r="G93" s="227"/>
      <c r="H93" s="236"/>
      <c r="I93" s="236"/>
      <c r="J93" s="232"/>
      <c r="K93" s="232"/>
      <c r="L93" s="233"/>
      <c r="M93" s="232"/>
      <c r="N93" s="234"/>
      <c r="O93" s="126"/>
      <c r="P93" s="126"/>
      <c r="Q93" s="126"/>
    </row>
    <row r="94" spans="1:17" ht="15.75" hidden="1" customHeight="1">
      <c r="A94" s="364"/>
      <c r="B94" s="365"/>
      <c r="C94" s="365"/>
      <c r="D94" s="365"/>
      <c r="E94" s="365"/>
      <c r="F94" s="370"/>
      <c r="G94" s="237"/>
      <c r="H94" s="238"/>
      <c r="I94" s="239"/>
      <c r="J94" s="126"/>
      <c r="K94" s="126"/>
      <c r="L94" s="126"/>
      <c r="M94" s="126"/>
      <c r="N94" s="126"/>
      <c r="O94" s="126"/>
      <c r="P94" s="126"/>
      <c r="Q94" s="126"/>
    </row>
    <row r="95" spans="1:17" ht="15.75" hidden="1" customHeight="1">
      <c r="A95" s="240"/>
      <c r="B95" s="241"/>
      <c r="C95" s="242"/>
      <c r="D95" s="241"/>
      <c r="E95" s="243"/>
      <c r="F95" s="241"/>
      <c r="G95" s="244"/>
      <c r="H95" s="126"/>
      <c r="I95" s="126"/>
      <c r="J95" s="126"/>
      <c r="K95" s="126"/>
      <c r="L95" s="126"/>
      <c r="M95" s="126"/>
      <c r="N95" s="126"/>
      <c r="O95" s="126"/>
      <c r="P95" s="126"/>
      <c r="Q95" s="126"/>
    </row>
    <row r="96" spans="1:17" ht="15.75" hidden="1" customHeight="1">
      <c r="A96" s="134"/>
      <c r="B96" s="380"/>
      <c r="C96" s="365"/>
      <c r="D96" s="365"/>
      <c r="E96" s="365"/>
      <c r="F96" s="365"/>
      <c r="G96" s="370"/>
      <c r="H96" s="196"/>
      <c r="I96" s="196"/>
      <c r="J96" s="126"/>
      <c r="K96" s="126"/>
      <c r="L96" s="126"/>
      <c r="M96" s="126"/>
      <c r="N96" s="126"/>
      <c r="O96" s="126"/>
      <c r="P96" s="126"/>
      <c r="Q96" s="126"/>
    </row>
    <row r="97" spans="1:17" ht="34.5" hidden="1" customHeight="1">
      <c r="A97" s="171"/>
      <c r="B97" s="371"/>
      <c r="C97" s="365"/>
      <c r="D97" s="365"/>
      <c r="E97" s="365"/>
      <c r="F97" s="370"/>
      <c r="G97" s="171"/>
      <c r="H97" s="245"/>
      <c r="I97" s="232"/>
      <c r="J97" s="246"/>
      <c r="K97" s="247"/>
      <c r="L97" s="232"/>
      <c r="M97" s="248"/>
      <c r="N97" s="248"/>
      <c r="O97" s="249"/>
      <c r="P97" s="126"/>
      <c r="Q97" s="126"/>
    </row>
    <row r="98" spans="1:17" ht="15.75" hidden="1" customHeight="1">
      <c r="A98" s="176"/>
      <c r="B98" s="181"/>
      <c r="C98" s="149"/>
      <c r="D98" s="149"/>
      <c r="E98" s="178"/>
      <c r="F98" s="174"/>
      <c r="G98" s="179"/>
      <c r="H98" s="245"/>
      <c r="I98" s="232"/>
      <c r="J98" s="246"/>
      <c r="K98" s="247"/>
      <c r="L98" s="232"/>
      <c r="M98" s="248"/>
      <c r="N98" s="248"/>
      <c r="O98" s="249"/>
      <c r="P98" s="126"/>
      <c r="Q98" s="126"/>
    </row>
    <row r="99" spans="1:17" ht="15.75" hidden="1" customHeight="1">
      <c r="A99" s="176"/>
      <c r="B99" s="181"/>
      <c r="C99" s="149"/>
      <c r="D99" s="149"/>
      <c r="E99" s="178"/>
      <c r="F99" s="174"/>
      <c r="G99" s="179"/>
      <c r="H99" s="245"/>
      <c r="I99" s="232"/>
      <c r="J99" s="246"/>
      <c r="K99" s="247"/>
      <c r="L99" s="232"/>
      <c r="M99" s="248"/>
      <c r="N99" s="248"/>
      <c r="O99" s="249"/>
      <c r="P99" s="126"/>
      <c r="Q99" s="126"/>
    </row>
    <row r="100" spans="1:17" ht="15.75" hidden="1" customHeight="1">
      <c r="A100" s="176"/>
      <c r="B100" s="181"/>
      <c r="C100" s="149"/>
      <c r="D100" s="149"/>
      <c r="E100" s="178"/>
      <c r="F100" s="174"/>
      <c r="G100" s="179"/>
      <c r="H100" s="245"/>
      <c r="I100" s="232"/>
      <c r="J100" s="246"/>
      <c r="K100" s="247"/>
      <c r="L100" s="232"/>
      <c r="M100" s="248"/>
      <c r="N100" s="248"/>
      <c r="O100" s="249"/>
      <c r="P100" s="126"/>
      <c r="Q100" s="126"/>
    </row>
    <row r="101" spans="1:17" ht="15.75" hidden="1" customHeight="1">
      <c r="A101" s="364"/>
      <c r="B101" s="365"/>
      <c r="C101" s="365"/>
      <c r="D101" s="365"/>
      <c r="E101" s="365"/>
      <c r="F101" s="370"/>
      <c r="G101" s="162"/>
      <c r="H101" s="245"/>
      <c r="I101" s="232"/>
      <c r="J101" s="246"/>
      <c r="K101" s="247"/>
      <c r="L101" s="232"/>
      <c r="M101" s="248"/>
      <c r="N101" s="248"/>
      <c r="O101" s="249"/>
      <c r="P101" s="126"/>
      <c r="Q101" s="126"/>
    </row>
    <row r="102" spans="1:17" ht="15.75" hidden="1" customHeight="1">
      <c r="A102" s="126"/>
      <c r="B102" s="126"/>
      <c r="C102" s="202"/>
      <c r="D102" s="126"/>
      <c r="E102" s="250"/>
      <c r="F102" s="245"/>
      <c r="G102" s="245"/>
      <c r="H102" s="245"/>
      <c r="I102" s="245"/>
      <c r="J102" s="126"/>
      <c r="K102" s="126"/>
      <c r="L102" s="126"/>
      <c r="M102" s="126"/>
      <c r="N102" s="126"/>
      <c r="O102" s="126"/>
      <c r="P102" s="126"/>
      <c r="Q102" s="126"/>
    </row>
    <row r="103" spans="1:17" ht="15" hidden="1" customHeight="1">
      <c r="A103" s="135"/>
      <c r="B103" s="371"/>
      <c r="C103" s="365"/>
      <c r="D103" s="365"/>
      <c r="E103" s="365"/>
      <c r="F103" s="370"/>
      <c r="G103" s="171"/>
      <c r="H103" s="245"/>
      <c r="I103" s="232"/>
      <c r="J103" s="246"/>
      <c r="K103" s="247"/>
      <c r="L103" s="232"/>
      <c r="M103" s="248"/>
      <c r="N103" s="248"/>
      <c r="O103" s="249"/>
      <c r="P103" s="126"/>
      <c r="Q103" s="126"/>
    </row>
    <row r="104" spans="1:17" ht="15.75" hidden="1" customHeight="1">
      <c r="A104" s="176"/>
      <c r="B104" s="181"/>
      <c r="C104" s="149"/>
      <c r="D104" s="149"/>
      <c r="E104" s="178"/>
      <c r="F104" s="174"/>
      <c r="G104" s="179"/>
      <c r="H104" s="245"/>
      <c r="I104" s="232"/>
      <c r="J104" s="246"/>
      <c r="K104" s="247"/>
      <c r="L104" s="232"/>
      <c r="M104" s="248"/>
      <c r="N104" s="248"/>
      <c r="O104" s="249"/>
      <c r="P104" s="126"/>
      <c r="Q104" s="126"/>
    </row>
    <row r="105" spans="1:17" ht="15.75" hidden="1" customHeight="1">
      <c r="A105" s="188"/>
      <c r="B105" s="189"/>
      <c r="C105" s="190"/>
      <c r="D105" s="191"/>
      <c r="E105" s="192"/>
      <c r="F105" s="193"/>
      <c r="G105" s="194"/>
      <c r="H105" s="245"/>
      <c r="I105" s="232"/>
      <c r="J105" s="246"/>
      <c r="K105" s="247"/>
      <c r="L105" s="232"/>
      <c r="M105" s="248"/>
      <c r="N105" s="248"/>
      <c r="O105" s="249"/>
      <c r="P105" s="126"/>
      <c r="Q105" s="126"/>
    </row>
    <row r="106" spans="1:17" ht="15.75" hidden="1" customHeight="1">
      <c r="A106" s="251"/>
      <c r="B106" s="252"/>
      <c r="C106" s="253"/>
      <c r="D106" s="254"/>
      <c r="E106" s="255"/>
      <c r="F106" s="256"/>
      <c r="G106" s="257"/>
      <c r="H106" s="245"/>
      <c r="I106" s="232"/>
      <c r="J106" s="246"/>
      <c r="K106" s="247"/>
      <c r="L106" s="232"/>
      <c r="M106" s="248"/>
      <c r="N106" s="248"/>
      <c r="O106" s="249"/>
      <c r="P106" s="126"/>
      <c r="Q106" s="126"/>
    </row>
    <row r="107" spans="1:17" ht="15.75" hidden="1" customHeight="1">
      <c r="A107" s="364"/>
      <c r="B107" s="365"/>
      <c r="C107" s="365"/>
      <c r="D107" s="365"/>
      <c r="E107" s="365"/>
      <c r="F107" s="370"/>
      <c r="G107" s="162"/>
      <c r="H107" s="245"/>
      <c r="I107" s="232"/>
      <c r="J107" s="246"/>
      <c r="K107" s="247"/>
      <c r="L107" s="232"/>
      <c r="M107" s="248"/>
      <c r="N107" s="248"/>
      <c r="O107" s="249"/>
      <c r="P107" s="126"/>
      <c r="Q107" s="126"/>
    </row>
    <row r="108" spans="1:17" ht="15.75" hidden="1" customHeight="1">
      <c r="A108" s="126"/>
      <c r="B108" s="126"/>
      <c r="C108" s="202"/>
      <c r="D108" s="126"/>
      <c r="E108" s="250"/>
      <c r="F108" s="245"/>
      <c r="G108" s="245"/>
      <c r="H108" s="245"/>
      <c r="I108" s="245"/>
      <c r="J108" s="126"/>
      <c r="K108" s="126"/>
      <c r="L108" s="126"/>
      <c r="M108" s="126"/>
      <c r="N108" s="126"/>
      <c r="O108" s="126"/>
      <c r="P108" s="126"/>
      <c r="Q108" s="126"/>
    </row>
    <row r="109" spans="1:17" ht="15" hidden="1" customHeight="1">
      <c r="A109" s="135"/>
      <c r="B109" s="371"/>
      <c r="C109" s="365"/>
      <c r="D109" s="365"/>
      <c r="E109" s="365"/>
      <c r="F109" s="370"/>
      <c r="G109" s="171"/>
      <c r="H109" s="245"/>
      <c r="I109" s="232"/>
      <c r="J109" s="246"/>
      <c r="K109" s="247"/>
      <c r="L109" s="232"/>
      <c r="M109" s="248"/>
      <c r="N109" s="248"/>
      <c r="O109" s="249"/>
      <c r="P109" s="126"/>
      <c r="Q109" s="126"/>
    </row>
    <row r="110" spans="1:17" ht="15.75" hidden="1" customHeight="1">
      <c r="A110" s="176"/>
      <c r="B110" s="181"/>
      <c r="C110" s="149"/>
      <c r="D110" s="149"/>
      <c r="E110" s="178"/>
      <c r="F110" s="174"/>
      <c r="G110" s="179"/>
      <c r="H110" s="245"/>
      <c r="I110" s="232"/>
      <c r="J110" s="246"/>
      <c r="K110" s="247"/>
      <c r="L110" s="232"/>
      <c r="M110" s="248"/>
      <c r="N110" s="248"/>
      <c r="O110" s="249"/>
      <c r="P110" s="126"/>
      <c r="Q110" s="126"/>
    </row>
    <row r="111" spans="1:17" ht="15.75" hidden="1" customHeight="1">
      <c r="A111" s="188"/>
      <c r="B111" s="189"/>
      <c r="C111" s="190"/>
      <c r="D111" s="191"/>
      <c r="E111" s="192"/>
      <c r="F111" s="193"/>
      <c r="G111" s="194"/>
      <c r="H111" s="258"/>
      <c r="I111" s="259"/>
      <c r="J111" s="260"/>
      <c r="K111" s="261"/>
      <c r="L111" s="259"/>
      <c r="M111" s="262"/>
      <c r="N111" s="262"/>
      <c r="O111" s="263"/>
      <c r="P111" s="264"/>
      <c r="Q111" s="264"/>
    </row>
    <row r="112" spans="1:17" ht="15.75" hidden="1" customHeight="1">
      <c r="A112" s="251"/>
      <c r="B112" s="252"/>
      <c r="C112" s="253"/>
      <c r="D112" s="254"/>
      <c r="E112" s="255"/>
      <c r="F112" s="256"/>
      <c r="G112" s="257"/>
      <c r="H112" s="258"/>
      <c r="I112" s="259"/>
      <c r="J112" s="260"/>
      <c r="K112" s="261"/>
      <c r="L112" s="259"/>
      <c r="M112" s="262"/>
      <c r="N112" s="262"/>
      <c r="O112" s="263"/>
      <c r="P112" s="264"/>
      <c r="Q112" s="264"/>
    </row>
    <row r="113" spans="1:17" ht="15.75" hidden="1" customHeight="1">
      <c r="A113" s="364"/>
      <c r="B113" s="365"/>
      <c r="C113" s="365"/>
      <c r="D113" s="365"/>
      <c r="E113" s="365"/>
      <c r="F113" s="370"/>
      <c r="G113" s="162"/>
      <c r="H113" s="245"/>
      <c r="I113" s="232"/>
      <c r="J113" s="246"/>
      <c r="K113" s="247"/>
      <c r="L113" s="232"/>
      <c r="M113" s="248"/>
      <c r="N113" s="248"/>
      <c r="O113" s="249"/>
      <c r="P113" s="126"/>
      <c r="Q113" s="126"/>
    </row>
    <row r="114" spans="1:17" ht="15.75" hidden="1" customHeight="1">
      <c r="A114" s="126"/>
      <c r="B114" s="126"/>
      <c r="C114" s="202"/>
      <c r="D114" s="126"/>
      <c r="E114" s="250"/>
      <c r="F114" s="245"/>
      <c r="G114" s="245"/>
      <c r="H114" s="245"/>
      <c r="I114" s="245"/>
      <c r="J114" s="126"/>
      <c r="K114" s="126"/>
      <c r="L114" s="126"/>
      <c r="M114" s="126"/>
      <c r="N114" s="126"/>
      <c r="O114" s="126"/>
      <c r="P114" s="126"/>
      <c r="Q114" s="126"/>
    </row>
    <row r="115" spans="1:17" ht="67.5" hidden="1" customHeight="1">
      <c r="A115" s="171"/>
      <c r="B115" s="371"/>
      <c r="C115" s="365"/>
      <c r="D115" s="365"/>
      <c r="E115" s="365"/>
      <c r="F115" s="370"/>
      <c r="G115" s="265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</row>
    <row r="116" spans="1:17" ht="15.75" hidden="1" customHeight="1">
      <c r="A116" s="221"/>
      <c r="B116" s="198"/>
      <c r="C116" s="143"/>
      <c r="D116" s="143"/>
      <c r="E116" s="199"/>
      <c r="F116" s="267"/>
      <c r="G116" s="201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</row>
    <row r="117" spans="1:17" ht="15.75" hidden="1" customHeight="1">
      <c r="A117" s="176"/>
      <c r="B117" s="181"/>
      <c r="C117" s="149"/>
      <c r="D117" s="149"/>
      <c r="E117" s="178"/>
      <c r="F117" s="174"/>
      <c r="G117" s="179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</row>
    <row r="118" spans="1:17" ht="15.75" hidden="1" customHeight="1">
      <c r="A118" s="176"/>
      <c r="B118" s="181"/>
      <c r="C118" s="149"/>
      <c r="D118" s="149"/>
      <c r="E118" s="178"/>
      <c r="F118" s="174"/>
      <c r="G118" s="179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</row>
    <row r="119" spans="1:17" ht="15.75" hidden="1" customHeight="1">
      <c r="A119" s="176"/>
      <c r="B119" s="181"/>
      <c r="C119" s="149"/>
      <c r="D119" s="149"/>
      <c r="E119" s="178"/>
      <c r="F119" s="174"/>
      <c r="G119" s="179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</row>
    <row r="120" spans="1:17" ht="15.75" hidden="1" customHeight="1">
      <c r="A120" s="268"/>
      <c r="B120" s="181"/>
      <c r="C120" s="149"/>
      <c r="D120" s="149"/>
      <c r="E120" s="178"/>
      <c r="F120" s="174"/>
      <c r="G120" s="179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</row>
    <row r="121" spans="1:17" ht="15.75" hidden="1" customHeight="1">
      <c r="A121" s="268"/>
      <c r="B121" s="181"/>
      <c r="C121" s="149"/>
      <c r="D121" s="149"/>
      <c r="E121" s="178"/>
      <c r="F121" s="174"/>
      <c r="G121" s="179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</row>
    <row r="122" spans="1:17" ht="15.75" hidden="1" customHeight="1">
      <c r="A122" s="268"/>
      <c r="B122" s="181"/>
      <c r="C122" s="149"/>
      <c r="D122" s="149"/>
      <c r="E122" s="178"/>
      <c r="F122" s="174"/>
      <c r="G122" s="179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</row>
    <row r="123" spans="1:17" ht="15.75" hidden="1" customHeight="1">
      <c r="A123" s="268"/>
      <c r="B123" s="181"/>
      <c r="C123" s="149"/>
      <c r="D123" s="149"/>
      <c r="E123" s="178"/>
      <c r="F123" s="174"/>
      <c r="G123" s="179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</row>
    <row r="124" spans="1:17" ht="15.75" hidden="1" customHeight="1">
      <c r="A124" s="268"/>
      <c r="B124" s="181"/>
      <c r="C124" s="149"/>
      <c r="D124" s="149"/>
      <c r="E124" s="178"/>
      <c r="F124" s="174"/>
      <c r="G124" s="179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</row>
    <row r="125" spans="1:17" ht="15.75" hidden="1" customHeight="1">
      <c r="A125" s="268"/>
      <c r="B125" s="181"/>
      <c r="C125" s="149"/>
      <c r="D125" s="149"/>
      <c r="E125" s="178"/>
      <c r="F125" s="269"/>
      <c r="G125" s="179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</row>
    <row r="126" spans="1:17" ht="15.75" hidden="1" customHeight="1">
      <c r="A126" s="176"/>
      <c r="B126" s="181"/>
      <c r="C126" s="149"/>
      <c r="D126" s="149"/>
      <c r="E126" s="178"/>
      <c r="F126" s="174"/>
      <c r="G126" s="179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</row>
    <row r="127" spans="1:17" ht="15.75" hidden="1" customHeight="1">
      <c r="A127" s="188"/>
      <c r="B127" s="189"/>
      <c r="C127" s="190"/>
      <c r="D127" s="191"/>
      <c r="E127" s="192"/>
      <c r="F127" s="193"/>
      <c r="G127" s="194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</row>
    <row r="128" spans="1:17" ht="15.75" hidden="1" customHeight="1">
      <c r="A128" s="188"/>
      <c r="B128" s="189"/>
      <c r="C128" s="270"/>
      <c r="D128" s="191"/>
      <c r="E128" s="192"/>
      <c r="F128" s="193"/>
      <c r="G128" s="194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</row>
    <row r="129" spans="1:17" ht="15.75" hidden="1" customHeight="1">
      <c r="A129" s="188"/>
      <c r="B129" s="271"/>
      <c r="C129" s="270"/>
      <c r="D129" s="272"/>
      <c r="E129" s="192"/>
      <c r="F129" s="193"/>
      <c r="G129" s="194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</row>
    <row r="130" spans="1:17" ht="15.75" hidden="1" customHeight="1">
      <c r="A130" s="251"/>
      <c r="B130" s="273"/>
      <c r="C130" s="274"/>
      <c r="D130" s="275"/>
      <c r="E130" s="255"/>
      <c r="F130" s="256"/>
      <c r="G130" s="227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</row>
    <row r="131" spans="1:17" ht="15.75" hidden="1" customHeight="1">
      <c r="A131" s="364"/>
      <c r="B131" s="365"/>
      <c r="C131" s="365"/>
      <c r="D131" s="365"/>
      <c r="E131" s="365"/>
      <c r="F131" s="370"/>
      <c r="G131" s="27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</row>
    <row r="132" spans="1:17" ht="15.75" hidden="1" customHeight="1">
      <c r="A132" s="266"/>
      <c r="B132" s="266"/>
      <c r="C132" s="202"/>
      <c r="D132" s="266"/>
      <c r="E132" s="277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</row>
    <row r="133" spans="1:17" ht="19.5" hidden="1" customHeight="1">
      <c r="A133" s="278"/>
      <c r="B133" s="379"/>
      <c r="C133" s="365"/>
      <c r="D133" s="365"/>
      <c r="E133" s="365"/>
      <c r="F133" s="365"/>
      <c r="G133" s="265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</row>
    <row r="134" spans="1:17" ht="15.75" hidden="1" customHeight="1">
      <c r="A134" s="266"/>
      <c r="B134" s="266"/>
      <c r="C134" s="202"/>
      <c r="D134" s="266"/>
      <c r="E134" s="277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</row>
    <row r="135" spans="1:17" ht="15.75" hidden="1" customHeight="1">
      <c r="A135" s="266"/>
      <c r="B135" s="266"/>
      <c r="C135" s="202"/>
      <c r="D135" s="266"/>
      <c r="E135" s="277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</row>
    <row r="136" spans="1:17" ht="15.75" hidden="1" customHeight="1">
      <c r="A136" s="266"/>
      <c r="B136" s="266"/>
      <c r="C136" s="202"/>
      <c r="D136" s="266"/>
      <c r="E136" s="277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</row>
    <row r="137" spans="1:17" ht="15.75" hidden="1" customHeight="1">
      <c r="A137" s="266"/>
      <c r="B137" s="266"/>
      <c r="C137" s="202"/>
      <c r="D137" s="266"/>
      <c r="E137" s="277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</row>
    <row r="138" spans="1:17" ht="15.75" hidden="1" customHeight="1">
      <c r="A138" s="266"/>
      <c r="B138" s="266"/>
      <c r="C138" s="202"/>
      <c r="D138" s="266"/>
      <c r="E138" s="277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</row>
    <row r="139" spans="1:17" ht="15.75" hidden="1" customHeight="1">
      <c r="A139" s="266"/>
      <c r="B139" s="266"/>
      <c r="C139" s="202"/>
      <c r="D139" s="266"/>
      <c r="E139" s="277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</row>
    <row r="140" spans="1:17" ht="15.75" hidden="1" customHeight="1">
      <c r="A140" s="266"/>
      <c r="B140" s="266"/>
      <c r="C140" s="202"/>
      <c r="D140" s="266"/>
      <c r="E140" s="277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</row>
    <row r="141" spans="1:17" ht="15.75" hidden="1" customHeight="1">
      <c r="A141" s="266"/>
      <c r="B141" s="266"/>
      <c r="C141" s="202"/>
      <c r="D141" s="266"/>
      <c r="E141" s="277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</row>
    <row r="142" spans="1:17" ht="15.75" hidden="1" customHeight="1">
      <c r="A142" s="266"/>
      <c r="B142" s="266"/>
      <c r="C142" s="202"/>
      <c r="D142" s="266"/>
      <c r="E142" s="277"/>
      <c r="F142" s="266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</row>
    <row r="143" spans="1:17" ht="15.75" hidden="1" customHeight="1">
      <c r="A143" s="266"/>
      <c r="B143" s="266"/>
      <c r="C143" s="202"/>
      <c r="D143" s="266"/>
      <c r="E143" s="277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</row>
    <row r="144" spans="1:17" ht="15.75" hidden="1" customHeight="1">
      <c r="A144" s="266"/>
      <c r="B144" s="266"/>
      <c r="C144" s="202"/>
      <c r="D144" s="266"/>
      <c r="E144" s="277"/>
      <c r="F144" s="266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</row>
    <row r="145" spans="1:17" ht="15.75" hidden="1" customHeight="1">
      <c r="A145" s="266"/>
      <c r="B145" s="266"/>
      <c r="C145" s="202"/>
      <c r="D145" s="266"/>
      <c r="E145" s="277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</row>
    <row r="146" spans="1:17" ht="15.75" hidden="1" customHeight="1">
      <c r="A146" s="266"/>
      <c r="B146" s="266"/>
      <c r="C146" s="202"/>
      <c r="D146" s="266"/>
      <c r="E146" s="277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</row>
    <row r="147" spans="1:17" ht="15.75" hidden="1" customHeight="1">
      <c r="A147" s="266"/>
      <c r="B147" s="266"/>
      <c r="C147" s="202"/>
      <c r="D147" s="266"/>
      <c r="E147" s="277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</row>
    <row r="148" spans="1:17" ht="15.75" hidden="1" customHeight="1">
      <c r="A148" s="266"/>
      <c r="B148" s="266"/>
      <c r="C148" s="202"/>
      <c r="D148" s="266"/>
      <c r="E148" s="277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</row>
    <row r="149" spans="1:17" ht="50.25" hidden="1" customHeight="1">
      <c r="A149" s="171"/>
      <c r="B149" s="379"/>
      <c r="C149" s="365"/>
      <c r="D149" s="365"/>
      <c r="E149" s="365"/>
      <c r="F149" s="365"/>
      <c r="G149" s="265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</row>
    <row r="150" spans="1:17" ht="15.75" hidden="1" customHeight="1">
      <c r="A150" s="279"/>
      <c r="B150" s="198"/>
      <c r="C150" s="143"/>
      <c r="D150" s="143"/>
      <c r="E150" s="199"/>
      <c r="F150" s="267"/>
      <c r="G150" s="201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</row>
    <row r="151" spans="1:17" ht="15.75" hidden="1" customHeight="1">
      <c r="A151" s="268"/>
      <c r="B151" s="181"/>
      <c r="C151" s="149"/>
      <c r="D151" s="149"/>
      <c r="E151" s="178"/>
      <c r="F151" s="269"/>
      <c r="G151" s="179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</row>
    <row r="152" spans="1:17" ht="15.75" hidden="1" customHeight="1">
      <c r="A152" s="268"/>
      <c r="B152" s="181"/>
      <c r="C152" s="149"/>
      <c r="D152" s="149"/>
      <c r="E152" s="178"/>
      <c r="F152" s="269"/>
      <c r="G152" s="179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</row>
    <row r="153" spans="1:17" ht="15.75" hidden="1" customHeight="1">
      <c r="A153" s="268"/>
      <c r="B153" s="181"/>
      <c r="C153" s="149"/>
      <c r="D153" s="149"/>
      <c r="E153" s="178"/>
      <c r="F153" s="269"/>
      <c r="G153" s="179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</row>
    <row r="154" spans="1:17" ht="15.75" hidden="1" customHeight="1">
      <c r="A154" s="268"/>
      <c r="B154" s="181"/>
      <c r="C154" s="149"/>
      <c r="D154" s="149"/>
      <c r="E154" s="178"/>
      <c r="F154" s="269"/>
      <c r="G154" s="179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</row>
    <row r="155" spans="1:17" ht="15.75" hidden="1" customHeight="1">
      <c r="A155" s="268"/>
      <c r="B155" s="181"/>
      <c r="C155" s="149"/>
      <c r="D155" s="149"/>
      <c r="E155" s="178"/>
      <c r="F155" s="269"/>
      <c r="G155" s="179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</row>
    <row r="156" spans="1:17" ht="15.75" hidden="1" customHeight="1">
      <c r="A156" s="268"/>
      <c r="B156" s="181"/>
      <c r="C156" s="149"/>
      <c r="D156" s="149"/>
      <c r="E156" s="178"/>
      <c r="F156" s="269"/>
      <c r="G156" s="179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</row>
    <row r="157" spans="1:17" ht="15.75" hidden="1" customHeight="1">
      <c r="A157" s="268"/>
      <c r="B157" s="181"/>
      <c r="C157" s="149"/>
      <c r="D157" s="149"/>
      <c r="E157" s="178"/>
      <c r="F157" s="269"/>
      <c r="G157" s="179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</row>
    <row r="158" spans="1:17" ht="15.75" hidden="1" customHeight="1">
      <c r="A158" s="268"/>
      <c r="B158" s="181"/>
      <c r="C158" s="149"/>
      <c r="D158" s="149"/>
      <c r="E158" s="178"/>
      <c r="F158" s="269"/>
      <c r="G158" s="179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</row>
    <row r="159" spans="1:17" ht="15.75" hidden="1" customHeight="1">
      <c r="A159" s="280"/>
      <c r="B159" s="281"/>
      <c r="C159" s="282"/>
      <c r="D159" s="283"/>
      <c r="E159" s="284"/>
      <c r="F159" s="285"/>
      <c r="G159" s="28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</row>
    <row r="160" spans="1:17" ht="15.75" hidden="1" customHeight="1">
      <c r="A160" s="287"/>
      <c r="B160" s="288"/>
      <c r="C160" s="289"/>
      <c r="D160" s="290"/>
      <c r="E160" s="209"/>
      <c r="F160" s="291"/>
      <c r="G160" s="211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</row>
    <row r="161" spans="1:17" ht="15.75" hidden="1" customHeight="1">
      <c r="A161" s="366"/>
      <c r="B161" s="367"/>
      <c r="C161" s="367"/>
      <c r="D161" s="367"/>
      <c r="E161" s="367"/>
      <c r="F161" s="368"/>
      <c r="G161" s="292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</row>
    <row r="162" spans="1:17" ht="15.75" hidden="1" customHeight="1">
      <c r="A162" s="216"/>
      <c r="B162" s="216"/>
      <c r="C162" s="216"/>
      <c r="D162" s="216"/>
      <c r="E162" s="216"/>
      <c r="F162" s="216"/>
      <c r="G162" s="217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</row>
    <row r="163" spans="1:17" ht="15.75" hidden="1" customHeight="1">
      <c r="A163" s="134">
        <v>21</v>
      </c>
      <c r="B163" s="369" t="s">
        <v>6</v>
      </c>
      <c r="C163" s="365"/>
      <c r="D163" s="365"/>
      <c r="E163" s="365"/>
      <c r="F163" s="365"/>
      <c r="G163" s="370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1:17" ht="15.75" customHeight="1" thickBot="1">
      <c r="A164" s="135" t="s">
        <v>144</v>
      </c>
      <c r="B164" s="371" t="s">
        <v>145</v>
      </c>
      <c r="C164" s="365"/>
      <c r="D164" s="365"/>
      <c r="E164" s="365"/>
      <c r="F164" s="370"/>
      <c r="G164" s="293" t="s">
        <v>45</v>
      </c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5" spans="1:17" ht="52.5" customHeight="1">
      <c r="A165" s="219">
        <v>92145</v>
      </c>
      <c r="B165" s="294" t="s">
        <v>146</v>
      </c>
      <c r="C165" s="219" t="s">
        <v>147</v>
      </c>
      <c r="D165" s="219" t="s">
        <v>57</v>
      </c>
      <c r="E165" s="220">
        <v>3</v>
      </c>
      <c r="F165" s="269">
        <v>76.569999999999993</v>
      </c>
      <c r="G165" s="295">
        <f t="shared" ref="G165:G166" si="2">E165*F165</f>
        <v>229.70999999999998</v>
      </c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</row>
    <row r="166" spans="1:17" ht="15.75" customHeight="1">
      <c r="A166" s="149">
        <v>88284</v>
      </c>
      <c r="B166" s="148" t="s">
        <v>86</v>
      </c>
      <c r="C166" s="149" t="s">
        <v>130</v>
      </c>
      <c r="D166" s="149" t="s">
        <v>57</v>
      </c>
      <c r="E166" s="150">
        <v>3</v>
      </c>
      <c r="F166" s="269">
        <v>25.12</v>
      </c>
      <c r="G166" s="153">
        <f t="shared" si="2"/>
        <v>75.36</v>
      </c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</row>
    <row r="167" spans="1:17" ht="15.75" customHeight="1">
      <c r="A167" s="372" t="s">
        <v>148</v>
      </c>
      <c r="B167" s="373"/>
      <c r="C167" s="373"/>
      <c r="D167" s="373"/>
      <c r="E167" s="373"/>
      <c r="F167" s="374"/>
      <c r="G167" s="296">
        <f>SUM(G165:G166)</f>
        <v>305.07</v>
      </c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1:17" ht="15.75" customHeight="1" thickBot="1">
      <c r="A168" s="375"/>
      <c r="B168" s="373"/>
      <c r="C168" s="373"/>
      <c r="D168" s="373"/>
      <c r="E168" s="373"/>
      <c r="F168" s="373"/>
      <c r="G168" s="374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1:17" ht="16.5" customHeight="1" thickBot="1">
      <c r="A169" s="127"/>
      <c r="B169" s="128"/>
      <c r="C169" s="129"/>
      <c r="D169" s="130"/>
      <c r="E169" s="131"/>
      <c r="F169" s="132"/>
      <c r="G169" s="133" t="s">
        <v>126</v>
      </c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1:17" ht="15.75" hidden="1" customHeight="1">
      <c r="A170" s="134">
        <v>2</v>
      </c>
      <c r="B170" s="376" t="s">
        <v>30</v>
      </c>
      <c r="C170" s="377"/>
      <c r="D170" s="377"/>
      <c r="E170" s="377"/>
      <c r="F170" s="377"/>
      <c r="G170" s="378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1:17" ht="15" customHeight="1" thickBot="1">
      <c r="A171" s="135" t="s">
        <v>149</v>
      </c>
      <c r="B171" s="136" t="s">
        <v>112</v>
      </c>
      <c r="C171" s="137"/>
      <c r="D171" s="137"/>
      <c r="E171" s="138"/>
      <c r="F171" s="139"/>
      <c r="G171" s="140" t="s">
        <v>114</v>
      </c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1:17" ht="15" customHeight="1">
      <c r="A172" s="141">
        <v>90775</v>
      </c>
      <c r="B172" s="142" t="s">
        <v>87</v>
      </c>
      <c r="C172" s="143" t="s">
        <v>130</v>
      </c>
      <c r="D172" s="143" t="s">
        <v>57</v>
      </c>
      <c r="E172" s="144">
        <v>0</v>
      </c>
      <c r="F172" s="145">
        <v>29.46</v>
      </c>
      <c r="G172" s="146">
        <f t="shared" ref="G172:G173" si="3">E172*F172</f>
        <v>0</v>
      </c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1:17" ht="15.75" customHeight="1" thickBot="1">
      <c r="A173" s="154">
        <v>100306</v>
      </c>
      <c r="B173" s="155" t="s">
        <v>150</v>
      </c>
      <c r="C173" s="156" t="s">
        <v>130</v>
      </c>
      <c r="D173" s="156" t="s">
        <v>57</v>
      </c>
      <c r="E173" s="157">
        <v>4</v>
      </c>
      <c r="F173" s="158">
        <v>127.48</v>
      </c>
      <c r="G173" s="159">
        <f t="shared" si="3"/>
        <v>509.92</v>
      </c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1:17" ht="15.75" customHeight="1" thickBot="1">
      <c r="A174" s="364" t="s">
        <v>143</v>
      </c>
      <c r="B174" s="365"/>
      <c r="C174" s="365"/>
      <c r="D174" s="365"/>
      <c r="E174" s="365"/>
      <c r="F174" s="365"/>
      <c r="G174" s="162">
        <f>SUM(G172:G173)</f>
        <v>509.92</v>
      </c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1:17" ht="15.75" customHeight="1" thickBot="1">
      <c r="A175" s="121"/>
      <c r="B175" s="196"/>
      <c r="C175" s="121"/>
      <c r="D175" s="121"/>
      <c r="E175" s="297"/>
      <c r="F175" s="117"/>
      <c r="G175" s="298"/>
      <c r="H175" s="236"/>
      <c r="I175" s="245"/>
      <c r="J175" s="126"/>
      <c r="K175" s="126"/>
      <c r="L175" s="126"/>
      <c r="M175" s="126"/>
      <c r="N175" s="126"/>
      <c r="O175" s="126"/>
      <c r="P175" s="126"/>
      <c r="Q175" s="126"/>
    </row>
    <row r="176" spans="1:17" ht="15.75" customHeight="1" thickBot="1">
      <c r="A176" s="127"/>
      <c r="B176" s="128"/>
      <c r="C176" s="129"/>
      <c r="D176" s="130"/>
      <c r="E176" s="131"/>
      <c r="F176" s="132"/>
      <c r="G176" s="133" t="s">
        <v>126</v>
      </c>
      <c r="H176" s="236"/>
      <c r="I176" s="245"/>
      <c r="J176" s="126"/>
      <c r="K176" s="126"/>
      <c r="L176" s="126"/>
      <c r="M176" s="126"/>
      <c r="N176" s="126"/>
      <c r="O176" s="126"/>
      <c r="P176" s="126"/>
      <c r="Q176" s="126"/>
    </row>
    <row r="177" spans="1:17" ht="15.75" hidden="1" customHeight="1">
      <c r="A177" s="134">
        <v>2</v>
      </c>
      <c r="B177" s="376" t="s">
        <v>30</v>
      </c>
      <c r="C177" s="377"/>
      <c r="D177" s="377"/>
      <c r="E177" s="377"/>
      <c r="F177" s="377"/>
      <c r="G177" s="378"/>
      <c r="H177" s="236"/>
      <c r="I177" s="245"/>
      <c r="J177" s="126"/>
      <c r="K177" s="126"/>
      <c r="L177" s="126"/>
      <c r="M177" s="126"/>
      <c r="N177" s="126"/>
      <c r="O177" s="126"/>
      <c r="P177" s="126"/>
      <c r="Q177" s="126"/>
    </row>
    <row r="178" spans="1:17" ht="15.75" customHeight="1" thickBot="1">
      <c r="A178" s="135" t="s">
        <v>163</v>
      </c>
      <c r="B178" s="136" t="s">
        <v>166</v>
      </c>
      <c r="C178" s="137"/>
      <c r="D178" s="137"/>
      <c r="E178" s="138"/>
      <c r="F178" s="139"/>
      <c r="G178" s="140" t="s">
        <v>114</v>
      </c>
      <c r="H178" s="236"/>
      <c r="I178" s="245"/>
      <c r="J178" s="126"/>
      <c r="K178" s="126"/>
      <c r="L178" s="126"/>
      <c r="M178" s="126"/>
      <c r="N178" s="126"/>
      <c r="O178" s="126"/>
      <c r="P178" s="126"/>
      <c r="Q178" s="126"/>
    </row>
    <row r="179" spans="1:17" ht="15.75" customHeight="1">
      <c r="A179" s="141">
        <v>88316</v>
      </c>
      <c r="B179" s="142" t="s">
        <v>164</v>
      </c>
      <c r="C179" s="143" t="s">
        <v>130</v>
      </c>
      <c r="D179" s="143" t="s">
        <v>57</v>
      </c>
      <c r="E179" s="144">
        <v>0.1</v>
      </c>
      <c r="F179" s="145">
        <v>19.510000000000002</v>
      </c>
      <c r="G179" s="146">
        <f t="shared" ref="G179:G180" si="4">E179*F179</f>
        <v>1.9510000000000003</v>
      </c>
      <c r="H179" s="236"/>
      <c r="I179" s="245"/>
      <c r="J179" s="126"/>
      <c r="K179" s="126"/>
      <c r="L179" s="126"/>
      <c r="M179" s="126"/>
      <c r="N179" s="126"/>
      <c r="O179" s="126"/>
      <c r="P179" s="126"/>
      <c r="Q179" s="126"/>
    </row>
    <row r="180" spans="1:17" ht="32.25" thickBot="1">
      <c r="A180" s="154">
        <v>97063</v>
      </c>
      <c r="B180" s="155" t="s">
        <v>165</v>
      </c>
      <c r="C180" s="156" t="s">
        <v>130</v>
      </c>
      <c r="D180" s="156" t="s">
        <v>2</v>
      </c>
      <c r="E180" s="157">
        <v>0.4</v>
      </c>
      <c r="F180" s="158">
        <v>11.9</v>
      </c>
      <c r="G180" s="159">
        <f t="shared" si="4"/>
        <v>4.7600000000000007</v>
      </c>
      <c r="H180" s="236"/>
      <c r="I180" s="245"/>
      <c r="J180" s="126"/>
      <c r="K180" s="126"/>
      <c r="L180" s="126"/>
      <c r="M180" s="126"/>
      <c r="N180" s="126"/>
      <c r="O180" s="126"/>
      <c r="P180" s="126"/>
      <c r="Q180" s="126"/>
    </row>
    <row r="181" spans="1:17" ht="15.75" customHeight="1" thickBot="1">
      <c r="A181" s="364" t="s">
        <v>143</v>
      </c>
      <c r="B181" s="365"/>
      <c r="C181" s="365"/>
      <c r="D181" s="365"/>
      <c r="E181" s="365"/>
      <c r="F181" s="365"/>
      <c r="G181" s="162">
        <f>SUM(G179:G180)</f>
        <v>6.7110000000000012</v>
      </c>
      <c r="H181" s="236"/>
      <c r="I181" s="245"/>
      <c r="J181" s="126"/>
      <c r="K181" s="126"/>
      <c r="L181" s="126"/>
      <c r="M181" s="126"/>
      <c r="N181" s="126"/>
      <c r="O181" s="126"/>
      <c r="P181" s="126"/>
      <c r="Q181" s="126"/>
    </row>
    <row r="182" spans="1:17" ht="15.75" customHeight="1">
      <c r="A182" s="299"/>
      <c r="B182" s="122"/>
      <c r="C182" s="300"/>
      <c r="D182" s="301"/>
      <c r="E182" s="302"/>
      <c r="F182" s="303"/>
      <c r="G182" s="236"/>
      <c r="H182" s="236"/>
      <c r="I182" s="245"/>
      <c r="J182" s="126"/>
      <c r="K182" s="126"/>
      <c r="L182" s="126"/>
      <c r="M182" s="126"/>
      <c r="N182" s="126"/>
      <c r="O182" s="126"/>
      <c r="P182" s="126"/>
      <c r="Q182" s="126"/>
    </row>
    <row r="183" spans="1:17" ht="15.75" customHeight="1">
      <c r="A183" s="299"/>
      <c r="B183" s="122"/>
      <c r="C183" s="300"/>
      <c r="D183" s="301"/>
      <c r="E183" s="302"/>
      <c r="F183" s="303"/>
      <c r="G183" s="236"/>
      <c r="H183" s="236"/>
      <c r="I183" s="245"/>
      <c r="J183" s="126"/>
      <c r="K183" s="126"/>
      <c r="L183" s="126"/>
      <c r="M183" s="126"/>
      <c r="N183" s="126"/>
      <c r="O183" s="126"/>
      <c r="P183" s="126"/>
      <c r="Q183" s="126"/>
    </row>
    <row r="184" spans="1:17" ht="15.75" customHeight="1">
      <c r="A184" s="299"/>
      <c r="B184" s="122"/>
      <c r="C184" s="300"/>
      <c r="D184" s="301"/>
      <c r="E184" s="302"/>
      <c r="F184" s="303"/>
      <c r="G184" s="236"/>
      <c r="H184" s="236"/>
      <c r="I184" s="245"/>
      <c r="J184" s="126"/>
      <c r="K184" s="126"/>
      <c r="L184" s="126"/>
      <c r="M184" s="126"/>
      <c r="N184" s="126"/>
      <c r="O184" s="126"/>
      <c r="P184" s="126"/>
      <c r="Q184" s="126"/>
    </row>
    <row r="185" spans="1:17" ht="15.75" customHeight="1">
      <c r="A185" s="216"/>
      <c r="B185" s="107"/>
      <c r="C185" s="107"/>
      <c r="D185" s="107"/>
      <c r="E185" s="107"/>
      <c r="F185" s="107"/>
      <c r="G185" s="239"/>
      <c r="H185" s="239"/>
      <c r="I185" s="245"/>
      <c r="J185" s="126"/>
      <c r="K185" s="126"/>
      <c r="L185" s="126"/>
      <c r="M185" s="126"/>
      <c r="N185" s="126"/>
      <c r="O185" s="126"/>
      <c r="P185" s="126"/>
      <c r="Q185" s="126"/>
    </row>
    <row r="186" spans="1:17" ht="15.75" customHeight="1">
      <c r="A186" s="126"/>
      <c r="B186" s="126"/>
      <c r="C186" s="126"/>
      <c r="D186" s="126"/>
      <c r="E186" s="304"/>
      <c r="F186" s="245"/>
      <c r="G186" s="245"/>
      <c r="H186" s="245"/>
      <c r="I186" s="245"/>
      <c r="J186" s="126"/>
      <c r="K186" s="126"/>
      <c r="L186" s="126"/>
      <c r="M186" s="126"/>
      <c r="N186" s="126"/>
      <c r="O186" s="126"/>
      <c r="P186" s="126"/>
      <c r="Q186" s="126"/>
    </row>
  </sheetData>
  <mergeCells count="45">
    <mergeCell ref="B177:G177"/>
    <mergeCell ref="A181:F181"/>
    <mergeCell ref="A23:G23"/>
    <mergeCell ref="B1:G1"/>
    <mergeCell ref="B2:G2"/>
    <mergeCell ref="B3:G3"/>
    <mergeCell ref="B4:G4"/>
    <mergeCell ref="B5:E5"/>
    <mergeCell ref="A6:G6"/>
    <mergeCell ref="B8:G8"/>
    <mergeCell ref="A15:F15"/>
    <mergeCell ref="A16:F16"/>
    <mergeCell ref="B17:G17"/>
    <mergeCell ref="A22:F22"/>
    <mergeCell ref="B81:F81"/>
    <mergeCell ref="A42:G42"/>
    <mergeCell ref="A61:G61"/>
    <mergeCell ref="B62:F62"/>
    <mergeCell ref="K62:O62"/>
    <mergeCell ref="A69:F69"/>
    <mergeCell ref="J69:O69"/>
    <mergeCell ref="B71:F71"/>
    <mergeCell ref="K71:O71"/>
    <mergeCell ref="A78:F78"/>
    <mergeCell ref="J78:O78"/>
    <mergeCell ref="B80:G80"/>
    <mergeCell ref="B149:F149"/>
    <mergeCell ref="A94:F94"/>
    <mergeCell ref="B96:G96"/>
    <mergeCell ref="B97:F97"/>
    <mergeCell ref="A101:F101"/>
    <mergeCell ref="B103:F103"/>
    <mergeCell ref="A107:F107"/>
    <mergeCell ref="B109:F109"/>
    <mergeCell ref="A113:F113"/>
    <mergeCell ref="B115:F115"/>
    <mergeCell ref="A131:F131"/>
    <mergeCell ref="B133:F133"/>
    <mergeCell ref="A174:F174"/>
    <mergeCell ref="A161:F161"/>
    <mergeCell ref="B163:G163"/>
    <mergeCell ref="B164:F164"/>
    <mergeCell ref="A167:F167"/>
    <mergeCell ref="A168:G168"/>
    <mergeCell ref="B170:G170"/>
  </mergeCells>
  <conditionalFormatting sqref="J80:N93">
    <cfRule type="expression" dxfId="1" priority="1" stopIfTrue="1">
      <formula>AND($A80&lt;&gt;"COMPOSICAO",$A80&lt;&gt;"INSUMO",$A80&lt;&gt;"")</formula>
    </cfRule>
    <cfRule type="expression" dxfId="0" priority="2" stopIfTrue="1">
      <formula>AND(OR($A80="COMPOSICAO",$A80="INSUMO",$A80&lt;&gt;""),$A80&lt;&gt;"")</formula>
    </cfRule>
  </conditionalFormatting>
  <pageMargins left="0.511811024" right="0.511811024" top="0.78740157499999996" bottom="0.78740157499999996" header="0.31496062000000002" footer="0.31496062000000002"/>
  <pageSetup paperSize="9" scale="64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4"/>
  <sheetViews>
    <sheetView view="pageBreakPreview" topLeftCell="A19" zoomScale="90" zoomScaleNormal="90" zoomScaleSheetLayoutView="90" workbookViewId="0">
      <selection activeCell="J32" sqref="J32"/>
    </sheetView>
  </sheetViews>
  <sheetFormatPr defaultRowHeight="15"/>
  <cols>
    <col min="1" max="1" width="8.42578125" style="1" customWidth="1"/>
    <col min="2" max="2" width="36.5703125" style="1" customWidth="1"/>
    <col min="3" max="3" width="25.28515625" style="1" customWidth="1"/>
    <col min="4" max="4" width="9.5703125" style="1" customWidth="1"/>
    <col min="5" max="10" width="20.7109375" style="1" customWidth="1"/>
    <col min="11" max="16384" width="9.140625" style="1"/>
  </cols>
  <sheetData>
    <row r="1" spans="1:21" s="2" customFormat="1" ht="24.95" customHeight="1">
      <c r="A1" s="67"/>
      <c r="B1" s="68"/>
      <c r="C1" s="339" t="s">
        <v>7</v>
      </c>
      <c r="D1" s="339"/>
      <c r="E1" s="339"/>
      <c r="F1" s="339"/>
      <c r="G1" s="339"/>
      <c r="H1" s="339"/>
      <c r="I1" s="339"/>
      <c r="J1" s="339"/>
      <c r="K1" s="16"/>
      <c r="L1" s="16"/>
      <c r="M1" s="16"/>
      <c r="N1" s="16"/>
      <c r="O1" s="16"/>
      <c r="P1" s="16"/>
      <c r="Q1" s="16"/>
      <c r="R1" s="16"/>
      <c r="S1" s="16"/>
      <c r="T1" s="17"/>
      <c r="U1" s="17"/>
    </row>
    <row r="2" spans="1:21" s="2" customFormat="1" ht="24.95" customHeight="1">
      <c r="A2" s="67"/>
      <c r="B2" s="20"/>
      <c r="C2" s="339" t="s">
        <v>29</v>
      </c>
      <c r="D2" s="339"/>
      <c r="E2" s="339"/>
      <c r="F2" s="339"/>
      <c r="G2" s="339"/>
      <c r="H2" s="339"/>
      <c r="I2" s="339"/>
      <c r="J2" s="339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</row>
    <row r="3" spans="1:21" s="2" customFormat="1" ht="24.95" customHeight="1">
      <c r="A3" s="67"/>
      <c r="B3" s="20"/>
      <c r="C3" s="340" t="s">
        <v>38</v>
      </c>
      <c r="D3" s="340"/>
      <c r="E3" s="340"/>
      <c r="F3" s="340"/>
      <c r="G3" s="340"/>
      <c r="H3" s="340"/>
      <c r="I3" s="340"/>
      <c r="J3" s="340"/>
      <c r="K3" s="19"/>
      <c r="L3" s="19"/>
      <c r="M3" s="19"/>
      <c r="N3" s="19"/>
      <c r="O3" s="19"/>
      <c r="P3" s="19"/>
      <c r="Q3" s="19"/>
      <c r="R3" s="19"/>
      <c r="S3" s="19"/>
      <c r="T3" s="17" t="s">
        <v>42</v>
      </c>
      <c r="U3" s="17">
        <f>6.85*4+8.7*3</f>
        <v>53.5</v>
      </c>
    </row>
    <row r="4" spans="1:21" s="2" customFormat="1" ht="14.25">
      <c r="A4" s="21"/>
      <c r="B4" s="21"/>
      <c r="C4" s="21"/>
      <c r="D4" s="21"/>
      <c r="E4" s="2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7" t="s">
        <v>43</v>
      </c>
      <c r="U4" s="17">
        <f>(0.2+0.2)*12</f>
        <v>4.8000000000000007</v>
      </c>
    </row>
    <row r="5" spans="1:21" s="2" customFormat="1" ht="14.25">
      <c r="A5" s="21"/>
      <c r="B5" s="21"/>
      <c r="C5" s="21"/>
      <c r="D5" s="21"/>
      <c r="E5" s="2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7" t="s">
        <v>44</v>
      </c>
      <c r="U5" s="17">
        <v>42.4</v>
      </c>
    </row>
    <row r="6" spans="1:21" ht="15.95" customHeight="1">
      <c r="A6" s="405" t="s">
        <v>13</v>
      </c>
      <c r="B6" s="405"/>
      <c r="C6" s="406" t="str">
        <f>ORC.DESON.!C6</f>
        <v>RECUPERAÇÃO DO MURO</v>
      </c>
      <c r="D6" s="406"/>
      <c r="E6" s="406"/>
      <c r="F6" s="85" t="s">
        <v>26</v>
      </c>
      <c r="G6" s="82">
        <f>ORC.DESON.!H6</f>
        <v>45061</v>
      </c>
      <c r="H6" s="82"/>
      <c r="I6" s="21"/>
      <c r="J6" s="21"/>
      <c r="K6" s="21"/>
      <c r="L6" s="21"/>
      <c r="M6" s="21"/>
      <c r="N6" s="21"/>
      <c r="O6" s="21"/>
      <c r="P6" s="21"/>
      <c r="Q6" s="22"/>
      <c r="R6" s="23"/>
      <c r="S6" s="21"/>
      <c r="T6" s="24"/>
      <c r="U6" s="24"/>
    </row>
    <row r="7" spans="1:21" ht="15.95" customHeight="1">
      <c r="A7" s="405" t="s">
        <v>14</v>
      </c>
      <c r="B7" s="405"/>
      <c r="C7" s="21" t="str">
        <f>ORC.DESON.!C7</f>
        <v>CAMPUS MOSSORÓ/RN</v>
      </c>
      <c r="D7" s="21"/>
      <c r="E7" s="21"/>
      <c r="F7" s="86" t="s">
        <v>28</v>
      </c>
      <c r="G7" s="83">
        <f>ORC.DESON.!H7</f>
        <v>0.28820000000000001</v>
      </c>
      <c r="H7" s="83"/>
      <c r="I7" s="21"/>
      <c r="J7" s="21"/>
      <c r="K7" s="21"/>
      <c r="L7" s="21"/>
      <c r="M7" s="21"/>
      <c r="N7" s="21"/>
      <c r="O7" s="25"/>
      <c r="P7" s="25"/>
      <c r="Q7" s="26"/>
      <c r="R7" s="27"/>
      <c r="S7" s="28"/>
      <c r="T7" s="24"/>
      <c r="U7" s="24"/>
    </row>
    <row r="8" spans="1:21" ht="15.95" customHeight="1">
      <c r="A8" s="405" t="s">
        <v>190</v>
      </c>
      <c r="B8" s="405"/>
      <c r="C8" s="81">
        <v>430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5"/>
      <c r="P8" s="25"/>
      <c r="Q8" s="47"/>
      <c r="R8" s="48"/>
      <c r="S8" s="48"/>
      <c r="T8" s="24"/>
      <c r="U8" s="24"/>
    </row>
    <row r="9" spans="1:21" ht="21" customHeight="1">
      <c r="A9" s="70"/>
      <c r="B9" s="70"/>
      <c r="C9" s="71"/>
      <c r="D9" s="46"/>
      <c r="E9" s="21"/>
      <c r="F9" s="21"/>
      <c r="G9" s="21"/>
      <c r="H9" s="21"/>
      <c r="I9" s="21"/>
      <c r="J9" s="21"/>
      <c r="K9" s="21"/>
      <c r="L9" s="21"/>
      <c r="M9" s="21"/>
      <c r="N9" s="21"/>
      <c r="O9" s="25"/>
      <c r="P9" s="25"/>
      <c r="Q9" s="47"/>
      <c r="R9" s="48"/>
      <c r="S9" s="48"/>
      <c r="T9" s="24"/>
      <c r="U9" s="24"/>
    </row>
    <row r="10" spans="1:21" ht="21" customHeight="1" thickBot="1">
      <c r="A10" s="404" t="s">
        <v>191</v>
      </c>
      <c r="B10" s="404"/>
      <c r="C10" s="404"/>
      <c r="D10" s="404"/>
      <c r="E10" s="404"/>
      <c r="F10" s="404"/>
      <c r="G10" s="404"/>
      <c r="H10" s="404"/>
      <c r="I10" s="404"/>
      <c r="J10" s="404"/>
      <c r="K10" s="21"/>
      <c r="L10" s="21"/>
      <c r="M10" s="21"/>
      <c r="N10" s="21"/>
      <c r="O10" s="25"/>
      <c r="P10" s="25"/>
      <c r="Q10" s="47"/>
      <c r="R10" s="48"/>
      <c r="S10" s="48"/>
      <c r="T10" s="24"/>
      <c r="U10" s="24"/>
    </row>
    <row r="11" spans="1:21" ht="21.95" customHeight="1" thickBot="1">
      <c r="A11" s="77" t="s">
        <v>15</v>
      </c>
      <c r="B11" s="78" t="s">
        <v>12</v>
      </c>
      <c r="C11" s="78" t="s">
        <v>16</v>
      </c>
      <c r="D11" s="78" t="s">
        <v>10</v>
      </c>
      <c r="E11" s="78" t="s">
        <v>17</v>
      </c>
      <c r="F11" s="78" t="s">
        <v>18</v>
      </c>
      <c r="G11" s="103" t="s">
        <v>19</v>
      </c>
      <c r="H11" s="78" t="s">
        <v>20</v>
      </c>
      <c r="I11" s="78" t="s">
        <v>84</v>
      </c>
      <c r="J11" s="79" t="s">
        <v>21</v>
      </c>
    </row>
    <row r="12" spans="1:21" ht="21.95" customHeight="1">
      <c r="A12" s="396">
        <v>1</v>
      </c>
      <c r="B12" s="400" t="s">
        <v>208</v>
      </c>
      <c r="C12" s="402">
        <f>ORC.DESON.!I14</f>
        <v>566.45000000000005</v>
      </c>
      <c r="D12" s="398">
        <f>C12/$C$26</f>
        <v>1.3379381679593416E-3</v>
      </c>
      <c r="E12" s="12">
        <f>566.45</f>
        <v>566.45000000000005</v>
      </c>
      <c r="F12" s="101">
        <v>0</v>
      </c>
      <c r="G12" s="105">
        <v>0</v>
      </c>
      <c r="H12" s="102">
        <v>0</v>
      </c>
      <c r="I12" s="12">
        <v>0</v>
      </c>
      <c r="J12" s="12">
        <f t="shared" ref="J12:J25" si="0">SUM(E12:I12)</f>
        <v>566.45000000000005</v>
      </c>
    </row>
    <row r="13" spans="1:21" ht="21.95" customHeight="1" thickBot="1">
      <c r="A13" s="397"/>
      <c r="B13" s="401"/>
      <c r="C13" s="403"/>
      <c r="D13" s="399"/>
      <c r="E13" s="11">
        <f>E12/C12</f>
        <v>1</v>
      </c>
      <c r="F13" s="11">
        <v>0</v>
      </c>
      <c r="G13" s="104">
        <v>0</v>
      </c>
      <c r="H13" s="11">
        <v>0</v>
      </c>
      <c r="I13" s="11">
        <v>0</v>
      </c>
      <c r="J13" s="11">
        <f t="shared" si="0"/>
        <v>1</v>
      </c>
    </row>
    <row r="14" spans="1:21" ht="21.95" customHeight="1">
      <c r="A14" s="396">
        <v>2</v>
      </c>
      <c r="B14" s="400" t="str">
        <f>ORC.DESON.!C16</f>
        <v>SERVIÇOS PRELIMINARES / TÉCNICOS</v>
      </c>
      <c r="C14" s="402">
        <f>ORC.DESON.!I16</f>
        <v>33805.910000000003</v>
      </c>
      <c r="D14" s="398">
        <f>C14/$C$26</f>
        <v>7.9848560846673827E-2</v>
      </c>
      <c r="E14" s="12">
        <f>5519.26+371.43+6033.2-566.45</f>
        <v>11357.439999999999</v>
      </c>
      <c r="F14" s="101">
        <f>5519.26</f>
        <v>5519.26</v>
      </c>
      <c r="G14" s="105">
        <f>5519.26</f>
        <v>5519.26</v>
      </c>
      <c r="H14" s="102">
        <f>5519.26</f>
        <v>5519.26</v>
      </c>
      <c r="I14" s="12">
        <f>5519.26+371.43</f>
        <v>5890.6900000000005</v>
      </c>
      <c r="J14" s="12">
        <f t="shared" ref="J14:J15" si="1">SUM(E14:I14)</f>
        <v>33805.910000000003</v>
      </c>
    </row>
    <row r="15" spans="1:21" ht="21.95" customHeight="1" thickBot="1">
      <c r="A15" s="397"/>
      <c r="B15" s="401"/>
      <c r="C15" s="403"/>
      <c r="D15" s="399"/>
      <c r="E15" s="11">
        <f>E14/C14</f>
        <v>0.3359601915759699</v>
      </c>
      <c r="F15" s="11">
        <f>F14/C14</f>
        <v>0.16326316907309993</v>
      </c>
      <c r="G15" s="104">
        <f>G14/C14</f>
        <v>0.16326316907309993</v>
      </c>
      <c r="H15" s="11">
        <f>H14/C14</f>
        <v>0.16326316907309993</v>
      </c>
      <c r="I15" s="11">
        <f>I14/C14</f>
        <v>0.17425030120473017</v>
      </c>
      <c r="J15" s="11">
        <f t="shared" si="1"/>
        <v>0.99999999999999978</v>
      </c>
    </row>
    <row r="16" spans="1:21" ht="21.95" customHeight="1">
      <c r="A16" s="396">
        <v>3</v>
      </c>
      <c r="B16" s="400" t="str">
        <f>ORC.DESON.!C23</f>
        <v>INFRAESTRUTURA / FUNDAÇÕES</v>
      </c>
      <c r="C16" s="402">
        <f>ORC.DESON.!I23</f>
        <v>78672.36</v>
      </c>
      <c r="D16" s="398">
        <f>C16/$C$26</f>
        <v>0.18582179046241995</v>
      </c>
      <c r="E16" s="12">
        <f t="shared" ref="E16:I16" si="2">$C$16*E17</f>
        <v>47203.415999999997</v>
      </c>
      <c r="F16" s="12">
        <f t="shared" si="2"/>
        <v>15734.472000000002</v>
      </c>
      <c r="G16" s="12">
        <f t="shared" si="2"/>
        <v>15734.472000000002</v>
      </c>
      <c r="H16" s="12">
        <f t="shared" si="2"/>
        <v>0</v>
      </c>
      <c r="I16" s="12">
        <f t="shared" si="2"/>
        <v>0</v>
      </c>
      <c r="J16" s="12">
        <f t="shared" si="0"/>
        <v>78672.36</v>
      </c>
    </row>
    <row r="17" spans="1:10" ht="21.95" customHeight="1" thickBot="1">
      <c r="A17" s="397"/>
      <c r="B17" s="401"/>
      <c r="C17" s="403"/>
      <c r="D17" s="399"/>
      <c r="E17" s="11">
        <v>0.6</v>
      </c>
      <c r="F17" s="11">
        <v>0.2</v>
      </c>
      <c r="G17" s="11">
        <v>0.2</v>
      </c>
      <c r="H17" s="11">
        <v>0</v>
      </c>
      <c r="I17" s="11">
        <v>0</v>
      </c>
      <c r="J17" s="11">
        <f t="shared" si="0"/>
        <v>1</v>
      </c>
    </row>
    <row r="18" spans="1:10" ht="21.95" customHeight="1">
      <c r="A18" s="396">
        <v>4</v>
      </c>
      <c r="B18" s="400" t="str">
        <f>ORC.DESON.!C36</f>
        <v>SUPERESTRUTURA</v>
      </c>
      <c r="C18" s="402">
        <f>ORC.DESON.!I36</f>
        <v>108271.65</v>
      </c>
      <c r="D18" s="398">
        <f>C18/$C$26</f>
        <v>0.25573443912602178</v>
      </c>
      <c r="E18" s="12">
        <f>$C$18*E19</f>
        <v>21654.33</v>
      </c>
      <c r="F18" s="12">
        <f t="shared" ref="F18:I18" si="3">$C$18*F19</f>
        <v>37895.077499999992</v>
      </c>
      <c r="G18" s="12">
        <f t="shared" si="3"/>
        <v>27067.912499999999</v>
      </c>
      <c r="H18" s="12">
        <f t="shared" si="3"/>
        <v>16240.747499999998</v>
      </c>
      <c r="I18" s="12">
        <f t="shared" si="3"/>
        <v>5413.5825000000004</v>
      </c>
      <c r="J18" s="3">
        <f t="shared" si="0"/>
        <v>108271.65</v>
      </c>
    </row>
    <row r="19" spans="1:10" ht="21.95" customHeight="1" thickBot="1">
      <c r="A19" s="397"/>
      <c r="B19" s="401"/>
      <c r="C19" s="403"/>
      <c r="D19" s="399"/>
      <c r="E19" s="11">
        <v>0.2</v>
      </c>
      <c r="F19" s="11">
        <v>0.35</v>
      </c>
      <c r="G19" s="11">
        <v>0.25</v>
      </c>
      <c r="H19" s="11">
        <v>0.15</v>
      </c>
      <c r="I19" s="11">
        <v>0.05</v>
      </c>
      <c r="J19" s="11">
        <f t="shared" si="0"/>
        <v>1</v>
      </c>
    </row>
    <row r="20" spans="1:10" ht="21.75" customHeight="1">
      <c r="A20" s="396">
        <v>5</v>
      </c>
      <c r="B20" s="413" t="str">
        <f>ORC.DESON.!C42</f>
        <v>ALVENARIA DE VEDAÇÃO/ DIVISÓRIA</v>
      </c>
      <c r="C20" s="411">
        <f>ORC.DESON.!I42</f>
        <v>72223.460000000006</v>
      </c>
      <c r="D20" s="398">
        <f>C20/$C$26</f>
        <v>0.17058967915276688</v>
      </c>
      <c r="E20" s="12">
        <f t="shared" ref="E20:I20" si="4">$C$20*E21</f>
        <v>0</v>
      </c>
      <c r="F20" s="12">
        <f t="shared" si="4"/>
        <v>21667.038</v>
      </c>
      <c r="G20" s="12">
        <f t="shared" si="4"/>
        <v>14444.692000000003</v>
      </c>
      <c r="H20" s="12">
        <f t="shared" si="4"/>
        <v>21667.038</v>
      </c>
      <c r="I20" s="12">
        <f t="shared" si="4"/>
        <v>14444.692000000003</v>
      </c>
      <c r="J20" s="10">
        <f t="shared" si="0"/>
        <v>72223.460000000006</v>
      </c>
    </row>
    <row r="21" spans="1:10" ht="21.75" customHeight="1" thickBot="1">
      <c r="A21" s="397"/>
      <c r="B21" s="414"/>
      <c r="C21" s="412"/>
      <c r="D21" s="399"/>
      <c r="E21" s="11">
        <v>0</v>
      </c>
      <c r="F21" s="11">
        <v>0.3</v>
      </c>
      <c r="G21" s="11">
        <v>0.2</v>
      </c>
      <c r="H21" s="11">
        <v>0.3</v>
      </c>
      <c r="I21" s="11">
        <v>0.2</v>
      </c>
      <c r="J21" s="11">
        <f t="shared" si="0"/>
        <v>1</v>
      </c>
    </row>
    <row r="22" spans="1:10" ht="21.75" customHeight="1">
      <c r="A22" s="396">
        <v>6</v>
      </c>
      <c r="B22" s="413" t="str">
        <f>ORC.DESON.!C44</f>
        <v>REVESTIMENTOS</v>
      </c>
      <c r="C22" s="411">
        <f>ORC.DESON.!I44</f>
        <v>101157.5</v>
      </c>
      <c r="D22" s="398">
        <f>C22/$C$26</f>
        <v>0.23893102696680571</v>
      </c>
      <c r="E22" s="12">
        <f t="shared" ref="E22:I22" si="5">$C$22*E23</f>
        <v>0</v>
      </c>
      <c r="F22" s="12">
        <f t="shared" si="5"/>
        <v>5057.875</v>
      </c>
      <c r="G22" s="12">
        <f t="shared" si="5"/>
        <v>25289.375</v>
      </c>
      <c r="H22" s="12">
        <f t="shared" si="5"/>
        <v>40463</v>
      </c>
      <c r="I22" s="12">
        <f t="shared" si="5"/>
        <v>30347.25</v>
      </c>
      <c r="J22" s="10">
        <f t="shared" si="0"/>
        <v>101157.5</v>
      </c>
    </row>
    <row r="23" spans="1:10" ht="21.75" customHeight="1" thickBot="1">
      <c r="A23" s="397"/>
      <c r="B23" s="414"/>
      <c r="C23" s="412"/>
      <c r="D23" s="399"/>
      <c r="E23" s="11">
        <v>0</v>
      </c>
      <c r="F23" s="11">
        <v>0.05</v>
      </c>
      <c r="G23" s="11">
        <v>0.25</v>
      </c>
      <c r="H23" s="11">
        <v>0.4</v>
      </c>
      <c r="I23" s="11">
        <v>0.3</v>
      </c>
      <c r="J23" s="11">
        <f t="shared" si="0"/>
        <v>1</v>
      </c>
    </row>
    <row r="24" spans="1:10" ht="21.75" customHeight="1">
      <c r="A24" s="396">
        <v>7</v>
      </c>
      <c r="B24" s="413" t="str">
        <f>ORC.DESON.!C47</f>
        <v>PINTURA</v>
      </c>
      <c r="C24" s="411">
        <f>ORC.DESON.!I47</f>
        <v>28677.99</v>
      </c>
      <c r="D24" s="398">
        <f>C24/$C$26</f>
        <v>6.7736565277352501E-2</v>
      </c>
      <c r="E24" s="12">
        <f t="shared" ref="E24:I24" si="6">$C$24*E25</f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2">
        <f t="shared" si="6"/>
        <v>28677.99</v>
      </c>
      <c r="J24" s="10">
        <f t="shared" si="0"/>
        <v>28677.99</v>
      </c>
    </row>
    <row r="25" spans="1:10" ht="21.75" customHeight="1" thickBot="1">
      <c r="A25" s="397"/>
      <c r="B25" s="414"/>
      <c r="C25" s="412"/>
      <c r="D25" s="399"/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f t="shared" si="0"/>
        <v>1</v>
      </c>
    </row>
    <row r="26" spans="1:10" ht="21.95" customHeight="1">
      <c r="A26" s="425" t="s">
        <v>22</v>
      </c>
      <c r="B26" s="426"/>
      <c r="C26" s="422">
        <f>SUM(C12:C25)</f>
        <v>423375.32</v>
      </c>
      <c r="D26" s="408">
        <f>SUM(D12:D25)</f>
        <v>1</v>
      </c>
      <c r="E26" s="309">
        <f t="shared" ref="E26:J26" si="7">SUM(E12+E14+E16+E18+E20+E22+E24)</f>
        <v>80781.635999999999</v>
      </c>
      <c r="F26" s="309">
        <f t="shared" si="7"/>
        <v>85873.722500000003</v>
      </c>
      <c r="G26" s="4">
        <f t="shared" si="7"/>
        <v>88055.711500000005</v>
      </c>
      <c r="H26" s="309">
        <f t="shared" si="7"/>
        <v>83890.045500000007</v>
      </c>
      <c r="I26" s="309">
        <f t="shared" si="7"/>
        <v>84774.204500000007</v>
      </c>
      <c r="J26" s="309">
        <f t="shared" si="7"/>
        <v>423375.32</v>
      </c>
    </row>
    <row r="27" spans="1:10" ht="21.95" customHeight="1">
      <c r="A27" s="420" t="s">
        <v>25</v>
      </c>
      <c r="B27" s="421"/>
      <c r="C27" s="423"/>
      <c r="D27" s="409"/>
      <c r="E27" s="5">
        <f>E26/$C$26</f>
        <v>0.1908038380697297</v>
      </c>
      <c r="F27" s="5">
        <f>F26/$C$26</f>
        <v>0.20283119597051619</v>
      </c>
      <c r="G27" s="5">
        <f>G26/$C$26</f>
        <v>0.20798498953599848</v>
      </c>
      <c r="H27" s="5">
        <f>H26/$C$26</f>
        <v>0.19814580949120986</v>
      </c>
      <c r="I27" s="5">
        <f>I26/$C$26</f>
        <v>0.20023416693254581</v>
      </c>
      <c r="J27" s="5">
        <f>SUM(E27:I27)</f>
        <v>1</v>
      </c>
    </row>
    <row r="28" spans="1:10" ht="21.95" customHeight="1">
      <c r="A28" s="416" t="s">
        <v>23</v>
      </c>
      <c r="B28" s="417"/>
      <c r="C28" s="423"/>
      <c r="D28" s="409"/>
      <c r="E28" s="13">
        <f>E26</f>
        <v>80781.635999999999</v>
      </c>
      <c r="F28" s="13">
        <f>F26+E28</f>
        <v>166655.3585</v>
      </c>
      <c r="G28" s="115">
        <f>G26+F28</f>
        <v>254711.07</v>
      </c>
      <c r="H28" s="13">
        <f>H26+G28</f>
        <v>338601.11550000001</v>
      </c>
      <c r="I28" s="13">
        <f>I26+H28</f>
        <v>423375.32</v>
      </c>
      <c r="J28" s="80"/>
    </row>
    <row r="29" spans="1:10" ht="21.95" customHeight="1" thickBot="1">
      <c r="A29" s="418" t="s">
        <v>24</v>
      </c>
      <c r="B29" s="419"/>
      <c r="C29" s="424"/>
      <c r="D29" s="410"/>
      <c r="E29" s="6">
        <f>E27</f>
        <v>0.1908038380697297</v>
      </c>
      <c r="F29" s="6">
        <f>E29+F27</f>
        <v>0.39363503404024591</v>
      </c>
      <c r="G29" s="6">
        <f>F29+G27</f>
        <v>0.60162002357624433</v>
      </c>
      <c r="H29" s="6">
        <f>G29+H27</f>
        <v>0.79976583306745419</v>
      </c>
      <c r="I29" s="6">
        <f>H29+I27</f>
        <v>1</v>
      </c>
      <c r="J29" s="6"/>
    </row>
    <row r="31" spans="1:10" ht="15.75">
      <c r="A31" s="7"/>
      <c r="B31" s="7"/>
      <c r="C31" s="7"/>
      <c r="D31" s="7"/>
      <c r="E31" s="7"/>
      <c r="F31" s="7"/>
      <c r="G31" s="7"/>
      <c r="H31" s="7"/>
      <c r="I31" s="7"/>
    </row>
    <row r="32" spans="1:10" ht="15.75" customHeight="1">
      <c r="A32" s="7"/>
      <c r="B32" s="7"/>
      <c r="C32" s="415"/>
      <c r="D32" s="415"/>
      <c r="E32" s="415"/>
      <c r="F32" s="415"/>
      <c r="G32" s="7"/>
      <c r="H32" s="7"/>
      <c r="I32" s="7"/>
      <c r="J32" s="9"/>
    </row>
    <row r="33" spans="1:10" ht="15.75" customHeight="1">
      <c r="A33" s="7"/>
      <c r="B33" s="7"/>
      <c r="C33" s="407"/>
      <c r="D33" s="407"/>
      <c r="E33" s="407"/>
      <c r="F33" s="407"/>
      <c r="G33" s="7"/>
      <c r="H33" s="7"/>
      <c r="I33" s="7"/>
      <c r="J33" s="8"/>
    </row>
    <row r="34" spans="1:10" ht="15.75" customHeight="1">
      <c r="A34" s="7"/>
      <c r="B34" s="7"/>
      <c r="C34" s="407"/>
      <c r="D34" s="407"/>
      <c r="E34" s="407"/>
      <c r="F34" s="407"/>
      <c r="G34" s="7"/>
      <c r="H34" s="7"/>
      <c r="I34" s="7"/>
      <c r="J34" s="8"/>
    </row>
  </sheetData>
  <mergeCells count="45">
    <mergeCell ref="A18:A19"/>
    <mergeCell ref="B18:B19"/>
    <mergeCell ref="C18:C19"/>
    <mergeCell ref="D18:D19"/>
    <mergeCell ref="A20:A21"/>
    <mergeCell ref="C20:C21"/>
    <mergeCell ref="B22:B23"/>
    <mergeCell ref="C32:F32"/>
    <mergeCell ref="D20:D21"/>
    <mergeCell ref="C22:C23"/>
    <mergeCell ref="D22:D23"/>
    <mergeCell ref="B20:B21"/>
    <mergeCell ref="A28:B28"/>
    <mergeCell ref="A29:B29"/>
    <mergeCell ref="A24:A25"/>
    <mergeCell ref="A27:B27"/>
    <mergeCell ref="B24:B25"/>
    <mergeCell ref="A22:A23"/>
    <mergeCell ref="C26:C29"/>
    <mergeCell ref="A26:B26"/>
    <mergeCell ref="C33:F33"/>
    <mergeCell ref="C34:F34"/>
    <mergeCell ref="D26:D29"/>
    <mergeCell ref="C24:C25"/>
    <mergeCell ref="D24:D25"/>
    <mergeCell ref="C1:J1"/>
    <mergeCell ref="C2:J2"/>
    <mergeCell ref="C3:J3"/>
    <mergeCell ref="A10:J10"/>
    <mergeCell ref="A6:B6"/>
    <mergeCell ref="A7:B7"/>
    <mergeCell ref="C6:E6"/>
    <mergeCell ref="A8:B8"/>
    <mergeCell ref="A16:A17"/>
    <mergeCell ref="A12:A13"/>
    <mergeCell ref="D12:D13"/>
    <mergeCell ref="D16:D17"/>
    <mergeCell ref="A14:A15"/>
    <mergeCell ref="B14:B15"/>
    <mergeCell ref="C14:C15"/>
    <mergeCell ref="D14:D15"/>
    <mergeCell ref="B16:B17"/>
    <mergeCell ref="C12:C13"/>
    <mergeCell ref="C16:C17"/>
    <mergeCell ref="B12:B13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55"/>
  <sheetViews>
    <sheetView zoomScaleNormal="100" workbookViewId="0">
      <selection activeCell="B26" sqref="B26"/>
    </sheetView>
  </sheetViews>
  <sheetFormatPr defaultRowHeight="15"/>
  <cols>
    <col min="1" max="1" width="9" customWidth="1"/>
    <col min="2" max="2" width="134.7109375" customWidth="1"/>
    <col min="3" max="3" width="15.85546875" style="57" hidden="1" customWidth="1"/>
    <col min="4" max="4" width="10.7109375" style="74" customWidth="1"/>
    <col min="5" max="5" width="9.7109375" style="74" customWidth="1"/>
  </cols>
  <sheetData>
    <row r="1" spans="1:5" ht="29.25" customHeight="1">
      <c r="A1" s="427" t="s">
        <v>69</v>
      </c>
      <c r="B1" s="427"/>
      <c r="C1" s="427"/>
      <c r="D1" s="427"/>
      <c r="E1" s="427"/>
    </row>
    <row r="2" spans="1:5" ht="25.5">
      <c r="A2" s="49" t="s">
        <v>74</v>
      </c>
      <c r="B2" s="49" t="s">
        <v>75</v>
      </c>
      <c r="C2" s="49" t="s">
        <v>37</v>
      </c>
      <c r="D2" s="49" t="s">
        <v>67</v>
      </c>
      <c r="E2" s="49" t="s">
        <v>73</v>
      </c>
    </row>
    <row r="3" spans="1:5" ht="25.5">
      <c r="A3" s="310" t="s">
        <v>34</v>
      </c>
      <c r="B3" s="311" t="s">
        <v>56</v>
      </c>
      <c r="C3" s="312">
        <v>81872</v>
      </c>
      <c r="D3" s="313">
        <f t="shared" ref="D3:D31" si="0">(C3/$C$32)*100</f>
        <v>19.33792456300948</v>
      </c>
      <c r="E3" s="313">
        <f>D3</f>
        <v>19.33792456300948</v>
      </c>
    </row>
    <row r="4" spans="1:5">
      <c r="A4" s="310" t="s">
        <v>72</v>
      </c>
      <c r="B4" s="314" t="s">
        <v>169</v>
      </c>
      <c r="C4" s="312">
        <v>72223.460000000006</v>
      </c>
      <c r="D4" s="313">
        <f t="shared" si="0"/>
        <v>17.058967915276689</v>
      </c>
      <c r="E4" s="313">
        <f t="shared" ref="E4:E9" si="1">E3+D4</f>
        <v>36.396892478286169</v>
      </c>
    </row>
    <row r="5" spans="1:5">
      <c r="A5" s="310" t="s">
        <v>77</v>
      </c>
      <c r="B5" s="315" t="s">
        <v>173</v>
      </c>
      <c r="C5" s="312">
        <v>41747.870000000003</v>
      </c>
      <c r="D5" s="313">
        <f t="shared" si="0"/>
        <v>9.8607235773686579</v>
      </c>
      <c r="E5" s="313">
        <f t="shared" si="1"/>
        <v>46.257616055654829</v>
      </c>
    </row>
    <row r="6" spans="1:5">
      <c r="A6" s="310" t="s">
        <v>52</v>
      </c>
      <c r="B6" s="316" t="s">
        <v>79</v>
      </c>
      <c r="C6" s="312">
        <v>29234.71</v>
      </c>
      <c r="D6" s="313">
        <f t="shared" si="0"/>
        <v>6.9051521472720703</v>
      </c>
      <c r="E6" s="313">
        <f t="shared" si="1"/>
        <v>53.162768202926898</v>
      </c>
    </row>
    <row r="7" spans="1:5">
      <c r="A7" s="310" t="s">
        <v>33</v>
      </c>
      <c r="B7" s="317" t="s">
        <v>168</v>
      </c>
      <c r="C7" s="312">
        <v>23611.73</v>
      </c>
      <c r="D7" s="313">
        <f t="shared" si="0"/>
        <v>5.5770208806691892</v>
      </c>
      <c r="E7" s="313">
        <f t="shared" si="1"/>
        <v>58.739789083596087</v>
      </c>
    </row>
    <row r="8" spans="1:5">
      <c r="A8" s="310" t="s">
        <v>65</v>
      </c>
      <c r="B8" s="314" t="s">
        <v>58</v>
      </c>
      <c r="C8" s="312">
        <v>22053</v>
      </c>
      <c r="D8" s="313">
        <f t="shared" si="0"/>
        <v>5.208853458912059</v>
      </c>
      <c r="E8" s="313">
        <f t="shared" si="1"/>
        <v>63.948642542508146</v>
      </c>
    </row>
    <row r="9" spans="1:5" ht="25.5">
      <c r="A9" s="310" t="s">
        <v>31</v>
      </c>
      <c r="B9" s="318" t="s">
        <v>175</v>
      </c>
      <c r="C9" s="312">
        <v>19285.5</v>
      </c>
      <c r="D9" s="313">
        <f t="shared" si="0"/>
        <v>4.555178133671089</v>
      </c>
      <c r="E9" s="313">
        <f t="shared" si="1"/>
        <v>68.503820676179231</v>
      </c>
    </row>
    <row r="10" spans="1:5">
      <c r="A10" s="310" t="s">
        <v>189</v>
      </c>
      <c r="B10" s="316" t="s">
        <v>83</v>
      </c>
      <c r="C10" s="319">
        <v>18162.169999999998</v>
      </c>
      <c r="D10" s="320">
        <f t="shared" si="0"/>
        <v>4.2898509058109475</v>
      </c>
      <c r="E10" s="320">
        <f t="shared" ref="E10:E31" si="2">E9+D10</f>
        <v>72.793671581990182</v>
      </c>
    </row>
    <row r="11" spans="1:5">
      <c r="A11" s="321" t="s">
        <v>78</v>
      </c>
      <c r="B11" s="322" t="s">
        <v>174</v>
      </c>
      <c r="C11" s="323">
        <v>17713.580000000002</v>
      </c>
      <c r="D11" s="324">
        <f t="shared" si="0"/>
        <v>4.1838952728751408</v>
      </c>
      <c r="E11" s="324">
        <f t="shared" si="2"/>
        <v>76.97756685486533</v>
      </c>
    </row>
    <row r="12" spans="1:5">
      <c r="A12" s="325" t="s">
        <v>188</v>
      </c>
      <c r="B12" s="322" t="s">
        <v>97</v>
      </c>
      <c r="C12" s="323">
        <v>14676.59</v>
      </c>
      <c r="D12" s="324">
        <f t="shared" si="0"/>
        <v>3.4665672056651768</v>
      </c>
      <c r="E12" s="324">
        <f t="shared" si="2"/>
        <v>80.444134060530502</v>
      </c>
    </row>
    <row r="13" spans="1:5">
      <c r="A13" s="321" t="s">
        <v>54</v>
      </c>
      <c r="B13" s="322" t="s">
        <v>170</v>
      </c>
      <c r="C13" s="323">
        <v>14111.79</v>
      </c>
      <c r="D13" s="324">
        <f t="shared" si="0"/>
        <v>3.3331631139954028</v>
      </c>
      <c r="E13" s="324">
        <f t="shared" si="2"/>
        <v>83.777297174525899</v>
      </c>
    </row>
    <row r="14" spans="1:5" ht="25.5">
      <c r="A14" s="325" t="s">
        <v>156</v>
      </c>
      <c r="B14" s="326" t="s">
        <v>158</v>
      </c>
      <c r="C14" s="323">
        <v>10556.4</v>
      </c>
      <c r="D14" s="324">
        <f t="shared" si="0"/>
        <v>2.4933904980573738</v>
      </c>
      <c r="E14" s="324">
        <f t="shared" si="2"/>
        <v>86.270687672583279</v>
      </c>
    </row>
    <row r="15" spans="1:5">
      <c r="A15" s="325" t="s">
        <v>187</v>
      </c>
      <c r="B15" s="326" t="s">
        <v>99</v>
      </c>
      <c r="C15" s="323">
        <v>9895.34</v>
      </c>
      <c r="D15" s="324">
        <f t="shared" si="0"/>
        <v>2.3372500787244754</v>
      </c>
      <c r="E15" s="324">
        <f t="shared" si="2"/>
        <v>88.607937751307759</v>
      </c>
    </row>
    <row r="16" spans="1:5">
      <c r="A16" s="325" t="s">
        <v>182</v>
      </c>
      <c r="B16" s="326" t="s">
        <v>94</v>
      </c>
      <c r="C16" s="323">
        <v>9312.42</v>
      </c>
      <c r="D16" s="324">
        <f t="shared" si="0"/>
        <v>2.1995660965783266</v>
      </c>
      <c r="E16" s="324">
        <f t="shared" si="2"/>
        <v>90.807503847886082</v>
      </c>
    </row>
    <row r="17" spans="1:5" ht="25.5">
      <c r="A17" s="325" t="s">
        <v>61</v>
      </c>
      <c r="B17" s="327" t="s">
        <v>107</v>
      </c>
      <c r="C17" s="323">
        <v>5543.3</v>
      </c>
      <c r="D17" s="324">
        <f t="shared" si="0"/>
        <v>1.3093110859650487</v>
      </c>
      <c r="E17" s="324">
        <f t="shared" si="2"/>
        <v>92.116814933851131</v>
      </c>
    </row>
    <row r="18" spans="1:5">
      <c r="A18" s="321" t="s">
        <v>76</v>
      </c>
      <c r="B18" s="322" t="s">
        <v>171</v>
      </c>
      <c r="C18" s="323">
        <v>5463.7</v>
      </c>
      <c r="D18" s="324">
        <f t="shared" si="0"/>
        <v>1.2905098010909091</v>
      </c>
      <c r="E18" s="324">
        <f t="shared" si="2"/>
        <v>93.407324734942037</v>
      </c>
    </row>
    <row r="19" spans="1:5">
      <c r="A19" s="325" t="s">
        <v>32</v>
      </c>
      <c r="B19" s="328" t="s">
        <v>167</v>
      </c>
      <c r="C19" s="323">
        <v>5066.26</v>
      </c>
      <c r="D19" s="324">
        <f t="shared" si="0"/>
        <v>1.1966356470660595</v>
      </c>
      <c r="E19" s="324">
        <f t="shared" si="2"/>
        <v>94.603960382008097</v>
      </c>
    </row>
    <row r="20" spans="1:5">
      <c r="A20" s="325" t="s">
        <v>183</v>
      </c>
      <c r="B20" s="326" t="s">
        <v>92</v>
      </c>
      <c r="C20" s="323">
        <v>4665.04</v>
      </c>
      <c r="D20" s="324">
        <f t="shared" si="0"/>
        <v>1.1018686682067342</v>
      </c>
      <c r="E20" s="324">
        <f t="shared" si="2"/>
        <v>95.705829050214831</v>
      </c>
    </row>
    <row r="21" spans="1:5">
      <c r="A21" s="329" t="s">
        <v>11</v>
      </c>
      <c r="B21" s="330" t="s">
        <v>89</v>
      </c>
      <c r="C21" s="331">
        <v>3738.8</v>
      </c>
      <c r="D21" s="332">
        <f t="shared" si="0"/>
        <v>0.88309351617378173</v>
      </c>
      <c r="E21" s="332">
        <f t="shared" si="2"/>
        <v>96.588922566388618</v>
      </c>
    </row>
    <row r="22" spans="1:5">
      <c r="A22" s="329" t="s">
        <v>186</v>
      </c>
      <c r="B22" s="330" t="s">
        <v>166</v>
      </c>
      <c r="C22" s="331">
        <v>3323.9</v>
      </c>
      <c r="D22" s="332">
        <f t="shared" si="0"/>
        <v>0.78509536172302152</v>
      </c>
      <c r="E22" s="332">
        <f t="shared" si="2"/>
        <v>97.374017928111641</v>
      </c>
    </row>
    <row r="23" spans="1:5">
      <c r="A23" s="329" t="s">
        <v>48</v>
      </c>
      <c r="B23" s="330" t="s">
        <v>80</v>
      </c>
      <c r="C23" s="331">
        <v>2320.4499999999998</v>
      </c>
      <c r="D23" s="332">
        <f t="shared" si="0"/>
        <v>0.54808343575624574</v>
      </c>
      <c r="E23" s="332">
        <f t="shared" si="2"/>
        <v>97.922101363867881</v>
      </c>
    </row>
    <row r="24" spans="1:5">
      <c r="A24" s="329" t="s">
        <v>184</v>
      </c>
      <c r="B24" s="330" t="s">
        <v>160</v>
      </c>
      <c r="C24" s="331">
        <v>2308.9699999999998</v>
      </c>
      <c r="D24" s="332">
        <f t="shared" si="0"/>
        <v>0.5453718936663573</v>
      </c>
      <c r="E24" s="332">
        <f t="shared" si="2"/>
        <v>98.467473257534238</v>
      </c>
    </row>
    <row r="25" spans="1:5" ht="25.5">
      <c r="A25" s="329" t="s">
        <v>49</v>
      </c>
      <c r="B25" s="330" t="s">
        <v>157</v>
      </c>
      <c r="C25" s="331">
        <v>2040.26</v>
      </c>
      <c r="D25" s="332">
        <f t="shared" si="0"/>
        <v>0.4819033853933668</v>
      </c>
      <c r="E25" s="332">
        <f t="shared" si="2"/>
        <v>98.949376642927604</v>
      </c>
    </row>
    <row r="26" spans="1:5">
      <c r="A26" s="329" t="s">
        <v>60</v>
      </c>
      <c r="B26" s="330" t="s">
        <v>105</v>
      </c>
      <c r="C26" s="331">
        <v>1347.93</v>
      </c>
      <c r="D26" s="332">
        <f t="shared" si="0"/>
        <v>0.31837708442712248</v>
      </c>
      <c r="E26" s="332">
        <f t="shared" si="2"/>
        <v>99.26775372735473</v>
      </c>
    </row>
    <row r="27" spans="1:5">
      <c r="A27" s="329" t="s">
        <v>159</v>
      </c>
      <c r="B27" s="330" t="s">
        <v>81</v>
      </c>
      <c r="C27" s="331">
        <v>990.72</v>
      </c>
      <c r="D27" s="332">
        <f t="shared" si="0"/>
        <v>0.23400513756919039</v>
      </c>
      <c r="E27" s="332">
        <f t="shared" si="2"/>
        <v>99.501758864923914</v>
      </c>
    </row>
    <row r="28" spans="1:5">
      <c r="A28" s="329" t="s">
        <v>64</v>
      </c>
      <c r="B28" s="333" t="s">
        <v>85</v>
      </c>
      <c r="C28" s="331">
        <v>742.86</v>
      </c>
      <c r="D28" s="332">
        <f t="shared" si="0"/>
        <v>0.17546133770858444</v>
      </c>
      <c r="E28" s="332">
        <f t="shared" si="2"/>
        <v>99.677220202632498</v>
      </c>
    </row>
    <row r="29" spans="1:5">
      <c r="A29" s="329" t="s">
        <v>62</v>
      </c>
      <c r="B29" s="334" t="s">
        <v>112</v>
      </c>
      <c r="C29" s="335">
        <v>566.45000000000005</v>
      </c>
      <c r="D29" s="332">
        <f t="shared" si="0"/>
        <v>0.13379381679593416</v>
      </c>
      <c r="E29" s="332">
        <f t="shared" si="2"/>
        <v>99.811014019428427</v>
      </c>
    </row>
    <row r="30" spans="1:5">
      <c r="A30" s="329" t="s">
        <v>185</v>
      </c>
      <c r="B30" s="330" t="s">
        <v>101</v>
      </c>
      <c r="C30" s="331">
        <v>420.1</v>
      </c>
      <c r="D30" s="332">
        <f t="shared" si="0"/>
        <v>9.9226379090779318E-2</v>
      </c>
      <c r="E30" s="332">
        <f t="shared" si="2"/>
        <v>99.910240398519207</v>
      </c>
    </row>
    <row r="31" spans="1:5">
      <c r="A31" s="329" t="s">
        <v>63</v>
      </c>
      <c r="B31" s="330" t="s">
        <v>113</v>
      </c>
      <c r="C31" s="335">
        <v>380.02</v>
      </c>
      <c r="D31" s="332">
        <f t="shared" si="0"/>
        <v>8.9759601480785406E-2</v>
      </c>
      <c r="E31" s="332">
        <f t="shared" si="2"/>
        <v>99.999999999999986</v>
      </c>
    </row>
    <row r="32" spans="1:5">
      <c r="C32" s="106">
        <f>SUM(C3:C31)</f>
        <v>423375.32</v>
      </c>
      <c r="D32" s="76"/>
      <c r="E32" s="76"/>
    </row>
    <row r="33" spans="3:5">
      <c r="C33" s="75"/>
      <c r="D33" s="76"/>
      <c r="E33" s="76"/>
    </row>
    <row r="34" spans="3:5">
      <c r="C34" s="75"/>
      <c r="D34" s="76"/>
      <c r="E34" s="76"/>
    </row>
    <row r="35" spans="3:5">
      <c r="C35" s="75"/>
      <c r="D35" s="76"/>
      <c r="E35" s="76"/>
    </row>
    <row r="36" spans="3:5">
      <c r="C36" s="75"/>
      <c r="D36" s="76"/>
      <c r="E36" s="76"/>
    </row>
    <row r="37" spans="3:5">
      <c r="C37" s="75"/>
      <c r="D37" s="76"/>
      <c r="E37" s="76"/>
    </row>
    <row r="38" spans="3:5">
      <c r="C38" s="75"/>
      <c r="D38" s="76"/>
      <c r="E38" s="76"/>
    </row>
    <row r="39" spans="3:5">
      <c r="C39" s="75"/>
      <c r="D39" s="76"/>
      <c r="E39" s="76"/>
    </row>
    <row r="40" spans="3:5">
      <c r="C40" s="75"/>
      <c r="D40" s="76"/>
      <c r="E40" s="76"/>
    </row>
    <row r="41" spans="3:5">
      <c r="C41" s="75"/>
      <c r="D41" s="76"/>
      <c r="E41" s="76"/>
    </row>
    <row r="42" spans="3:5">
      <c r="C42" s="75"/>
      <c r="D42" s="76"/>
      <c r="E42" s="76"/>
    </row>
    <row r="43" spans="3:5">
      <c r="C43" s="75"/>
      <c r="D43" s="76"/>
      <c r="E43" s="76"/>
    </row>
    <row r="44" spans="3:5">
      <c r="C44" s="75"/>
      <c r="D44" s="76"/>
      <c r="E44" s="76"/>
    </row>
    <row r="45" spans="3:5">
      <c r="C45" s="75"/>
      <c r="D45" s="76"/>
      <c r="E45" s="76"/>
    </row>
    <row r="46" spans="3:5">
      <c r="C46" s="75"/>
      <c r="D46" s="76"/>
      <c r="E46" s="76"/>
    </row>
    <row r="47" spans="3:5">
      <c r="C47" s="75"/>
      <c r="D47" s="76"/>
      <c r="E47" s="76"/>
    </row>
    <row r="48" spans="3:5">
      <c r="C48" s="75"/>
      <c r="D48" s="76"/>
      <c r="E48" s="76"/>
    </row>
    <row r="49" spans="3:5">
      <c r="C49" s="75"/>
      <c r="D49" s="76"/>
      <c r="E49" s="76"/>
    </row>
    <row r="50" spans="3:5">
      <c r="C50" s="75"/>
      <c r="D50" s="76"/>
      <c r="E50" s="76"/>
    </row>
    <row r="51" spans="3:5">
      <c r="C51" s="75"/>
      <c r="D51" s="76"/>
      <c r="E51" s="76"/>
    </row>
    <row r="52" spans="3:5">
      <c r="C52" s="75"/>
      <c r="D52" s="76"/>
      <c r="E52" s="76"/>
    </row>
    <row r="53" spans="3:5">
      <c r="C53" s="75"/>
      <c r="D53" s="76"/>
      <c r="E53" s="76"/>
    </row>
    <row r="54" spans="3:5">
      <c r="C54" s="75"/>
      <c r="D54" s="76"/>
      <c r="E54" s="76"/>
    </row>
    <row r="55" spans="3:5">
      <c r="C55" s="75"/>
      <c r="D55" s="76"/>
      <c r="E55" s="76"/>
    </row>
    <row r="56" spans="3:5">
      <c r="C56" s="75"/>
      <c r="D56" s="76"/>
      <c r="E56" s="76"/>
    </row>
    <row r="57" spans="3:5">
      <c r="C57" s="75"/>
      <c r="D57" s="76"/>
      <c r="E57" s="76"/>
    </row>
    <row r="58" spans="3:5">
      <c r="C58" s="75"/>
      <c r="D58" s="76"/>
      <c r="E58" s="76"/>
    </row>
    <row r="59" spans="3:5">
      <c r="C59" s="75"/>
      <c r="D59" s="76"/>
      <c r="E59" s="76"/>
    </row>
    <row r="60" spans="3:5">
      <c r="C60" s="75"/>
      <c r="D60" s="76"/>
      <c r="E60" s="76"/>
    </row>
    <row r="61" spans="3:5">
      <c r="C61" s="75"/>
      <c r="D61" s="76"/>
      <c r="E61" s="76"/>
    </row>
    <row r="62" spans="3:5">
      <c r="C62" s="75"/>
      <c r="D62" s="76"/>
      <c r="E62" s="76"/>
    </row>
    <row r="63" spans="3:5">
      <c r="C63" s="75"/>
      <c r="D63" s="76"/>
      <c r="E63" s="76"/>
    </row>
    <row r="64" spans="3:5">
      <c r="C64" s="75"/>
      <c r="D64" s="76"/>
      <c r="E64" s="76"/>
    </row>
    <row r="65" spans="3:5">
      <c r="C65" s="75"/>
      <c r="D65" s="76"/>
      <c r="E65" s="76"/>
    </row>
    <row r="66" spans="3:5">
      <c r="C66" s="75"/>
      <c r="D66" s="76"/>
      <c r="E66" s="76"/>
    </row>
    <row r="67" spans="3:5">
      <c r="C67" s="75"/>
      <c r="D67" s="76"/>
      <c r="E67" s="76"/>
    </row>
    <row r="68" spans="3:5">
      <c r="C68" s="75"/>
      <c r="D68" s="76"/>
      <c r="E68" s="76"/>
    </row>
    <row r="69" spans="3:5">
      <c r="C69" s="75"/>
      <c r="D69" s="76"/>
      <c r="E69" s="76"/>
    </row>
    <row r="70" spans="3:5">
      <c r="C70" s="75"/>
      <c r="D70" s="76"/>
      <c r="E70" s="76"/>
    </row>
    <row r="71" spans="3:5">
      <c r="C71" s="75"/>
      <c r="D71" s="76"/>
      <c r="E71" s="76"/>
    </row>
    <row r="72" spans="3:5">
      <c r="C72" s="75"/>
      <c r="D72" s="76"/>
      <c r="E72" s="76"/>
    </row>
    <row r="73" spans="3:5">
      <c r="C73" s="75"/>
      <c r="D73" s="76"/>
      <c r="E73" s="76"/>
    </row>
    <row r="74" spans="3:5">
      <c r="C74" s="75"/>
      <c r="D74" s="76"/>
      <c r="E74" s="76"/>
    </row>
    <row r="75" spans="3:5">
      <c r="C75" s="75"/>
      <c r="D75" s="76"/>
      <c r="E75" s="76"/>
    </row>
    <row r="76" spans="3:5">
      <c r="C76" s="75"/>
      <c r="D76" s="76"/>
      <c r="E76" s="76"/>
    </row>
    <row r="77" spans="3:5">
      <c r="C77" s="75"/>
      <c r="D77" s="76"/>
      <c r="E77" s="76"/>
    </row>
    <row r="78" spans="3:5">
      <c r="C78" s="75"/>
      <c r="D78" s="76"/>
      <c r="E78" s="76"/>
    </row>
    <row r="79" spans="3:5">
      <c r="C79" s="75"/>
      <c r="D79" s="76"/>
      <c r="E79" s="76"/>
    </row>
    <row r="80" spans="3:5">
      <c r="C80" s="75"/>
      <c r="D80" s="76"/>
      <c r="E80" s="76"/>
    </row>
    <row r="81" spans="3:5">
      <c r="C81" s="75"/>
      <c r="D81" s="76"/>
      <c r="E81" s="76"/>
    </row>
    <row r="82" spans="3:5">
      <c r="C82" s="75"/>
      <c r="D82" s="76"/>
      <c r="E82" s="76"/>
    </row>
    <row r="83" spans="3:5">
      <c r="C83" s="75"/>
      <c r="D83" s="76"/>
      <c r="E83" s="76"/>
    </row>
    <row r="84" spans="3:5">
      <c r="C84" s="75"/>
      <c r="D84" s="76"/>
      <c r="E84" s="76"/>
    </row>
    <row r="85" spans="3:5">
      <c r="C85" s="75"/>
      <c r="D85" s="76"/>
      <c r="E85" s="76"/>
    </row>
    <row r="86" spans="3:5">
      <c r="C86" s="75"/>
      <c r="D86" s="76"/>
      <c r="E86" s="76"/>
    </row>
    <row r="87" spans="3:5">
      <c r="C87" s="75"/>
      <c r="D87" s="76"/>
      <c r="E87" s="76"/>
    </row>
    <row r="88" spans="3:5">
      <c r="C88" s="75"/>
      <c r="D88" s="76"/>
      <c r="E88" s="76"/>
    </row>
    <row r="89" spans="3:5">
      <c r="C89" s="75"/>
      <c r="D89" s="76"/>
      <c r="E89" s="76"/>
    </row>
    <row r="90" spans="3:5">
      <c r="C90" s="75"/>
      <c r="D90" s="76"/>
      <c r="E90" s="76"/>
    </row>
    <row r="91" spans="3:5">
      <c r="C91" s="75"/>
      <c r="D91" s="76"/>
      <c r="E91" s="76"/>
    </row>
    <row r="92" spans="3:5">
      <c r="C92" s="75"/>
      <c r="D92" s="76"/>
      <c r="E92" s="76"/>
    </row>
    <row r="93" spans="3:5">
      <c r="C93" s="75"/>
      <c r="D93" s="76"/>
      <c r="E93" s="76"/>
    </row>
    <row r="94" spans="3:5">
      <c r="C94" s="75"/>
      <c r="D94" s="76"/>
      <c r="E94" s="76"/>
    </row>
    <row r="95" spans="3:5">
      <c r="C95" s="75"/>
      <c r="D95" s="76"/>
      <c r="E95" s="76"/>
    </row>
    <row r="96" spans="3:5">
      <c r="C96" s="75"/>
      <c r="D96" s="76"/>
      <c r="E96" s="76"/>
    </row>
    <row r="97" spans="3:5">
      <c r="C97" s="75"/>
      <c r="D97" s="76"/>
      <c r="E97" s="76"/>
    </row>
    <row r="98" spans="3:5">
      <c r="C98" s="75"/>
      <c r="D98" s="76"/>
      <c r="E98" s="76"/>
    </row>
    <row r="99" spans="3:5">
      <c r="C99" s="75"/>
      <c r="D99" s="76"/>
      <c r="E99" s="76"/>
    </row>
    <row r="100" spans="3:5">
      <c r="C100" s="75"/>
      <c r="D100" s="76"/>
      <c r="E100" s="76"/>
    </row>
    <row r="101" spans="3:5">
      <c r="C101" s="75"/>
      <c r="D101" s="76"/>
      <c r="E101" s="76"/>
    </row>
    <row r="102" spans="3:5">
      <c r="C102" s="75"/>
      <c r="D102" s="76"/>
      <c r="E102" s="76"/>
    </row>
    <row r="103" spans="3:5">
      <c r="C103" s="75"/>
      <c r="D103" s="76"/>
      <c r="E103" s="76"/>
    </row>
    <row r="104" spans="3:5">
      <c r="C104" s="75"/>
      <c r="D104" s="76"/>
      <c r="E104" s="76"/>
    </row>
    <row r="105" spans="3:5">
      <c r="C105" s="75"/>
      <c r="D105" s="76"/>
      <c r="E105" s="76"/>
    </row>
    <row r="106" spans="3:5">
      <c r="C106" s="75"/>
      <c r="D106" s="76"/>
      <c r="E106" s="76"/>
    </row>
    <row r="107" spans="3:5">
      <c r="C107" s="75"/>
      <c r="D107" s="76"/>
      <c r="E107" s="76"/>
    </row>
    <row r="108" spans="3:5">
      <c r="C108" s="75"/>
      <c r="D108" s="76"/>
      <c r="E108" s="76"/>
    </row>
    <row r="109" spans="3:5">
      <c r="C109" s="75"/>
      <c r="D109" s="76"/>
      <c r="E109" s="76"/>
    </row>
    <row r="110" spans="3:5">
      <c r="C110" s="75"/>
      <c r="D110" s="76"/>
      <c r="E110" s="76"/>
    </row>
    <row r="111" spans="3:5">
      <c r="C111" s="75"/>
      <c r="D111" s="76"/>
      <c r="E111" s="76"/>
    </row>
    <row r="112" spans="3:5">
      <c r="C112" s="75"/>
      <c r="D112" s="76"/>
      <c r="E112" s="76"/>
    </row>
    <row r="113" spans="3:5">
      <c r="C113" s="75"/>
      <c r="D113" s="76"/>
      <c r="E113" s="76"/>
    </row>
    <row r="114" spans="3:5">
      <c r="C114" s="75"/>
      <c r="D114" s="76"/>
      <c r="E114" s="76"/>
    </row>
    <row r="115" spans="3:5">
      <c r="C115" s="75"/>
      <c r="D115" s="76"/>
      <c r="E115" s="76"/>
    </row>
    <row r="116" spans="3:5">
      <c r="C116" s="75"/>
      <c r="D116" s="76"/>
      <c r="E116" s="76"/>
    </row>
    <row r="117" spans="3:5">
      <c r="C117" s="75"/>
      <c r="D117" s="76"/>
      <c r="E117" s="76"/>
    </row>
    <row r="118" spans="3:5">
      <c r="C118" s="75"/>
      <c r="D118" s="76"/>
      <c r="E118" s="76"/>
    </row>
    <row r="119" spans="3:5">
      <c r="C119" s="75"/>
      <c r="D119" s="76"/>
      <c r="E119" s="76"/>
    </row>
    <row r="120" spans="3:5">
      <c r="C120" s="75"/>
      <c r="D120" s="76"/>
      <c r="E120" s="76"/>
    </row>
    <row r="121" spans="3:5">
      <c r="C121" s="75"/>
      <c r="D121" s="76"/>
      <c r="E121" s="76"/>
    </row>
    <row r="122" spans="3:5">
      <c r="C122" s="75"/>
      <c r="D122" s="76"/>
      <c r="E122" s="76"/>
    </row>
    <row r="123" spans="3:5">
      <c r="C123" s="75"/>
      <c r="D123" s="76"/>
      <c r="E123" s="76"/>
    </row>
    <row r="124" spans="3:5">
      <c r="C124" s="75"/>
      <c r="D124" s="76"/>
      <c r="E124" s="76"/>
    </row>
    <row r="125" spans="3:5">
      <c r="C125" s="75"/>
      <c r="D125" s="76"/>
      <c r="E125" s="76"/>
    </row>
    <row r="126" spans="3:5">
      <c r="C126" s="75"/>
      <c r="D126" s="76"/>
      <c r="E126" s="76"/>
    </row>
    <row r="127" spans="3:5">
      <c r="C127" s="75"/>
      <c r="D127" s="76"/>
      <c r="E127" s="76"/>
    </row>
    <row r="128" spans="3:5">
      <c r="C128" s="75"/>
      <c r="D128" s="76"/>
      <c r="E128" s="76"/>
    </row>
    <row r="129" spans="3:5">
      <c r="C129" s="75"/>
      <c r="D129" s="76"/>
      <c r="E129" s="76"/>
    </row>
    <row r="130" spans="3:5">
      <c r="C130" s="75"/>
      <c r="D130" s="76"/>
      <c r="E130" s="76"/>
    </row>
    <row r="131" spans="3:5">
      <c r="C131" s="75"/>
      <c r="D131" s="76"/>
      <c r="E131" s="76"/>
    </row>
    <row r="132" spans="3:5">
      <c r="C132" s="75"/>
      <c r="D132" s="76"/>
      <c r="E132" s="76"/>
    </row>
    <row r="133" spans="3:5">
      <c r="C133" s="75"/>
      <c r="D133" s="76"/>
      <c r="E133" s="76"/>
    </row>
    <row r="134" spans="3:5">
      <c r="C134" s="75"/>
      <c r="D134" s="76"/>
      <c r="E134" s="76"/>
    </row>
    <row r="135" spans="3:5">
      <c r="C135" s="75"/>
      <c r="D135" s="76"/>
      <c r="E135" s="76"/>
    </row>
    <row r="136" spans="3:5">
      <c r="C136" s="75"/>
      <c r="D136" s="76"/>
      <c r="E136" s="76"/>
    </row>
    <row r="137" spans="3:5">
      <c r="C137" s="75"/>
      <c r="D137" s="76"/>
      <c r="E137" s="76"/>
    </row>
    <row r="138" spans="3:5">
      <c r="C138" s="75"/>
      <c r="D138" s="76"/>
      <c r="E138" s="76"/>
    </row>
    <row r="139" spans="3:5">
      <c r="C139" s="75"/>
      <c r="D139" s="76"/>
      <c r="E139" s="76"/>
    </row>
    <row r="140" spans="3:5">
      <c r="C140" s="75"/>
      <c r="D140" s="76"/>
      <c r="E140" s="76"/>
    </row>
    <row r="141" spans="3:5">
      <c r="C141" s="75"/>
      <c r="D141" s="76"/>
      <c r="E141" s="76"/>
    </row>
    <row r="142" spans="3:5">
      <c r="C142" s="75"/>
      <c r="D142" s="76"/>
      <c r="E142" s="76"/>
    </row>
    <row r="143" spans="3:5">
      <c r="C143" s="75"/>
      <c r="D143" s="76"/>
      <c r="E143" s="76"/>
    </row>
    <row r="144" spans="3:5">
      <c r="C144" s="75"/>
      <c r="D144" s="76"/>
      <c r="E144" s="76"/>
    </row>
    <row r="145" spans="3:5">
      <c r="C145" s="75"/>
      <c r="D145" s="76"/>
      <c r="E145" s="76"/>
    </row>
    <row r="146" spans="3:5">
      <c r="C146" s="75"/>
      <c r="D146" s="76"/>
      <c r="E146" s="76"/>
    </row>
    <row r="147" spans="3:5">
      <c r="C147" s="75"/>
      <c r="D147" s="76"/>
      <c r="E147" s="76"/>
    </row>
    <row r="148" spans="3:5">
      <c r="C148" s="75"/>
      <c r="D148" s="76"/>
      <c r="E148" s="76"/>
    </row>
    <row r="149" spans="3:5">
      <c r="C149" s="75"/>
      <c r="D149" s="76"/>
      <c r="E149" s="76"/>
    </row>
    <row r="150" spans="3:5">
      <c r="C150" s="75"/>
      <c r="D150" s="76"/>
      <c r="E150" s="76"/>
    </row>
    <row r="151" spans="3:5">
      <c r="C151" s="75"/>
      <c r="D151" s="76"/>
      <c r="E151" s="76"/>
    </row>
    <row r="152" spans="3:5">
      <c r="C152" s="75"/>
      <c r="D152" s="76"/>
      <c r="E152" s="76"/>
    </row>
    <row r="153" spans="3:5">
      <c r="C153" s="75"/>
      <c r="D153" s="76"/>
      <c r="E153" s="76"/>
    </row>
    <row r="154" spans="3:5">
      <c r="C154" s="75"/>
      <c r="D154" s="76"/>
      <c r="E154" s="76"/>
    </row>
    <row r="155" spans="3:5">
      <c r="C155" s="75"/>
      <c r="D155" s="76"/>
      <c r="E155" s="76"/>
    </row>
    <row r="156" spans="3:5">
      <c r="C156" s="75"/>
      <c r="D156" s="76"/>
      <c r="E156" s="76"/>
    </row>
    <row r="157" spans="3:5">
      <c r="C157" s="75"/>
      <c r="D157" s="76"/>
      <c r="E157" s="76"/>
    </row>
    <row r="158" spans="3:5">
      <c r="C158" s="75"/>
      <c r="D158" s="76"/>
      <c r="E158" s="76"/>
    </row>
    <row r="159" spans="3:5">
      <c r="C159" s="75"/>
      <c r="D159" s="76"/>
      <c r="E159" s="76"/>
    </row>
    <row r="160" spans="3:5">
      <c r="C160" s="75"/>
      <c r="D160" s="76"/>
      <c r="E160" s="76"/>
    </row>
    <row r="161" spans="3:5">
      <c r="C161" s="75"/>
      <c r="D161" s="76"/>
      <c r="E161" s="76"/>
    </row>
    <row r="162" spans="3:5">
      <c r="C162" s="75"/>
      <c r="D162" s="76"/>
      <c r="E162" s="76"/>
    </row>
    <row r="163" spans="3:5">
      <c r="C163" s="75"/>
      <c r="D163" s="76"/>
      <c r="E163" s="76"/>
    </row>
    <row r="164" spans="3:5">
      <c r="C164" s="75"/>
      <c r="D164" s="76"/>
      <c r="E164" s="76"/>
    </row>
    <row r="165" spans="3:5">
      <c r="C165" s="75"/>
      <c r="D165" s="76"/>
      <c r="E165" s="76"/>
    </row>
    <row r="166" spans="3:5">
      <c r="C166" s="75"/>
      <c r="D166" s="76"/>
      <c r="E166" s="76"/>
    </row>
    <row r="167" spans="3:5">
      <c r="C167" s="75"/>
      <c r="D167" s="76"/>
      <c r="E167" s="76"/>
    </row>
    <row r="168" spans="3:5">
      <c r="C168" s="75"/>
      <c r="D168" s="76"/>
      <c r="E168" s="76"/>
    </row>
    <row r="169" spans="3:5">
      <c r="C169" s="75"/>
      <c r="D169" s="76"/>
      <c r="E169" s="76"/>
    </row>
    <row r="170" spans="3:5">
      <c r="C170" s="75"/>
      <c r="D170" s="76"/>
      <c r="E170" s="76"/>
    </row>
    <row r="171" spans="3:5">
      <c r="C171" s="75"/>
      <c r="D171" s="76"/>
      <c r="E171" s="76"/>
    </row>
    <row r="172" spans="3:5">
      <c r="C172" s="75"/>
      <c r="D172" s="76"/>
      <c r="E172" s="76"/>
    </row>
    <row r="173" spans="3:5">
      <c r="C173" s="75"/>
      <c r="D173" s="76"/>
      <c r="E173" s="76"/>
    </row>
    <row r="174" spans="3:5">
      <c r="C174" s="75"/>
      <c r="D174" s="76"/>
      <c r="E174" s="76"/>
    </row>
    <row r="175" spans="3:5">
      <c r="C175" s="75"/>
      <c r="D175" s="76"/>
      <c r="E175" s="76"/>
    </row>
    <row r="176" spans="3:5">
      <c r="C176" s="75"/>
      <c r="D176" s="76"/>
      <c r="E176" s="76"/>
    </row>
    <row r="177" spans="3:5">
      <c r="C177" s="75"/>
      <c r="D177" s="76"/>
      <c r="E177" s="76"/>
    </row>
    <row r="178" spans="3:5">
      <c r="C178" s="75"/>
      <c r="D178" s="76"/>
      <c r="E178" s="76"/>
    </row>
    <row r="179" spans="3:5">
      <c r="C179" s="75"/>
      <c r="D179" s="76"/>
      <c r="E179" s="76"/>
    </row>
    <row r="180" spans="3:5">
      <c r="C180" s="75"/>
      <c r="D180" s="76"/>
      <c r="E180" s="76"/>
    </row>
    <row r="181" spans="3:5">
      <c r="C181" s="75"/>
      <c r="D181" s="76"/>
      <c r="E181" s="76"/>
    </row>
    <row r="182" spans="3:5">
      <c r="C182" s="75"/>
      <c r="D182" s="76"/>
      <c r="E182" s="76"/>
    </row>
    <row r="183" spans="3:5">
      <c r="C183" s="75"/>
      <c r="D183" s="76"/>
      <c r="E183" s="76"/>
    </row>
    <row r="184" spans="3:5">
      <c r="C184" s="75"/>
      <c r="D184" s="76"/>
      <c r="E184" s="76"/>
    </row>
    <row r="185" spans="3:5">
      <c r="C185" s="75"/>
      <c r="D185" s="76"/>
      <c r="E185" s="76"/>
    </row>
    <row r="186" spans="3:5">
      <c r="C186" s="75"/>
      <c r="D186" s="76"/>
      <c r="E186" s="76"/>
    </row>
    <row r="187" spans="3:5">
      <c r="C187" s="75"/>
      <c r="D187" s="76"/>
      <c r="E187" s="76"/>
    </row>
    <row r="188" spans="3:5">
      <c r="C188" s="75"/>
      <c r="D188" s="76"/>
      <c r="E188" s="76"/>
    </row>
    <row r="189" spans="3:5">
      <c r="C189" s="75"/>
      <c r="D189" s="76"/>
      <c r="E189" s="76"/>
    </row>
    <row r="190" spans="3:5">
      <c r="C190" s="75"/>
      <c r="D190" s="76"/>
      <c r="E190" s="76"/>
    </row>
    <row r="191" spans="3:5">
      <c r="C191" s="75"/>
      <c r="D191" s="76"/>
      <c r="E191" s="76"/>
    </row>
    <row r="192" spans="3:5">
      <c r="C192" s="75"/>
      <c r="D192" s="76"/>
      <c r="E192" s="76"/>
    </row>
    <row r="193" spans="3:5">
      <c r="C193" s="75"/>
      <c r="D193" s="76"/>
      <c r="E193" s="76"/>
    </row>
    <row r="194" spans="3:5">
      <c r="C194" s="75"/>
      <c r="D194" s="76"/>
      <c r="E194" s="76"/>
    </row>
    <row r="195" spans="3:5">
      <c r="C195" s="75"/>
      <c r="D195" s="76"/>
      <c r="E195" s="76"/>
    </row>
    <row r="196" spans="3:5">
      <c r="C196" s="75"/>
      <c r="D196" s="76"/>
      <c r="E196" s="76"/>
    </row>
    <row r="197" spans="3:5">
      <c r="C197" s="75"/>
      <c r="D197" s="76"/>
      <c r="E197" s="76"/>
    </row>
    <row r="198" spans="3:5">
      <c r="C198" s="75"/>
      <c r="D198" s="76"/>
      <c r="E198" s="76"/>
    </row>
    <row r="199" spans="3:5">
      <c r="C199" s="75"/>
      <c r="D199" s="76"/>
      <c r="E199" s="76"/>
    </row>
    <row r="200" spans="3:5">
      <c r="C200" s="75"/>
      <c r="D200" s="76"/>
      <c r="E200" s="76"/>
    </row>
    <row r="201" spans="3:5">
      <c r="C201" s="75"/>
      <c r="D201" s="76"/>
      <c r="E201" s="76"/>
    </row>
    <row r="202" spans="3:5">
      <c r="C202" s="75"/>
      <c r="D202" s="76"/>
      <c r="E202" s="76"/>
    </row>
    <row r="203" spans="3:5">
      <c r="C203" s="75"/>
      <c r="D203" s="76"/>
      <c r="E203" s="76"/>
    </row>
    <row r="204" spans="3:5">
      <c r="C204" s="75"/>
      <c r="D204" s="76"/>
      <c r="E204" s="76"/>
    </row>
    <row r="205" spans="3:5">
      <c r="C205" s="75"/>
      <c r="D205" s="76"/>
      <c r="E205" s="76"/>
    </row>
    <row r="206" spans="3:5">
      <c r="C206" s="75"/>
      <c r="D206" s="76"/>
      <c r="E206" s="76"/>
    </row>
    <row r="207" spans="3:5">
      <c r="C207" s="75"/>
      <c r="D207" s="76"/>
      <c r="E207" s="76"/>
    </row>
    <row r="208" spans="3:5">
      <c r="C208" s="75"/>
      <c r="D208" s="76"/>
      <c r="E208" s="76"/>
    </row>
    <row r="209" spans="3:5">
      <c r="C209" s="75"/>
      <c r="D209" s="76"/>
      <c r="E209" s="76"/>
    </row>
    <row r="210" spans="3:5">
      <c r="C210" s="75"/>
      <c r="D210" s="76"/>
      <c r="E210" s="76"/>
    </row>
    <row r="211" spans="3:5">
      <c r="C211" s="75"/>
      <c r="D211" s="76"/>
      <c r="E211" s="76"/>
    </row>
    <row r="212" spans="3:5">
      <c r="C212" s="75"/>
      <c r="D212" s="76"/>
      <c r="E212" s="76"/>
    </row>
    <row r="213" spans="3:5">
      <c r="C213" s="75"/>
      <c r="D213" s="76"/>
      <c r="E213" s="76"/>
    </row>
    <row r="214" spans="3:5">
      <c r="C214" s="75"/>
      <c r="D214" s="76"/>
      <c r="E214" s="76"/>
    </row>
    <row r="215" spans="3:5">
      <c r="C215" s="75"/>
      <c r="D215" s="76"/>
      <c r="E215" s="76"/>
    </row>
    <row r="216" spans="3:5">
      <c r="C216" s="75"/>
      <c r="D216" s="76"/>
      <c r="E216" s="76"/>
    </row>
    <row r="217" spans="3:5">
      <c r="C217" s="75"/>
      <c r="D217" s="76"/>
      <c r="E217" s="76"/>
    </row>
    <row r="218" spans="3:5">
      <c r="C218" s="75"/>
      <c r="D218" s="76"/>
      <c r="E218" s="76"/>
    </row>
    <row r="219" spans="3:5">
      <c r="C219" s="75"/>
      <c r="D219" s="76"/>
      <c r="E219" s="76"/>
    </row>
    <row r="220" spans="3:5">
      <c r="C220" s="75"/>
      <c r="D220" s="76"/>
      <c r="E220" s="76"/>
    </row>
    <row r="221" spans="3:5">
      <c r="C221" s="75"/>
      <c r="D221" s="76"/>
      <c r="E221" s="76"/>
    </row>
    <row r="222" spans="3:5">
      <c r="C222" s="75"/>
      <c r="D222" s="76"/>
      <c r="E222" s="76"/>
    </row>
    <row r="223" spans="3:5">
      <c r="C223" s="75"/>
      <c r="D223" s="76"/>
      <c r="E223" s="76"/>
    </row>
    <row r="224" spans="3:5">
      <c r="C224" s="75"/>
      <c r="D224" s="76"/>
      <c r="E224" s="76"/>
    </row>
    <row r="225" spans="3:5">
      <c r="C225" s="75"/>
      <c r="D225" s="76"/>
      <c r="E225" s="76"/>
    </row>
    <row r="226" spans="3:5">
      <c r="C226" s="75"/>
      <c r="D226" s="76"/>
      <c r="E226" s="76"/>
    </row>
    <row r="227" spans="3:5">
      <c r="C227" s="75"/>
      <c r="D227" s="76"/>
      <c r="E227" s="76"/>
    </row>
    <row r="228" spans="3:5">
      <c r="C228" s="75"/>
      <c r="D228" s="76"/>
      <c r="E228" s="76"/>
    </row>
    <row r="229" spans="3:5">
      <c r="C229" s="75"/>
      <c r="D229" s="76"/>
      <c r="E229" s="76"/>
    </row>
    <row r="230" spans="3:5">
      <c r="C230" s="75"/>
      <c r="D230" s="76"/>
      <c r="E230" s="76"/>
    </row>
    <row r="231" spans="3:5">
      <c r="C231" s="75"/>
      <c r="D231" s="76"/>
      <c r="E231" s="76"/>
    </row>
    <row r="232" spans="3:5">
      <c r="C232" s="75"/>
      <c r="D232" s="76"/>
      <c r="E232" s="76"/>
    </row>
    <row r="233" spans="3:5">
      <c r="C233" s="75"/>
      <c r="D233" s="76"/>
      <c r="E233" s="76"/>
    </row>
    <row r="234" spans="3:5">
      <c r="C234" s="75"/>
      <c r="D234" s="76"/>
      <c r="E234" s="76"/>
    </row>
    <row r="235" spans="3:5">
      <c r="C235" s="75"/>
      <c r="D235" s="76"/>
      <c r="E235" s="76"/>
    </row>
    <row r="236" spans="3:5">
      <c r="C236" s="75"/>
      <c r="D236" s="76"/>
      <c r="E236" s="76"/>
    </row>
    <row r="237" spans="3:5">
      <c r="C237" s="75"/>
      <c r="D237" s="76"/>
      <c r="E237" s="76"/>
    </row>
    <row r="238" spans="3:5">
      <c r="C238" s="75"/>
      <c r="D238" s="76"/>
      <c r="E238" s="76"/>
    </row>
    <row r="239" spans="3:5">
      <c r="C239" s="75"/>
      <c r="D239" s="76"/>
      <c r="E239" s="76"/>
    </row>
    <row r="240" spans="3:5">
      <c r="C240" s="75"/>
      <c r="D240" s="76"/>
      <c r="E240" s="76"/>
    </row>
    <row r="241" spans="3:5">
      <c r="C241" s="75"/>
      <c r="D241" s="76"/>
      <c r="E241" s="76"/>
    </row>
    <row r="242" spans="3:5">
      <c r="C242" s="75"/>
      <c r="D242" s="76"/>
      <c r="E242" s="76"/>
    </row>
    <row r="243" spans="3:5">
      <c r="C243" s="75"/>
      <c r="D243" s="76"/>
      <c r="E243" s="76"/>
    </row>
    <row r="244" spans="3:5">
      <c r="C244" s="75"/>
      <c r="D244" s="76"/>
      <c r="E244" s="76"/>
    </row>
    <row r="245" spans="3:5">
      <c r="C245" s="75"/>
      <c r="D245" s="76"/>
      <c r="E245" s="76"/>
    </row>
    <row r="246" spans="3:5">
      <c r="C246" s="75"/>
      <c r="D246" s="76"/>
      <c r="E246" s="76"/>
    </row>
    <row r="247" spans="3:5">
      <c r="C247" s="75"/>
      <c r="D247" s="76"/>
      <c r="E247" s="76"/>
    </row>
    <row r="248" spans="3:5">
      <c r="C248" s="75"/>
      <c r="D248" s="76"/>
      <c r="E248" s="76"/>
    </row>
    <row r="249" spans="3:5">
      <c r="C249" s="75"/>
      <c r="D249" s="76"/>
      <c r="E249" s="76"/>
    </row>
    <row r="250" spans="3:5">
      <c r="C250" s="75"/>
      <c r="D250" s="76"/>
      <c r="E250" s="76"/>
    </row>
    <row r="251" spans="3:5">
      <c r="C251" s="75"/>
      <c r="D251" s="76"/>
      <c r="E251" s="76"/>
    </row>
    <row r="252" spans="3:5">
      <c r="C252" s="75"/>
      <c r="D252" s="76"/>
      <c r="E252" s="76"/>
    </row>
    <row r="253" spans="3:5">
      <c r="C253" s="75"/>
      <c r="D253" s="76"/>
      <c r="E253" s="76"/>
    </row>
    <row r="254" spans="3:5">
      <c r="C254" s="75"/>
      <c r="D254" s="76"/>
      <c r="E254" s="76"/>
    </row>
    <row r="255" spans="3:5">
      <c r="C255" s="75"/>
      <c r="D255" s="76"/>
      <c r="E255" s="76"/>
    </row>
    <row r="256" spans="3:5">
      <c r="C256" s="75"/>
      <c r="D256" s="76"/>
      <c r="E256" s="76"/>
    </row>
    <row r="257" spans="3:5">
      <c r="C257" s="75"/>
      <c r="D257" s="76"/>
      <c r="E257" s="76"/>
    </row>
    <row r="258" spans="3:5">
      <c r="C258" s="75"/>
      <c r="D258" s="76"/>
      <c r="E258" s="76"/>
    </row>
    <row r="259" spans="3:5">
      <c r="C259" s="75"/>
      <c r="D259" s="76"/>
      <c r="E259" s="76"/>
    </row>
    <row r="260" spans="3:5">
      <c r="C260" s="75"/>
      <c r="D260" s="76"/>
      <c r="E260" s="76"/>
    </row>
    <row r="261" spans="3:5">
      <c r="C261" s="75"/>
      <c r="D261" s="76"/>
      <c r="E261" s="76"/>
    </row>
    <row r="262" spans="3:5">
      <c r="C262" s="75"/>
      <c r="D262" s="76"/>
      <c r="E262" s="76"/>
    </row>
    <row r="263" spans="3:5">
      <c r="C263" s="75"/>
      <c r="D263" s="76"/>
      <c r="E263" s="76"/>
    </row>
    <row r="264" spans="3:5">
      <c r="C264" s="75"/>
      <c r="D264" s="76"/>
      <c r="E264" s="76"/>
    </row>
    <row r="265" spans="3:5">
      <c r="C265" s="75"/>
      <c r="D265" s="76"/>
      <c r="E265" s="76"/>
    </row>
    <row r="266" spans="3:5">
      <c r="C266" s="75"/>
      <c r="D266" s="76"/>
      <c r="E266" s="76"/>
    </row>
    <row r="267" spans="3:5">
      <c r="C267" s="75"/>
      <c r="D267" s="76"/>
      <c r="E267" s="76"/>
    </row>
    <row r="268" spans="3:5">
      <c r="C268" s="75"/>
      <c r="D268" s="76"/>
      <c r="E268" s="76"/>
    </row>
    <row r="269" spans="3:5">
      <c r="C269" s="75"/>
      <c r="D269" s="76"/>
      <c r="E269" s="76"/>
    </row>
    <row r="270" spans="3:5">
      <c r="C270" s="75"/>
      <c r="D270" s="76"/>
      <c r="E270" s="76"/>
    </row>
    <row r="271" spans="3:5">
      <c r="C271" s="75"/>
      <c r="D271" s="76"/>
      <c r="E271" s="76"/>
    </row>
    <row r="272" spans="3:5">
      <c r="C272" s="75"/>
      <c r="D272" s="76"/>
      <c r="E272" s="76"/>
    </row>
    <row r="273" spans="3:5">
      <c r="C273" s="75"/>
      <c r="D273" s="76"/>
      <c r="E273" s="76"/>
    </row>
    <row r="274" spans="3:5">
      <c r="C274" s="75"/>
      <c r="D274" s="76"/>
      <c r="E274" s="76"/>
    </row>
    <row r="275" spans="3:5">
      <c r="C275" s="75"/>
      <c r="D275" s="76"/>
      <c r="E275" s="76"/>
    </row>
    <row r="276" spans="3:5">
      <c r="C276" s="75"/>
      <c r="D276" s="76"/>
      <c r="E276" s="76"/>
    </row>
    <row r="277" spans="3:5">
      <c r="C277" s="75"/>
      <c r="D277" s="76"/>
      <c r="E277" s="76"/>
    </row>
    <row r="278" spans="3:5">
      <c r="C278" s="75"/>
      <c r="D278" s="76"/>
      <c r="E278" s="76"/>
    </row>
    <row r="279" spans="3:5">
      <c r="C279" s="75"/>
      <c r="D279" s="76"/>
      <c r="E279" s="76"/>
    </row>
    <row r="280" spans="3:5">
      <c r="C280" s="75"/>
      <c r="D280" s="76"/>
      <c r="E280" s="76"/>
    </row>
    <row r="281" spans="3:5">
      <c r="C281" s="75"/>
      <c r="D281" s="76"/>
      <c r="E281" s="76"/>
    </row>
    <row r="282" spans="3:5">
      <c r="C282" s="75"/>
      <c r="D282" s="76"/>
      <c r="E282" s="76"/>
    </row>
    <row r="283" spans="3:5">
      <c r="C283" s="75"/>
      <c r="D283" s="76"/>
      <c r="E283" s="76"/>
    </row>
    <row r="284" spans="3:5">
      <c r="C284" s="75"/>
      <c r="D284" s="76"/>
      <c r="E284" s="76"/>
    </row>
    <row r="285" spans="3:5">
      <c r="C285" s="75"/>
      <c r="D285" s="76"/>
      <c r="E285" s="76"/>
    </row>
    <row r="286" spans="3:5">
      <c r="C286" s="75"/>
      <c r="D286" s="76"/>
      <c r="E286" s="76"/>
    </row>
    <row r="287" spans="3:5">
      <c r="C287" s="75"/>
      <c r="D287" s="76"/>
      <c r="E287" s="76"/>
    </row>
    <row r="288" spans="3:5">
      <c r="C288" s="75"/>
      <c r="D288" s="76"/>
      <c r="E288" s="76"/>
    </row>
    <row r="289" spans="3:5">
      <c r="C289" s="75"/>
      <c r="D289" s="76"/>
      <c r="E289" s="76"/>
    </row>
    <row r="290" spans="3:5">
      <c r="C290" s="75"/>
      <c r="D290" s="76"/>
      <c r="E290" s="76"/>
    </row>
    <row r="291" spans="3:5">
      <c r="C291" s="75"/>
      <c r="D291" s="76"/>
      <c r="E291" s="76"/>
    </row>
    <row r="292" spans="3:5">
      <c r="C292" s="75"/>
      <c r="D292" s="76"/>
      <c r="E292" s="76"/>
    </row>
    <row r="293" spans="3:5">
      <c r="C293" s="75"/>
      <c r="D293" s="76"/>
      <c r="E293" s="76"/>
    </row>
    <row r="294" spans="3:5">
      <c r="C294" s="75"/>
      <c r="D294" s="76"/>
      <c r="E294" s="76"/>
    </row>
    <row r="295" spans="3:5">
      <c r="C295" s="75"/>
      <c r="D295" s="76"/>
      <c r="E295" s="76"/>
    </row>
    <row r="296" spans="3:5">
      <c r="C296" s="75"/>
      <c r="D296" s="76"/>
      <c r="E296" s="76"/>
    </row>
    <row r="297" spans="3:5">
      <c r="C297" s="75"/>
      <c r="D297" s="76"/>
      <c r="E297" s="76"/>
    </row>
    <row r="298" spans="3:5">
      <c r="C298" s="75"/>
      <c r="D298" s="76"/>
      <c r="E298" s="76"/>
    </row>
    <row r="299" spans="3:5">
      <c r="C299" s="75"/>
      <c r="D299" s="76"/>
      <c r="E299" s="76"/>
    </row>
    <row r="300" spans="3:5">
      <c r="C300" s="75"/>
      <c r="D300" s="76"/>
      <c r="E300" s="76"/>
    </row>
    <row r="301" spans="3:5">
      <c r="C301" s="75"/>
      <c r="D301" s="76"/>
      <c r="E301" s="76"/>
    </row>
    <row r="302" spans="3:5">
      <c r="C302" s="75"/>
      <c r="D302" s="76"/>
      <c r="E302" s="76"/>
    </row>
    <row r="303" spans="3:5">
      <c r="C303" s="75"/>
      <c r="D303" s="76"/>
      <c r="E303" s="76"/>
    </row>
    <row r="304" spans="3:5">
      <c r="C304" s="75"/>
      <c r="D304" s="76"/>
      <c r="E304" s="76"/>
    </row>
    <row r="305" spans="3:5">
      <c r="C305" s="75"/>
      <c r="D305" s="76"/>
      <c r="E305" s="76"/>
    </row>
    <row r="306" spans="3:5">
      <c r="C306" s="75"/>
      <c r="D306" s="76"/>
      <c r="E306" s="76"/>
    </row>
    <row r="307" spans="3:5">
      <c r="C307" s="75"/>
      <c r="D307" s="76"/>
      <c r="E307" s="76"/>
    </row>
    <row r="308" spans="3:5">
      <c r="C308" s="75"/>
      <c r="D308" s="76"/>
      <c r="E308" s="76"/>
    </row>
    <row r="309" spans="3:5">
      <c r="C309" s="75"/>
      <c r="D309" s="76"/>
      <c r="E309" s="76"/>
    </row>
    <row r="310" spans="3:5">
      <c r="C310" s="75"/>
      <c r="D310" s="76"/>
      <c r="E310" s="76"/>
    </row>
    <row r="311" spans="3:5">
      <c r="C311" s="75"/>
      <c r="D311" s="76"/>
      <c r="E311" s="76"/>
    </row>
    <row r="312" spans="3:5">
      <c r="C312" s="75"/>
      <c r="D312" s="76"/>
      <c r="E312" s="76"/>
    </row>
    <row r="313" spans="3:5">
      <c r="C313" s="75"/>
      <c r="D313" s="76"/>
      <c r="E313" s="76"/>
    </row>
    <row r="314" spans="3:5">
      <c r="C314" s="75"/>
      <c r="D314" s="76"/>
      <c r="E314" s="76"/>
    </row>
    <row r="315" spans="3:5">
      <c r="C315" s="75"/>
      <c r="D315" s="76"/>
      <c r="E315" s="76"/>
    </row>
    <row r="316" spans="3:5">
      <c r="C316" s="75"/>
      <c r="D316" s="76"/>
      <c r="E316" s="76"/>
    </row>
    <row r="317" spans="3:5">
      <c r="C317" s="75"/>
      <c r="D317" s="76"/>
      <c r="E317" s="76"/>
    </row>
    <row r="318" spans="3:5">
      <c r="C318" s="75"/>
      <c r="D318" s="76"/>
      <c r="E318" s="76"/>
    </row>
    <row r="319" spans="3:5">
      <c r="C319" s="75"/>
      <c r="D319" s="76"/>
      <c r="E319" s="76"/>
    </row>
    <row r="320" spans="3:5">
      <c r="C320" s="75"/>
      <c r="D320" s="76"/>
      <c r="E320" s="76"/>
    </row>
    <row r="321" spans="3:5">
      <c r="C321" s="75"/>
      <c r="D321" s="76"/>
      <c r="E321" s="76"/>
    </row>
    <row r="322" spans="3:5">
      <c r="C322" s="75"/>
      <c r="D322" s="76"/>
      <c r="E322" s="76"/>
    </row>
    <row r="323" spans="3:5">
      <c r="C323" s="75"/>
      <c r="D323" s="76"/>
      <c r="E323" s="76"/>
    </row>
    <row r="324" spans="3:5">
      <c r="C324" s="75"/>
      <c r="D324" s="76"/>
      <c r="E324" s="76"/>
    </row>
    <row r="325" spans="3:5">
      <c r="C325" s="75"/>
      <c r="D325" s="76"/>
      <c r="E325" s="76"/>
    </row>
    <row r="326" spans="3:5">
      <c r="C326" s="75"/>
      <c r="D326" s="76"/>
      <c r="E326" s="76"/>
    </row>
    <row r="327" spans="3:5">
      <c r="C327" s="75"/>
      <c r="D327" s="76"/>
      <c r="E327" s="76"/>
    </row>
    <row r="328" spans="3:5">
      <c r="C328" s="75"/>
      <c r="D328" s="76"/>
      <c r="E328" s="76"/>
    </row>
    <row r="329" spans="3:5">
      <c r="C329" s="75"/>
      <c r="D329" s="76"/>
      <c r="E329" s="76"/>
    </row>
    <row r="330" spans="3:5">
      <c r="C330" s="75"/>
      <c r="D330" s="76"/>
      <c r="E330" s="76"/>
    </row>
    <row r="331" spans="3:5">
      <c r="C331" s="75"/>
      <c r="D331" s="76"/>
      <c r="E331" s="76"/>
    </row>
    <row r="332" spans="3:5">
      <c r="C332" s="75"/>
      <c r="D332" s="76"/>
      <c r="E332" s="76"/>
    </row>
    <row r="333" spans="3:5">
      <c r="C333" s="75"/>
      <c r="D333" s="76"/>
      <c r="E333" s="76"/>
    </row>
    <row r="334" spans="3:5">
      <c r="C334" s="75"/>
      <c r="D334" s="76"/>
      <c r="E334" s="76"/>
    </row>
    <row r="335" spans="3:5">
      <c r="C335" s="75"/>
      <c r="D335" s="76"/>
      <c r="E335" s="76"/>
    </row>
    <row r="336" spans="3:5">
      <c r="C336" s="75"/>
      <c r="D336" s="76"/>
      <c r="E336" s="76"/>
    </row>
    <row r="337" spans="3:5">
      <c r="C337" s="75"/>
      <c r="D337" s="76"/>
      <c r="E337" s="76"/>
    </row>
    <row r="338" spans="3:5">
      <c r="C338" s="75"/>
      <c r="D338" s="76"/>
      <c r="E338" s="76"/>
    </row>
    <row r="339" spans="3:5">
      <c r="C339" s="75"/>
      <c r="D339" s="76"/>
      <c r="E339" s="76"/>
    </row>
    <row r="340" spans="3:5">
      <c r="C340" s="75"/>
      <c r="D340" s="76"/>
      <c r="E340" s="76"/>
    </row>
    <row r="341" spans="3:5">
      <c r="C341" s="75"/>
      <c r="D341" s="76"/>
      <c r="E341" s="76"/>
    </row>
    <row r="342" spans="3:5">
      <c r="C342" s="75"/>
      <c r="D342" s="76"/>
      <c r="E342" s="76"/>
    </row>
    <row r="343" spans="3:5">
      <c r="C343" s="75"/>
      <c r="D343" s="76"/>
      <c r="E343" s="76"/>
    </row>
    <row r="344" spans="3:5">
      <c r="C344" s="75"/>
      <c r="D344" s="76"/>
      <c r="E344" s="76"/>
    </row>
    <row r="345" spans="3:5">
      <c r="C345" s="75"/>
      <c r="D345" s="76"/>
      <c r="E345" s="76"/>
    </row>
    <row r="346" spans="3:5">
      <c r="C346" s="75"/>
      <c r="D346" s="76"/>
      <c r="E346" s="76"/>
    </row>
    <row r="347" spans="3:5">
      <c r="C347" s="75"/>
      <c r="D347" s="76"/>
      <c r="E347" s="76"/>
    </row>
    <row r="348" spans="3:5">
      <c r="C348" s="75"/>
      <c r="D348" s="76"/>
      <c r="E348" s="76"/>
    </row>
    <row r="349" spans="3:5">
      <c r="C349" s="75"/>
      <c r="D349" s="76"/>
      <c r="E349" s="76"/>
    </row>
    <row r="350" spans="3:5">
      <c r="C350" s="75"/>
      <c r="D350" s="76"/>
      <c r="E350" s="76"/>
    </row>
    <row r="351" spans="3:5">
      <c r="C351" s="75"/>
      <c r="D351" s="76"/>
      <c r="E351" s="76"/>
    </row>
    <row r="352" spans="3:5">
      <c r="C352" s="75"/>
      <c r="D352" s="76"/>
      <c r="E352" s="76"/>
    </row>
    <row r="353" spans="3:5">
      <c r="C353" s="75"/>
      <c r="D353" s="76"/>
      <c r="E353" s="76"/>
    </row>
    <row r="354" spans="3:5">
      <c r="C354" s="75"/>
      <c r="D354" s="76"/>
      <c r="E354" s="76"/>
    </row>
    <row r="355" spans="3:5">
      <c r="C355" s="75"/>
      <c r="D355" s="76"/>
      <c r="E355" s="76"/>
    </row>
    <row r="356" spans="3:5">
      <c r="C356" s="75"/>
      <c r="D356" s="76"/>
      <c r="E356" s="76"/>
    </row>
    <row r="357" spans="3:5">
      <c r="C357" s="75"/>
      <c r="D357" s="76"/>
      <c r="E357" s="76"/>
    </row>
    <row r="358" spans="3:5">
      <c r="C358" s="75"/>
      <c r="D358" s="76"/>
      <c r="E358" s="76"/>
    </row>
    <row r="359" spans="3:5">
      <c r="C359" s="75"/>
      <c r="D359" s="76"/>
      <c r="E359" s="76"/>
    </row>
    <row r="360" spans="3:5">
      <c r="C360" s="75"/>
      <c r="D360" s="76"/>
      <c r="E360" s="76"/>
    </row>
    <row r="361" spans="3:5">
      <c r="C361" s="75"/>
      <c r="D361" s="76"/>
      <c r="E361" s="76"/>
    </row>
    <row r="362" spans="3:5">
      <c r="C362" s="75"/>
      <c r="D362" s="76"/>
      <c r="E362" s="76"/>
    </row>
    <row r="363" spans="3:5">
      <c r="C363" s="75"/>
      <c r="D363" s="76"/>
      <c r="E363" s="76"/>
    </row>
    <row r="364" spans="3:5">
      <c r="C364" s="75"/>
      <c r="D364" s="76"/>
      <c r="E364" s="76"/>
    </row>
    <row r="365" spans="3:5">
      <c r="C365" s="75"/>
      <c r="D365" s="76"/>
      <c r="E365" s="76"/>
    </row>
    <row r="366" spans="3:5">
      <c r="C366" s="75"/>
      <c r="D366" s="76"/>
      <c r="E366" s="76"/>
    </row>
    <row r="367" spans="3:5">
      <c r="C367" s="75"/>
      <c r="D367" s="76"/>
      <c r="E367" s="76"/>
    </row>
    <row r="368" spans="3:5">
      <c r="C368" s="75"/>
      <c r="D368" s="76"/>
      <c r="E368" s="76"/>
    </row>
    <row r="369" spans="3:5">
      <c r="C369" s="75"/>
      <c r="D369" s="76"/>
      <c r="E369" s="76"/>
    </row>
    <row r="370" spans="3:5">
      <c r="C370" s="75"/>
      <c r="D370" s="76"/>
      <c r="E370" s="76"/>
    </row>
    <row r="371" spans="3:5">
      <c r="C371" s="75"/>
      <c r="D371" s="76"/>
      <c r="E371" s="76"/>
    </row>
    <row r="372" spans="3:5">
      <c r="C372" s="75"/>
      <c r="D372" s="76"/>
      <c r="E372" s="76"/>
    </row>
    <row r="373" spans="3:5">
      <c r="C373" s="75"/>
      <c r="D373" s="76"/>
      <c r="E373" s="76"/>
    </row>
    <row r="374" spans="3:5">
      <c r="C374" s="75"/>
      <c r="D374" s="76"/>
      <c r="E374" s="76"/>
    </row>
    <row r="375" spans="3:5">
      <c r="C375" s="75"/>
      <c r="D375" s="76"/>
      <c r="E375" s="76"/>
    </row>
    <row r="376" spans="3:5">
      <c r="C376" s="75"/>
      <c r="D376" s="76"/>
      <c r="E376" s="76"/>
    </row>
    <row r="377" spans="3:5">
      <c r="C377" s="75"/>
      <c r="D377" s="76"/>
      <c r="E377" s="76"/>
    </row>
    <row r="378" spans="3:5">
      <c r="C378" s="75"/>
      <c r="D378" s="76"/>
      <c r="E378" s="76"/>
    </row>
    <row r="379" spans="3:5">
      <c r="C379" s="75"/>
      <c r="D379" s="76"/>
      <c r="E379" s="76"/>
    </row>
    <row r="380" spans="3:5">
      <c r="C380" s="75"/>
      <c r="D380" s="76"/>
      <c r="E380" s="76"/>
    </row>
    <row r="381" spans="3:5">
      <c r="C381" s="75"/>
      <c r="D381" s="76"/>
      <c r="E381" s="76"/>
    </row>
    <row r="382" spans="3:5">
      <c r="C382" s="75"/>
      <c r="D382" s="76"/>
      <c r="E382" s="76"/>
    </row>
    <row r="383" spans="3:5">
      <c r="C383" s="75"/>
      <c r="D383" s="76"/>
      <c r="E383" s="76"/>
    </row>
    <row r="384" spans="3:5">
      <c r="C384" s="75"/>
      <c r="D384" s="76"/>
      <c r="E384" s="76"/>
    </row>
    <row r="385" spans="3:5">
      <c r="C385" s="75"/>
      <c r="D385" s="76"/>
      <c r="E385" s="76"/>
    </row>
    <row r="386" spans="3:5">
      <c r="C386" s="75"/>
      <c r="D386" s="76"/>
      <c r="E386" s="76"/>
    </row>
    <row r="387" spans="3:5">
      <c r="C387" s="75"/>
      <c r="D387" s="76"/>
      <c r="E387" s="76"/>
    </row>
    <row r="388" spans="3:5">
      <c r="C388" s="75"/>
      <c r="D388" s="76"/>
      <c r="E388" s="76"/>
    </row>
    <row r="389" spans="3:5">
      <c r="C389" s="75"/>
      <c r="D389" s="76"/>
      <c r="E389" s="76"/>
    </row>
    <row r="390" spans="3:5">
      <c r="C390" s="75"/>
      <c r="D390" s="76"/>
      <c r="E390" s="76"/>
    </row>
    <row r="391" spans="3:5">
      <c r="C391" s="75"/>
      <c r="D391" s="76"/>
      <c r="E391" s="76"/>
    </row>
    <row r="392" spans="3:5">
      <c r="C392" s="75"/>
      <c r="D392" s="76"/>
      <c r="E392" s="76"/>
    </row>
    <row r="393" spans="3:5">
      <c r="C393" s="75"/>
      <c r="D393" s="76"/>
      <c r="E393" s="76"/>
    </row>
    <row r="394" spans="3:5">
      <c r="C394" s="75"/>
      <c r="D394" s="76"/>
      <c r="E394" s="76"/>
    </row>
    <row r="395" spans="3:5">
      <c r="C395" s="75"/>
      <c r="D395" s="76"/>
      <c r="E395" s="76"/>
    </row>
    <row r="396" spans="3:5">
      <c r="C396" s="75"/>
      <c r="D396" s="76"/>
      <c r="E396" s="76"/>
    </row>
    <row r="397" spans="3:5">
      <c r="C397" s="75"/>
      <c r="D397" s="76"/>
      <c r="E397" s="76"/>
    </row>
    <row r="398" spans="3:5">
      <c r="C398" s="75"/>
      <c r="D398" s="76"/>
      <c r="E398" s="76"/>
    </row>
    <row r="399" spans="3:5">
      <c r="C399" s="75"/>
      <c r="D399" s="76"/>
      <c r="E399" s="76"/>
    </row>
    <row r="400" spans="3:5">
      <c r="C400" s="75"/>
      <c r="D400" s="76"/>
      <c r="E400" s="76"/>
    </row>
    <row r="401" spans="3:5">
      <c r="C401" s="75"/>
      <c r="D401" s="76"/>
      <c r="E401" s="76"/>
    </row>
    <row r="402" spans="3:5">
      <c r="C402" s="75"/>
      <c r="D402" s="76"/>
      <c r="E402" s="76"/>
    </row>
    <row r="403" spans="3:5">
      <c r="C403" s="75"/>
      <c r="D403" s="76"/>
      <c r="E403" s="76"/>
    </row>
    <row r="404" spans="3:5">
      <c r="C404" s="75"/>
      <c r="D404" s="76"/>
      <c r="E404" s="76"/>
    </row>
    <row r="405" spans="3:5">
      <c r="C405" s="75"/>
      <c r="D405" s="76"/>
      <c r="E405" s="76"/>
    </row>
    <row r="406" spans="3:5">
      <c r="C406" s="75"/>
      <c r="D406" s="76"/>
      <c r="E406" s="76"/>
    </row>
    <row r="407" spans="3:5">
      <c r="C407" s="75"/>
      <c r="D407" s="76"/>
      <c r="E407" s="76"/>
    </row>
    <row r="408" spans="3:5">
      <c r="C408" s="75"/>
      <c r="D408" s="76"/>
      <c r="E408" s="76"/>
    </row>
    <row r="409" spans="3:5">
      <c r="C409" s="75"/>
      <c r="D409" s="76"/>
      <c r="E409" s="76"/>
    </row>
    <row r="410" spans="3:5">
      <c r="C410" s="75"/>
      <c r="D410" s="76"/>
      <c r="E410" s="76"/>
    </row>
    <row r="411" spans="3:5">
      <c r="C411" s="75"/>
      <c r="D411" s="76"/>
      <c r="E411" s="76"/>
    </row>
    <row r="412" spans="3:5">
      <c r="C412" s="75"/>
      <c r="D412" s="76"/>
      <c r="E412" s="76"/>
    </row>
    <row r="413" spans="3:5">
      <c r="C413" s="75"/>
      <c r="D413" s="76"/>
      <c r="E413" s="76"/>
    </row>
    <row r="414" spans="3:5">
      <c r="C414" s="75"/>
      <c r="D414" s="76"/>
      <c r="E414" s="76"/>
    </row>
    <row r="415" spans="3:5">
      <c r="C415" s="75"/>
      <c r="D415" s="76"/>
      <c r="E415" s="76"/>
    </row>
    <row r="416" spans="3:5">
      <c r="C416" s="75"/>
      <c r="D416" s="76"/>
      <c r="E416" s="76"/>
    </row>
    <row r="417" spans="3:5">
      <c r="C417" s="75"/>
      <c r="D417" s="76"/>
      <c r="E417" s="76"/>
    </row>
    <row r="418" spans="3:5">
      <c r="C418" s="75"/>
      <c r="D418" s="76"/>
      <c r="E418" s="76"/>
    </row>
    <row r="419" spans="3:5">
      <c r="C419" s="75"/>
      <c r="D419" s="76"/>
      <c r="E419" s="76"/>
    </row>
    <row r="420" spans="3:5">
      <c r="C420" s="75"/>
      <c r="D420" s="76"/>
      <c r="E420" s="76"/>
    </row>
    <row r="421" spans="3:5">
      <c r="C421" s="75"/>
      <c r="D421" s="76"/>
      <c r="E421" s="76"/>
    </row>
    <row r="422" spans="3:5">
      <c r="C422" s="75"/>
      <c r="D422" s="76"/>
      <c r="E422" s="76"/>
    </row>
    <row r="423" spans="3:5">
      <c r="C423" s="75"/>
      <c r="D423" s="76"/>
      <c r="E423" s="76"/>
    </row>
    <row r="424" spans="3:5">
      <c r="C424" s="75"/>
      <c r="D424" s="76"/>
      <c r="E424" s="76"/>
    </row>
    <row r="425" spans="3:5">
      <c r="C425" s="75"/>
      <c r="D425" s="76"/>
      <c r="E425" s="76"/>
    </row>
    <row r="426" spans="3:5">
      <c r="C426" s="75"/>
      <c r="D426" s="76"/>
      <c r="E426" s="76"/>
    </row>
    <row r="427" spans="3:5">
      <c r="C427" s="75"/>
      <c r="D427" s="76"/>
      <c r="E427" s="76"/>
    </row>
    <row r="428" spans="3:5">
      <c r="C428" s="75"/>
      <c r="D428" s="76"/>
      <c r="E428" s="76"/>
    </row>
    <row r="429" spans="3:5">
      <c r="C429" s="75"/>
      <c r="D429" s="76"/>
      <c r="E429" s="76"/>
    </row>
    <row r="430" spans="3:5">
      <c r="C430" s="75"/>
      <c r="D430" s="76"/>
      <c r="E430" s="76"/>
    </row>
    <row r="431" spans="3:5">
      <c r="C431" s="75"/>
      <c r="D431" s="76"/>
      <c r="E431" s="76"/>
    </row>
    <row r="432" spans="3:5">
      <c r="C432" s="75"/>
      <c r="D432" s="76"/>
      <c r="E432" s="76"/>
    </row>
    <row r="433" spans="3:5">
      <c r="C433" s="75"/>
      <c r="D433" s="76"/>
      <c r="E433" s="76"/>
    </row>
    <row r="434" spans="3:5">
      <c r="C434" s="75"/>
      <c r="D434" s="76"/>
      <c r="E434" s="76"/>
    </row>
    <row r="435" spans="3:5">
      <c r="C435" s="75"/>
      <c r="D435" s="76"/>
      <c r="E435" s="76"/>
    </row>
    <row r="436" spans="3:5">
      <c r="C436" s="75"/>
      <c r="D436" s="76"/>
      <c r="E436" s="76"/>
    </row>
    <row r="437" spans="3:5">
      <c r="C437" s="75"/>
      <c r="D437" s="76"/>
      <c r="E437" s="76"/>
    </row>
    <row r="438" spans="3:5">
      <c r="C438" s="75"/>
      <c r="D438" s="76"/>
      <c r="E438" s="76"/>
    </row>
    <row r="439" spans="3:5">
      <c r="C439" s="75"/>
      <c r="D439" s="76"/>
      <c r="E439" s="76"/>
    </row>
    <row r="440" spans="3:5">
      <c r="C440" s="75"/>
      <c r="D440" s="76"/>
      <c r="E440" s="76"/>
    </row>
    <row r="441" spans="3:5">
      <c r="C441" s="75"/>
      <c r="D441" s="76"/>
      <c r="E441" s="76"/>
    </row>
    <row r="442" spans="3:5">
      <c r="C442" s="75"/>
      <c r="D442" s="76"/>
      <c r="E442" s="76"/>
    </row>
    <row r="443" spans="3:5">
      <c r="C443" s="75"/>
      <c r="D443" s="76"/>
      <c r="E443" s="76"/>
    </row>
    <row r="444" spans="3:5">
      <c r="C444" s="75"/>
      <c r="D444" s="76"/>
      <c r="E444" s="76"/>
    </row>
    <row r="445" spans="3:5">
      <c r="C445" s="75"/>
      <c r="D445" s="76"/>
      <c r="E445" s="76"/>
    </row>
    <row r="446" spans="3:5">
      <c r="C446" s="75"/>
      <c r="D446" s="76"/>
      <c r="E446" s="76"/>
    </row>
    <row r="447" spans="3:5">
      <c r="C447" s="75"/>
      <c r="D447" s="76"/>
      <c r="E447" s="76"/>
    </row>
    <row r="448" spans="3:5">
      <c r="C448" s="75"/>
      <c r="D448" s="76"/>
      <c r="E448" s="76"/>
    </row>
    <row r="449" spans="3:5">
      <c r="C449" s="75"/>
      <c r="D449" s="76"/>
      <c r="E449" s="76"/>
    </row>
    <row r="450" spans="3:5">
      <c r="C450" s="75"/>
      <c r="D450" s="76"/>
      <c r="E450" s="76"/>
    </row>
    <row r="451" spans="3:5">
      <c r="C451" s="75"/>
      <c r="D451" s="76"/>
      <c r="E451" s="76"/>
    </row>
    <row r="452" spans="3:5">
      <c r="C452" s="75"/>
      <c r="D452" s="76"/>
      <c r="E452" s="76"/>
    </row>
    <row r="453" spans="3:5">
      <c r="C453" s="75"/>
      <c r="D453" s="76"/>
      <c r="E453" s="76"/>
    </row>
    <row r="454" spans="3:5">
      <c r="C454" s="75"/>
      <c r="D454" s="76"/>
      <c r="E454" s="76"/>
    </row>
    <row r="455" spans="3:5">
      <c r="C455" s="75"/>
      <c r="D455" s="76"/>
      <c r="E455" s="76"/>
    </row>
    <row r="456" spans="3:5">
      <c r="C456" s="75"/>
      <c r="D456" s="76"/>
      <c r="E456" s="76"/>
    </row>
    <row r="457" spans="3:5">
      <c r="C457" s="75"/>
      <c r="D457" s="76"/>
      <c r="E457" s="76"/>
    </row>
    <row r="458" spans="3:5">
      <c r="C458" s="75"/>
      <c r="D458" s="76"/>
      <c r="E458" s="76"/>
    </row>
    <row r="459" spans="3:5">
      <c r="C459" s="75"/>
      <c r="D459" s="76"/>
      <c r="E459" s="76"/>
    </row>
    <row r="460" spans="3:5">
      <c r="C460" s="75"/>
      <c r="D460" s="76"/>
      <c r="E460" s="76"/>
    </row>
    <row r="461" spans="3:5">
      <c r="C461" s="75"/>
      <c r="D461" s="76"/>
      <c r="E461" s="76"/>
    </row>
    <row r="462" spans="3:5">
      <c r="C462" s="75"/>
      <c r="D462" s="76"/>
      <c r="E462" s="76"/>
    </row>
    <row r="463" spans="3:5">
      <c r="C463" s="75"/>
      <c r="D463" s="76"/>
      <c r="E463" s="76"/>
    </row>
    <row r="464" spans="3:5">
      <c r="C464" s="75"/>
      <c r="D464" s="76"/>
      <c r="E464" s="76"/>
    </row>
    <row r="465" spans="3:5">
      <c r="C465" s="75"/>
      <c r="D465" s="76"/>
      <c r="E465" s="76"/>
    </row>
    <row r="466" spans="3:5">
      <c r="C466" s="75"/>
      <c r="D466" s="76"/>
      <c r="E466" s="76"/>
    </row>
    <row r="467" spans="3:5">
      <c r="C467" s="75"/>
      <c r="D467" s="76"/>
      <c r="E467" s="76"/>
    </row>
    <row r="468" spans="3:5">
      <c r="C468" s="75"/>
      <c r="D468" s="76"/>
      <c r="E468" s="76"/>
    </row>
    <row r="469" spans="3:5">
      <c r="C469" s="75"/>
      <c r="D469" s="76"/>
      <c r="E469" s="76"/>
    </row>
    <row r="470" spans="3:5">
      <c r="C470" s="75"/>
      <c r="D470" s="76"/>
      <c r="E470" s="76"/>
    </row>
    <row r="471" spans="3:5">
      <c r="C471" s="75"/>
      <c r="D471" s="76"/>
      <c r="E471" s="76"/>
    </row>
    <row r="472" spans="3:5">
      <c r="C472" s="75"/>
      <c r="D472" s="76"/>
      <c r="E472" s="76"/>
    </row>
    <row r="473" spans="3:5">
      <c r="C473" s="75"/>
      <c r="D473" s="76"/>
      <c r="E473" s="76"/>
    </row>
    <row r="474" spans="3:5">
      <c r="C474" s="75"/>
      <c r="D474" s="76"/>
      <c r="E474" s="76"/>
    </row>
    <row r="475" spans="3:5">
      <c r="C475" s="75"/>
      <c r="D475" s="76"/>
      <c r="E475" s="76"/>
    </row>
    <row r="476" spans="3:5">
      <c r="C476" s="75"/>
      <c r="D476" s="76"/>
      <c r="E476" s="76"/>
    </row>
    <row r="477" spans="3:5">
      <c r="C477" s="75"/>
      <c r="D477" s="76"/>
      <c r="E477" s="76"/>
    </row>
    <row r="478" spans="3:5">
      <c r="C478" s="75"/>
      <c r="D478" s="76"/>
      <c r="E478" s="76"/>
    </row>
    <row r="479" spans="3:5">
      <c r="C479" s="75"/>
      <c r="D479" s="76"/>
      <c r="E479" s="76"/>
    </row>
    <row r="480" spans="3:5">
      <c r="C480" s="75"/>
      <c r="D480" s="76"/>
      <c r="E480" s="76"/>
    </row>
    <row r="481" spans="3:5">
      <c r="C481" s="75"/>
      <c r="D481" s="76"/>
      <c r="E481" s="76"/>
    </row>
    <row r="482" spans="3:5">
      <c r="C482" s="75"/>
      <c r="D482" s="76"/>
      <c r="E482" s="76"/>
    </row>
    <row r="483" spans="3:5">
      <c r="C483" s="75"/>
      <c r="D483" s="76"/>
      <c r="E483" s="76"/>
    </row>
    <row r="484" spans="3:5">
      <c r="C484" s="75"/>
      <c r="D484" s="76"/>
      <c r="E484" s="76"/>
    </row>
    <row r="485" spans="3:5">
      <c r="C485" s="75"/>
      <c r="D485" s="76"/>
      <c r="E485" s="76"/>
    </row>
    <row r="486" spans="3:5">
      <c r="C486" s="75"/>
      <c r="D486" s="76"/>
      <c r="E486" s="76"/>
    </row>
    <row r="487" spans="3:5">
      <c r="C487" s="75"/>
      <c r="D487" s="76"/>
      <c r="E487" s="76"/>
    </row>
    <row r="488" spans="3:5">
      <c r="C488" s="75"/>
      <c r="D488" s="76"/>
      <c r="E488" s="76"/>
    </row>
    <row r="489" spans="3:5">
      <c r="C489" s="75"/>
      <c r="D489" s="76"/>
      <c r="E489" s="76"/>
    </row>
    <row r="490" spans="3:5">
      <c r="C490" s="75"/>
      <c r="D490" s="76"/>
      <c r="E490" s="76"/>
    </row>
    <row r="491" spans="3:5">
      <c r="C491" s="75"/>
      <c r="D491" s="76"/>
      <c r="E491" s="76"/>
    </row>
    <row r="492" spans="3:5">
      <c r="C492" s="75"/>
      <c r="D492" s="76"/>
      <c r="E492" s="76"/>
    </row>
    <row r="493" spans="3:5">
      <c r="C493" s="75"/>
      <c r="D493" s="76"/>
      <c r="E493" s="76"/>
    </row>
    <row r="494" spans="3:5">
      <c r="C494" s="75"/>
      <c r="D494" s="76"/>
      <c r="E494" s="76"/>
    </row>
    <row r="495" spans="3:5">
      <c r="C495" s="75"/>
      <c r="D495" s="76"/>
      <c r="E495" s="76"/>
    </row>
    <row r="496" spans="3:5">
      <c r="C496" s="75"/>
      <c r="D496" s="76"/>
      <c r="E496" s="76"/>
    </row>
    <row r="497" spans="3:5">
      <c r="C497" s="75"/>
      <c r="D497" s="76"/>
      <c r="E497" s="76"/>
    </row>
    <row r="498" spans="3:5">
      <c r="C498" s="75"/>
      <c r="D498" s="76"/>
      <c r="E498" s="76"/>
    </row>
    <row r="499" spans="3:5">
      <c r="C499" s="75"/>
      <c r="D499" s="76"/>
      <c r="E499" s="76"/>
    </row>
    <row r="500" spans="3:5">
      <c r="C500" s="75"/>
      <c r="D500" s="76"/>
      <c r="E500" s="76"/>
    </row>
    <row r="501" spans="3:5">
      <c r="C501" s="75"/>
      <c r="D501" s="76"/>
      <c r="E501" s="76"/>
    </row>
    <row r="502" spans="3:5">
      <c r="C502" s="75"/>
      <c r="D502" s="76"/>
      <c r="E502" s="76"/>
    </row>
    <row r="503" spans="3:5">
      <c r="C503" s="75"/>
      <c r="D503" s="76"/>
      <c r="E503" s="76"/>
    </row>
    <row r="504" spans="3:5">
      <c r="C504" s="75"/>
      <c r="D504" s="76"/>
      <c r="E504" s="76"/>
    </row>
    <row r="505" spans="3:5">
      <c r="C505" s="75"/>
      <c r="D505" s="76"/>
      <c r="E505" s="76"/>
    </row>
    <row r="506" spans="3:5">
      <c r="C506" s="75"/>
      <c r="D506" s="76"/>
      <c r="E506" s="76"/>
    </row>
    <row r="507" spans="3:5">
      <c r="C507" s="75"/>
      <c r="D507" s="76"/>
      <c r="E507" s="76"/>
    </row>
    <row r="508" spans="3:5">
      <c r="C508" s="75"/>
      <c r="D508" s="76"/>
      <c r="E508" s="76"/>
    </row>
    <row r="509" spans="3:5">
      <c r="C509" s="75"/>
      <c r="D509" s="76"/>
      <c r="E509" s="76"/>
    </row>
    <row r="510" spans="3:5">
      <c r="C510" s="75"/>
      <c r="D510" s="76"/>
      <c r="E510" s="76"/>
    </row>
    <row r="511" spans="3:5">
      <c r="C511" s="75"/>
      <c r="D511" s="76"/>
      <c r="E511" s="76"/>
    </row>
    <row r="512" spans="3:5">
      <c r="C512" s="75"/>
      <c r="D512" s="76"/>
      <c r="E512" s="76"/>
    </row>
    <row r="513" spans="3:5">
      <c r="C513" s="75"/>
      <c r="D513" s="76"/>
      <c r="E513" s="76"/>
    </row>
    <row r="514" spans="3:5">
      <c r="C514" s="75"/>
      <c r="D514" s="76"/>
      <c r="E514" s="76"/>
    </row>
    <row r="515" spans="3:5">
      <c r="C515" s="75"/>
      <c r="D515" s="76"/>
      <c r="E515" s="76"/>
    </row>
    <row r="516" spans="3:5">
      <c r="C516" s="75"/>
      <c r="D516" s="76"/>
      <c r="E516" s="76"/>
    </row>
    <row r="517" spans="3:5">
      <c r="C517" s="75"/>
      <c r="D517" s="76"/>
      <c r="E517" s="76"/>
    </row>
    <row r="518" spans="3:5">
      <c r="C518" s="75"/>
      <c r="D518" s="76"/>
      <c r="E518" s="76"/>
    </row>
    <row r="519" spans="3:5">
      <c r="C519" s="75"/>
      <c r="D519" s="76"/>
      <c r="E519" s="76"/>
    </row>
    <row r="520" spans="3:5">
      <c r="C520" s="75"/>
      <c r="D520" s="76"/>
      <c r="E520" s="76"/>
    </row>
    <row r="521" spans="3:5">
      <c r="C521" s="75"/>
      <c r="D521" s="76"/>
      <c r="E521" s="76"/>
    </row>
    <row r="522" spans="3:5">
      <c r="C522" s="75"/>
      <c r="D522" s="76"/>
      <c r="E522" s="76"/>
    </row>
    <row r="523" spans="3:5">
      <c r="C523" s="75"/>
      <c r="D523" s="76"/>
      <c r="E523" s="76"/>
    </row>
    <row r="524" spans="3:5">
      <c r="C524" s="75"/>
      <c r="D524" s="76"/>
      <c r="E524" s="76"/>
    </row>
    <row r="525" spans="3:5">
      <c r="C525" s="75"/>
      <c r="D525" s="76"/>
      <c r="E525" s="76"/>
    </row>
    <row r="526" spans="3:5">
      <c r="C526" s="75"/>
      <c r="D526" s="76"/>
      <c r="E526" s="76"/>
    </row>
    <row r="527" spans="3:5">
      <c r="C527" s="75"/>
      <c r="D527" s="76"/>
      <c r="E527" s="76"/>
    </row>
    <row r="528" spans="3:5">
      <c r="C528" s="75"/>
      <c r="D528" s="76"/>
      <c r="E528" s="76"/>
    </row>
    <row r="529" spans="3:5">
      <c r="C529" s="75"/>
      <c r="D529" s="76"/>
      <c r="E529" s="76"/>
    </row>
    <row r="530" spans="3:5">
      <c r="C530" s="75"/>
      <c r="D530" s="76"/>
      <c r="E530" s="76"/>
    </row>
    <row r="531" spans="3:5">
      <c r="C531" s="75"/>
      <c r="D531" s="76"/>
      <c r="E531" s="76"/>
    </row>
    <row r="532" spans="3:5">
      <c r="C532" s="75"/>
      <c r="D532" s="76"/>
      <c r="E532" s="76"/>
    </row>
    <row r="533" spans="3:5">
      <c r="C533" s="75"/>
      <c r="D533" s="76"/>
      <c r="E533" s="76"/>
    </row>
    <row r="534" spans="3:5">
      <c r="C534" s="75"/>
      <c r="D534" s="76"/>
      <c r="E534" s="76"/>
    </row>
    <row r="535" spans="3:5">
      <c r="C535" s="75"/>
      <c r="D535" s="76"/>
      <c r="E535" s="76"/>
    </row>
    <row r="536" spans="3:5">
      <c r="C536" s="75"/>
      <c r="D536" s="76"/>
      <c r="E536" s="76"/>
    </row>
    <row r="537" spans="3:5">
      <c r="C537" s="75"/>
      <c r="D537" s="76"/>
      <c r="E537" s="76"/>
    </row>
    <row r="538" spans="3:5">
      <c r="C538" s="75"/>
      <c r="D538" s="76"/>
      <c r="E538" s="76"/>
    </row>
    <row r="539" spans="3:5">
      <c r="C539" s="75"/>
      <c r="D539" s="76"/>
      <c r="E539" s="76"/>
    </row>
    <row r="540" spans="3:5">
      <c r="C540" s="75"/>
      <c r="D540" s="76"/>
      <c r="E540" s="76"/>
    </row>
    <row r="541" spans="3:5">
      <c r="C541" s="75"/>
      <c r="D541" s="76"/>
      <c r="E541" s="76"/>
    </row>
    <row r="542" spans="3:5">
      <c r="C542" s="75"/>
      <c r="D542" s="76"/>
      <c r="E542" s="76"/>
    </row>
    <row r="543" spans="3:5">
      <c r="C543" s="75"/>
      <c r="D543" s="76"/>
      <c r="E543" s="76"/>
    </row>
    <row r="544" spans="3:5">
      <c r="C544" s="75"/>
      <c r="D544" s="76"/>
      <c r="E544" s="76"/>
    </row>
    <row r="545" spans="3:5">
      <c r="C545" s="75"/>
      <c r="D545" s="76"/>
      <c r="E545" s="76"/>
    </row>
    <row r="546" spans="3:5">
      <c r="C546" s="75"/>
      <c r="D546" s="76"/>
      <c r="E546" s="76"/>
    </row>
    <row r="547" spans="3:5">
      <c r="C547" s="75"/>
      <c r="D547" s="76"/>
      <c r="E547" s="76"/>
    </row>
    <row r="548" spans="3:5">
      <c r="C548" s="75"/>
      <c r="D548" s="76"/>
      <c r="E548" s="76"/>
    </row>
    <row r="549" spans="3:5">
      <c r="C549" s="75"/>
      <c r="D549" s="76"/>
      <c r="E549" s="76"/>
    </row>
    <row r="550" spans="3:5">
      <c r="C550" s="75"/>
      <c r="D550" s="76"/>
      <c r="E550" s="76"/>
    </row>
    <row r="551" spans="3:5">
      <c r="C551" s="75"/>
      <c r="D551" s="76"/>
      <c r="E551" s="76"/>
    </row>
    <row r="552" spans="3:5">
      <c r="C552" s="75"/>
      <c r="D552" s="76"/>
      <c r="E552" s="76"/>
    </row>
    <row r="553" spans="3:5">
      <c r="C553" s="75"/>
      <c r="D553" s="76"/>
      <c r="E553" s="76"/>
    </row>
    <row r="554" spans="3:5">
      <c r="C554" s="75"/>
      <c r="D554" s="76"/>
      <c r="E554" s="76"/>
    </row>
    <row r="555" spans="3:5">
      <c r="C555" s="75"/>
      <c r="D555" s="76"/>
      <c r="E555" s="76"/>
    </row>
    <row r="556" spans="3:5">
      <c r="C556" s="75"/>
      <c r="D556" s="76"/>
      <c r="E556" s="76"/>
    </row>
    <row r="557" spans="3:5">
      <c r="C557" s="75"/>
      <c r="D557" s="76"/>
      <c r="E557" s="76"/>
    </row>
    <row r="558" spans="3:5">
      <c r="C558" s="75"/>
      <c r="D558" s="76"/>
      <c r="E558" s="76"/>
    </row>
    <row r="559" spans="3:5">
      <c r="C559" s="75"/>
      <c r="D559" s="76"/>
      <c r="E559" s="76"/>
    </row>
    <row r="560" spans="3:5">
      <c r="C560" s="75"/>
      <c r="D560" s="76"/>
      <c r="E560" s="76"/>
    </row>
    <row r="561" spans="3:5">
      <c r="C561" s="75"/>
      <c r="D561" s="76"/>
      <c r="E561" s="76"/>
    </row>
    <row r="562" spans="3:5">
      <c r="C562" s="75"/>
      <c r="D562" s="76"/>
      <c r="E562" s="76"/>
    </row>
    <row r="563" spans="3:5">
      <c r="C563" s="75"/>
      <c r="D563" s="76"/>
      <c r="E563" s="76"/>
    </row>
    <row r="564" spans="3:5">
      <c r="C564" s="75"/>
      <c r="D564" s="76"/>
      <c r="E564" s="76"/>
    </row>
    <row r="565" spans="3:5">
      <c r="C565" s="75"/>
      <c r="D565" s="76"/>
      <c r="E565" s="76"/>
    </row>
    <row r="566" spans="3:5">
      <c r="C566" s="75"/>
      <c r="D566" s="76"/>
      <c r="E566" s="76"/>
    </row>
    <row r="567" spans="3:5">
      <c r="C567" s="75"/>
      <c r="D567" s="76"/>
      <c r="E567" s="76"/>
    </row>
    <row r="568" spans="3:5">
      <c r="C568" s="75"/>
      <c r="D568" s="76"/>
      <c r="E568" s="76"/>
    </row>
    <row r="569" spans="3:5">
      <c r="C569" s="75"/>
      <c r="D569" s="76"/>
      <c r="E569" s="76"/>
    </row>
    <row r="570" spans="3:5">
      <c r="C570" s="75"/>
      <c r="D570" s="76"/>
      <c r="E570" s="76"/>
    </row>
    <row r="571" spans="3:5">
      <c r="C571" s="75"/>
      <c r="D571" s="76"/>
      <c r="E571" s="76"/>
    </row>
    <row r="572" spans="3:5">
      <c r="C572" s="75"/>
      <c r="D572" s="76"/>
      <c r="E572" s="76"/>
    </row>
    <row r="573" spans="3:5">
      <c r="C573" s="75"/>
      <c r="D573" s="76"/>
      <c r="E573" s="76"/>
    </row>
    <row r="574" spans="3:5">
      <c r="C574" s="75"/>
      <c r="D574" s="76"/>
      <c r="E574" s="76"/>
    </row>
    <row r="575" spans="3:5">
      <c r="C575" s="75"/>
      <c r="D575" s="76"/>
      <c r="E575" s="76"/>
    </row>
    <row r="576" spans="3:5">
      <c r="C576" s="75"/>
      <c r="D576" s="76"/>
      <c r="E576" s="76"/>
    </row>
    <row r="577" spans="3:5">
      <c r="C577" s="75"/>
      <c r="D577" s="76"/>
      <c r="E577" s="76"/>
    </row>
    <row r="578" spans="3:5">
      <c r="C578" s="75"/>
      <c r="D578" s="76"/>
      <c r="E578" s="76"/>
    </row>
    <row r="579" spans="3:5">
      <c r="C579" s="75"/>
      <c r="D579" s="76"/>
      <c r="E579" s="76"/>
    </row>
    <row r="580" spans="3:5">
      <c r="C580" s="75"/>
      <c r="D580" s="76"/>
      <c r="E580" s="76"/>
    </row>
    <row r="581" spans="3:5">
      <c r="C581" s="75"/>
      <c r="D581" s="76"/>
      <c r="E581" s="76"/>
    </row>
    <row r="582" spans="3:5">
      <c r="C582" s="75"/>
      <c r="D582" s="76"/>
      <c r="E582" s="76"/>
    </row>
    <row r="583" spans="3:5">
      <c r="C583" s="75"/>
      <c r="D583" s="76"/>
      <c r="E583" s="76"/>
    </row>
    <row r="584" spans="3:5">
      <c r="C584" s="75"/>
      <c r="D584" s="76"/>
      <c r="E584" s="76"/>
    </row>
    <row r="585" spans="3:5">
      <c r="C585" s="75"/>
      <c r="D585" s="76"/>
      <c r="E585" s="76"/>
    </row>
    <row r="586" spans="3:5">
      <c r="C586" s="75"/>
      <c r="D586" s="76"/>
      <c r="E586" s="76"/>
    </row>
    <row r="587" spans="3:5">
      <c r="C587" s="75"/>
      <c r="D587" s="76"/>
      <c r="E587" s="76"/>
    </row>
    <row r="588" spans="3:5">
      <c r="C588" s="75"/>
      <c r="D588" s="76"/>
      <c r="E588" s="76"/>
    </row>
    <row r="589" spans="3:5">
      <c r="C589" s="75"/>
      <c r="D589" s="76"/>
      <c r="E589" s="76"/>
    </row>
    <row r="590" spans="3:5">
      <c r="C590" s="75"/>
      <c r="D590" s="76"/>
      <c r="E590" s="76"/>
    </row>
    <row r="591" spans="3:5">
      <c r="C591" s="75"/>
      <c r="D591" s="76"/>
      <c r="E591" s="76"/>
    </row>
    <row r="592" spans="3:5">
      <c r="C592" s="75"/>
      <c r="D592" s="76"/>
      <c r="E592" s="76"/>
    </row>
    <row r="593" spans="3:5">
      <c r="C593" s="75"/>
      <c r="D593" s="76"/>
      <c r="E593" s="76"/>
    </row>
    <row r="594" spans="3:5">
      <c r="C594" s="75"/>
      <c r="D594" s="76"/>
      <c r="E594" s="76"/>
    </row>
    <row r="595" spans="3:5">
      <c r="C595" s="75"/>
      <c r="D595" s="76"/>
      <c r="E595" s="76"/>
    </row>
    <row r="596" spans="3:5">
      <c r="C596" s="75"/>
      <c r="D596" s="76"/>
      <c r="E596" s="76"/>
    </row>
    <row r="597" spans="3:5">
      <c r="C597" s="75"/>
      <c r="D597" s="76"/>
      <c r="E597" s="76"/>
    </row>
    <row r="598" spans="3:5">
      <c r="C598" s="75"/>
      <c r="D598" s="76"/>
      <c r="E598" s="76"/>
    </row>
    <row r="599" spans="3:5">
      <c r="C599" s="75"/>
      <c r="D599" s="76"/>
      <c r="E599" s="76"/>
    </row>
    <row r="600" spans="3:5">
      <c r="C600" s="75"/>
      <c r="D600" s="76"/>
      <c r="E600" s="76"/>
    </row>
    <row r="601" spans="3:5">
      <c r="C601" s="75"/>
      <c r="D601" s="76"/>
      <c r="E601" s="76"/>
    </row>
    <row r="602" spans="3:5">
      <c r="C602" s="75"/>
      <c r="D602" s="76"/>
      <c r="E602" s="76"/>
    </row>
    <row r="603" spans="3:5">
      <c r="C603" s="75"/>
      <c r="D603" s="76"/>
      <c r="E603" s="76"/>
    </row>
    <row r="604" spans="3:5">
      <c r="C604" s="75"/>
      <c r="D604" s="76"/>
      <c r="E604" s="76"/>
    </row>
    <row r="605" spans="3:5">
      <c r="C605" s="75"/>
      <c r="D605" s="76"/>
      <c r="E605" s="76"/>
    </row>
    <row r="606" spans="3:5">
      <c r="C606" s="75"/>
      <c r="D606" s="76"/>
      <c r="E606" s="76"/>
    </row>
    <row r="607" spans="3:5">
      <c r="C607" s="75"/>
      <c r="D607" s="76"/>
      <c r="E607" s="76"/>
    </row>
    <row r="608" spans="3:5">
      <c r="C608" s="75"/>
      <c r="D608" s="76"/>
      <c r="E608" s="76"/>
    </row>
    <row r="609" spans="3:5">
      <c r="C609" s="75"/>
      <c r="D609" s="76"/>
      <c r="E609" s="76"/>
    </row>
    <row r="610" spans="3:5">
      <c r="C610" s="75"/>
      <c r="D610" s="76"/>
      <c r="E610" s="76"/>
    </row>
    <row r="611" spans="3:5">
      <c r="C611" s="75"/>
      <c r="D611" s="76"/>
      <c r="E611" s="76"/>
    </row>
    <row r="612" spans="3:5">
      <c r="C612" s="75"/>
      <c r="D612" s="76"/>
      <c r="E612" s="76"/>
    </row>
    <row r="613" spans="3:5">
      <c r="C613" s="75"/>
      <c r="D613" s="76"/>
      <c r="E613" s="76"/>
    </row>
    <row r="614" spans="3:5">
      <c r="C614" s="75"/>
      <c r="D614" s="76"/>
      <c r="E614" s="76"/>
    </row>
    <row r="615" spans="3:5">
      <c r="C615" s="75"/>
      <c r="D615" s="76"/>
      <c r="E615" s="76"/>
    </row>
    <row r="616" spans="3:5">
      <c r="C616" s="75"/>
      <c r="D616" s="76"/>
      <c r="E616" s="76"/>
    </row>
    <row r="617" spans="3:5">
      <c r="C617" s="75"/>
      <c r="D617" s="76"/>
      <c r="E617" s="76"/>
    </row>
    <row r="618" spans="3:5">
      <c r="C618" s="75"/>
      <c r="D618" s="76"/>
      <c r="E618" s="76"/>
    </row>
    <row r="619" spans="3:5">
      <c r="C619" s="75"/>
      <c r="D619" s="76"/>
      <c r="E619" s="76"/>
    </row>
    <row r="620" spans="3:5">
      <c r="C620" s="75"/>
      <c r="D620" s="76"/>
      <c r="E620" s="76"/>
    </row>
    <row r="621" spans="3:5">
      <c r="C621" s="75"/>
      <c r="D621" s="76"/>
      <c r="E621" s="76"/>
    </row>
    <row r="622" spans="3:5">
      <c r="C622" s="75"/>
      <c r="D622" s="76"/>
      <c r="E622" s="76"/>
    </row>
    <row r="623" spans="3:5">
      <c r="C623" s="75"/>
      <c r="D623" s="76"/>
      <c r="E623" s="76"/>
    </row>
    <row r="624" spans="3:5">
      <c r="C624" s="75"/>
      <c r="D624" s="76"/>
      <c r="E624" s="76"/>
    </row>
    <row r="625" spans="3:5">
      <c r="C625" s="75"/>
      <c r="D625" s="76"/>
      <c r="E625" s="76"/>
    </row>
    <row r="626" spans="3:5">
      <c r="C626" s="75"/>
      <c r="D626" s="76"/>
      <c r="E626" s="76"/>
    </row>
    <row r="627" spans="3:5">
      <c r="C627" s="75"/>
      <c r="D627" s="76"/>
      <c r="E627" s="76"/>
    </row>
    <row r="628" spans="3:5">
      <c r="C628" s="75"/>
      <c r="D628" s="76"/>
      <c r="E628" s="76"/>
    </row>
    <row r="629" spans="3:5">
      <c r="C629" s="75"/>
      <c r="D629" s="76"/>
      <c r="E629" s="76"/>
    </row>
    <row r="630" spans="3:5">
      <c r="C630" s="75"/>
      <c r="D630" s="76"/>
      <c r="E630" s="76"/>
    </row>
    <row r="631" spans="3:5">
      <c r="C631" s="75"/>
      <c r="D631" s="76"/>
      <c r="E631" s="76"/>
    </row>
    <row r="632" spans="3:5">
      <c r="C632" s="75"/>
      <c r="D632" s="76"/>
      <c r="E632" s="76"/>
    </row>
    <row r="633" spans="3:5">
      <c r="C633" s="75"/>
      <c r="D633" s="76"/>
      <c r="E633" s="76"/>
    </row>
    <row r="634" spans="3:5">
      <c r="C634" s="75"/>
      <c r="D634" s="76"/>
      <c r="E634" s="76"/>
    </row>
    <row r="635" spans="3:5">
      <c r="C635" s="75"/>
      <c r="D635" s="76"/>
      <c r="E635" s="76"/>
    </row>
    <row r="636" spans="3:5">
      <c r="C636" s="75"/>
      <c r="D636" s="76"/>
      <c r="E636" s="76"/>
    </row>
    <row r="637" spans="3:5">
      <c r="C637" s="75"/>
      <c r="D637" s="76"/>
      <c r="E637" s="76"/>
    </row>
    <row r="638" spans="3:5">
      <c r="C638" s="75"/>
      <c r="D638" s="76"/>
      <c r="E638" s="76"/>
    </row>
    <row r="639" spans="3:5">
      <c r="C639" s="75"/>
      <c r="D639" s="76"/>
      <c r="E639" s="76"/>
    </row>
    <row r="640" spans="3:5">
      <c r="C640" s="75"/>
      <c r="D640" s="76"/>
      <c r="E640" s="76"/>
    </row>
    <row r="641" spans="3:5">
      <c r="C641" s="75"/>
      <c r="D641" s="76"/>
      <c r="E641" s="76"/>
    </row>
    <row r="642" spans="3:5">
      <c r="C642" s="75"/>
      <c r="D642" s="76"/>
      <c r="E642" s="76"/>
    </row>
    <row r="643" spans="3:5">
      <c r="C643" s="75"/>
      <c r="D643" s="76"/>
      <c r="E643" s="76"/>
    </row>
    <row r="644" spans="3:5">
      <c r="C644" s="75"/>
      <c r="D644" s="76"/>
      <c r="E644" s="76"/>
    </row>
    <row r="645" spans="3:5">
      <c r="C645" s="75"/>
      <c r="D645" s="76"/>
      <c r="E645" s="76"/>
    </row>
    <row r="646" spans="3:5">
      <c r="C646" s="75"/>
      <c r="D646" s="76"/>
      <c r="E646" s="76"/>
    </row>
    <row r="647" spans="3:5">
      <c r="C647" s="75"/>
      <c r="D647" s="76"/>
      <c r="E647" s="76"/>
    </row>
    <row r="648" spans="3:5">
      <c r="C648" s="75"/>
      <c r="D648" s="76"/>
      <c r="E648" s="76"/>
    </row>
    <row r="649" spans="3:5">
      <c r="C649" s="75"/>
      <c r="D649" s="76"/>
      <c r="E649" s="76"/>
    </row>
    <row r="650" spans="3:5">
      <c r="C650" s="75"/>
      <c r="D650" s="76"/>
      <c r="E650" s="76"/>
    </row>
    <row r="651" spans="3:5">
      <c r="C651" s="75"/>
      <c r="D651" s="76"/>
      <c r="E651" s="76"/>
    </row>
    <row r="652" spans="3:5">
      <c r="C652" s="75"/>
      <c r="D652" s="76"/>
      <c r="E652" s="76"/>
    </row>
    <row r="653" spans="3:5">
      <c r="C653" s="75"/>
      <c r="D653" s="76"/>
      <c r="E653" s="76"/>
    </row>
    <row r="654" spans="3:5">
      <c r="C654" s="75"/>
      <c r="D654" s="76"/>
      <c r="E654" s="76"/>
    </row>
    <row r="655" spans="3:5">
      <c r="C655" s="75"/>
      <c r="D655" s="76"/>
      <c r="E655" s="76"/>
    </row>
    <row r="656" spans="3:5">
      <c r="C656" s="75"/>
      <c r="D656" s="76"/>
      <c r="E656" s="76"/>
    </row>
    <row r="657" spans="3:5">
      <c r="C657" s="75"/>
      <c r="D657" s="76"/>
      <c r="E657" s="76"/>
    </row>
    <row r="658" spans="3:5">
      <c r="C658" s="75"/>
      <c r="D658" s="76"/>
      <c r="E658" s="76"/>
    </row>
    <row r="659" spans="3:5">
      <c r="C659" s="75"/>
      <c r="D659" s="76"/>
      <c r="E659" s="76"/>
    </row>
    <row r="660" spans="3:5">
      <c r="C660" s="75"/>
      <c r="D660" s="76"/>
      <c r="E660" s="76"/>
    </row>
    <row r="661" spans="3:5">
      <c r="C661" s="75"/>
      <c r="D661" s="76"/>
      <c r="E661" s="76"/>
    </row>
    <row r="662" spans="3:5">
      <c r="C662" s="75"/>
      <c r="D662" s="76"/>
      <c r="E662" s="76"/>
    </row>
    <row r="663" spans="3:5">
      <c r="C663" s="75"/>
      <c r="D663" s="76"/>
      <c r="E663" s="76"/>
    </row>
    <row r="664" spans="3:5">
      <c r="C664" s="75"/>
      <c r="D664" s="76"/>
      <c r="E664" s="76"/>
    </row>
    <row r="665" spans="3:5">
      <c r="C665" s="75"/>
      <c r="D665" s="76"/>
      <c r="E665" s="76"/>
    </row>
    <row r="666" spans="3:5">
      <c r="C666" s="75"/>
      <c r="D666" s="76"/>
      <c r="E666" s="76"/>
    </row>
    <row r="667" spans="3:5">
      <c r="C667" s="75"/>
      <c r="D667" s="76"/>
      <c r="E667" s="76"/>
    </row>
    <row r="668" spans="3:5">
      <c r="C668" s="75"/>
      <c r="D668" s="76"/>
      <c r="E668" s="76"/>
    </row>
    <row r="669" spans="3:5">
      <c r="C669" s="75"/>
      <c r="D669" s="76"/>
      <c r="E669" s="76"/>
    </row>
    <row r="670" spans="3:5">
      <c r="C670" s="75"/>
      <c r="D670" s="76"/>
      <c r="E670" s="76"/>
    </row>
    <row r="671" spans="3:5">
      <c r="C671" s="75"/>
      <c r="D671" s="76"/>
      <c r="E671" s="76"/>
    </row>
    <row r="672" spans="3:5">
      <c r="C672" s="75"/>
      <c r="D672" s="76"/>
      <c r="E672" s="76"/>
    </row>
    <row r="673" spans="3:5">
      <c r="C673" s="75"/>
      <c r="D673" s="76"/>
      <c r="E673" s="76"/>
    </row>
    <row r="674" spans="3:5">
      <c r="C674" s="75"/>
      <c r="D674" s="76"/>
      <c r="E674" s="76"/>
    </row>
    <row r="675" spans="3:5">
      <c r="C675" s="75"/>
      <c r="D675" s="76"/>
      <c r="E675" s="76"/>
    </row>
    <row r="676" spans="3:5">
      <c r="C676" s="75"/>
      <c r="D676" s="76"/>
      <c r="E676" s="76"/>
    </row>
    <row r="677" spans="3:5">
      <c r="C677" s="75"/>
      <c r="D677" s="76"/>
      <c r="E677" s="76"/>
    </row>
    <row r="678" spans="3:5">
      <c r="C678" s="75"/>
      <c r="D678" s="76"/>
      <c r="E678" s="76"/>
    </row>
    <row r="679" spans="3:5">
      <c r="C679" s="75"/>
      <c r="D679" s="76"/>
      <c r="E679" s="76"/>
    </row>
    <row r="680" spans="3:5">
      <c r="C680" s="75"/>
      <c r="D680" s="76"/>
      <c r="E680" s="76"/>
    </row>
    <row r="681" spans="3:5">
      <c r="C681" s="75"/>
      <c r="D681" s="76"/>
      <c r="E681" s="76"/>
    </row>
    <row r="682" spans="3:5">
      <c r="C682" s="75"/>
      <c r="D682" s="76"/>
      <c r="E682" s="76"/>
    </row>
    <row r="683" spans="3:5">
      <c r="C683" s="75"/>
      <c r="D683" s="76"/>
      <c r="E683" s="76"/>
    </row>
    <row r="684" spans="3:5">
      <c r="C684" s="75"/>
      <c r="D684" s="76"/>
      <c r="E684" s="76"/>
    </row>
    <row r="685" spans="3:5">
      <c r="C685" s="75"/>
      <c r="D685" s="76"/>
      <c r="E685" s="76"/>
    </row>
    <row r="686" spans="3:5">
      <c r="C686" s="75"/>
      <c r="D686" s="76"/>
      <c r="E686" s="76"/>
    </row>
    <row r="687" spans="3:5">
      <c r="C687" s="75"/>
      <c r="D687" s="76"/>
      <c r="E687" s="76"/>
    </row>
    <row r="688" spans="3:5">
      <c r="C688" s="75"/>
      <c r="D688" s="76"/>
      <c r="E688" s="76"/>
    </row>
    <row r="689" spans="3:5">
      <c r="C689" s="75"/>
      <c r="D689" s="76"/>
      <c r="E689" s="76"/>
    </row>
    <row r="690" spans="3:5">
      <c r="C690" s="75"/>
      <c r="D690" s="76"/>
      <c r="E690" s="76"/>
    </row>
    <row r="691" spans="3:5">
      <c r="C691" s="75"/>
      <c r="D691" s="76"/>
      <c r="E691" s="76"/>
    </row>
    <row r="692" spans="3:5">
      <c r="C692" s="75"/>
      <c r="D692" s="76"/>
      <c r="E692" s="76"/>
    </row>
    <row r="693" spans="3:5">
      <c r="C693" s="75"/>
      <c r="D693" s="76"/>
      <c r="E693" s="76"/>
    </row>
    <row r="694" spans="3:5">
      <c r="C694" s="75"/>
      <c r="D694" s="76"/>
      <c r="E694" s="76"/>
    </row>
    <row r="695" spans="3:5">
      <c r="C695" s="75"/>
      <c r="D695" s="76"/>
      <c r="E695" s="76"/>
    </row>
    <row r="696" spans="3:5">
      <c r="C696" s="75"/>
      <c r="D696" s="76"/>
      <c r="E696" s="76"/>
    </row>
    <row r="697" spans="3:5">
      <c r="C697" s="75"/>
      <c r="D697" s="76"/>
      <c r="E697" s="76"/>
    </row>
    <row r="698" spans="3:5">
      <c r="C698" s="75"/>
      <c r="D698" s="76"/>
      <c r="E698" s="76"/>
    </row>
    <row r="699" spans="3:5">
      <c r="C699" s="75"/>
      <c r="D699" s="76"/>
      <c r="E699" s="76"/>
    </row>
    <row r="700" spans="3:5">
      <c r="C700" s="75"/>
      <c r="D700" s="76"/>
      <c r="E700" s="76"/>
    </row>
    <row r="701" spans="3:5">
      <c r="C701" s="75"/>
      <c r="D701" s="76"/>
      <c r="E701" s="76"/>
    </row>
    <row r="702" spans="3:5">
      <c r="C702" s="75"/>
      <c r="D702" s="76"/>
      <c r="E702" s="76"/>
    </row>
    <row r="703" spans="3:5">
      <c r="C703" s="75"/>
      <c r="D703" s="76"/>
      <c r="E703" s="76"/>
    </row>
    <row r="704" spans="3:5">
      <c r="C704" s="75"/>
      <c r="D704" s="76"/>
      <c r="E704" s="76"/>
    </row>
    <row r="705" spans="3:5">
      <c r="C705" s="75"/>
      <c r="D705" s="76"/>
      <c r="E705" s="76"/>
    </row>
    <row r="706" spans="3:5">
      <c r="C706" s="75"/>
      <c r="D706" s="76"/>
      <c r="E706" s="76"/>
    </row>
    <row r="707" spans="3:5">
      <c r="C707" s="75"/>
      <c r="D707" s="76"/>
      <c r="E707" s="76"/>
    </row>
    <row r="708" spans="3:5">
      <c r="C708" s="75"/>
      <c r="D708" s="76"/>
      <c r="E708" s="76"/>
    </row>
    <row r="709" spans="3:5">
      <c r="C709" s="75"/>
      <c r="D709" s="76"/>
      <c r="E709" s="76"/>
    </row>
    <row r="710" spans="3:5">
      <c r="C710" s="75"/>
      <c r="D710" s="76"/>
      <c r="E710" s="76"/>
    </row>
    <row r="711" spans="3:5">
      <c r="C711" s="75"/>
      <c r="D711" s="76"/>
      <c r="E711" s="76"/>
    </row>
    <row r="712" spans="3:5">
      <c r="C712" s="75"/>
      <c r="D712" s="76"/>
      <c r="E712" s="76"/>
    </row>
    <row r="713" spans="3:5">
      <c r="C713" s="75"/>
      <c r="D713" s="76"/>
      <c r="E713" s="76"/>
    </row>
    <row r="714" spans="3:5">
      <c r="C714" s="75"/>
      <c r="D714" s="76"/>
      <c r="E714" s="76"/>
    </row>
    <row r="715" spans="3:5">
      <c r="C715" s="75"/>
      <c r="D715" s="76"/>
      <c r="E715" s="76"/>
    </row>
    <row r="716" spans="3:5">
      <c r="C716" s="75"/>
      <c r="D716" s="76"/>
      <c r="E716" s="76"/>
    </row>
    <row r="717" spans="3:5">
      <c r="C717" s="75"/>
      <c r="D717" s="76"/>
      <c r="E717" s="76"/>
    </row>
    <row r="718" spans="3:5">
      <c r="C718" s="75"/>
      <c r="D718" s="76"/>
      <c r="E718" s="76"/>
    </row>
    <row r="719" spans="3:5">
      <c r="C719" s="75"/>
      <c r="D719" s="76"/>
      <c r="E719" s="76"/>
    </row>
    <row r="720" spans="3:5">
      <c r="C720" s="75"/>
      <c r="D720" s="76"/>
      <c r="E720" s="76"/>
    </row>
    <row r="721" spans="3:5">
      <c r="C721" s="75"/>
      <c r="D721" s="76"/>
      <c r="E721" s="76"/>
    </row>
    <row r="722" spans="3:5">
      <c r="C722" s="75"/>
      <c r="D722" s="76"/>
      <c r="E722" s="76"/>
    </row>
    <row r="723" spans="3:5">
      <c r="C723" s="75"/>
      <c r="D723" s="76"/>
      <c r="E723" s="76"/>
    </row>
    <row r="724" spans="3:5">
      <c r="C724" s="75"/>
      <c r="D724" s="76"/>
      <c r="E724" s="76"/>
    </row>
    <row r="725" spans="3:5">
      <c r="C725" s="75"/>
      <c r="D725" s="76"/>
      <c r="E725" s="76"/>
    </row>
    <row r="726" spans="3:5">
      <c r="C726" s="75"/>
      <c r="D726" s="76"/>
      <c r="E726" s="76"/>
    </row>
    <row r="727" spans="3:5">
      <c r="C727" s="75"/>
      <c r="D727" s="76"/>
      <c r="E727" s="76"/>
    </row>
    <row r="728" spans="3:5">
      <c r="C728" s="75"/>
      <c r="D728" s="76"/>
      <c r="E728" s="76"/>
    </row>
    <row r="729" spans="3:5">
      <c r="C729" s="75"/>
      <c r="D729" s="76"/>
      <c r="E729" s="76"/>
    </row>
    <row r="730" spans="3:5">
      <c r="C730" s="75"/>
      <c r="D730" s="76"/>
      <c r="E730" s="76"/>
    </row>
    <row r="731" spans="3:5">
      <c r="C731" s="75"/>
      <c r="D731" s="76"/>
      <c r="E731" s="76"/>
    </row>
    <row r="732" spans="3:5">
      <c r="C732" s="75"/>
      <c r="D732" s="76"/>
      <c r="E732" s="76"/>
    </row>
    <row r="733" spans="3:5">
      <c r="C733" s="75"/>
      <c r="D733" s="76"/>
      <c r="E733" s="76"/>
    </row>
    <row r="734" spans="3:5">
      <c r="C734" s="75"/>
      <c r="D734" s="76"/>
      <c r="E734" s="76"/>
    </row>
    <row r="735" spans="3:5">
      <c r="C735" s="75"/>
      <c r="D735" s="76"/>
      <c r="E735" s="76"/>
    </row>
    <row r="736" spans="3:5">
      <c r="C736" s="75"/>
      <c r="D736" s="76"/>
      <c r="E736" s="76"/>
    </row>
    <row r="737" spans="3:5">
      <c r="C737" s="75"/>
      <c r="D737" s="76"/>
      <c r="E737" s="76"/>
    </row>
    <row r="738" spans="3:5">
      <c r="C738" s="75"/>
      <c r="D738" s="76"/>
      <c r="E738" s="76"/>
    </row>
    <row r="739" spans="3:5">
      <c r="C739" s="75"/>
      <c r="D739" s="76"/>
      <c r="E739" s="76"/>
    </row>
    <row r="740" spans="3:5">
      <c r="C740" s="75"/>
      <c r="D740" s="76"/>
      <c r="E740" s="76"/>
    </row>
    <row r="741" spans="3:5">
      <c r="C741" s="75"/>
      <c r="D741" s="76"/>
      <c r="E741" s="76"/>
    </row>
    <row r="742" spans="3:5">
      <c r="C742" s="75"/>
      <c r="D742" s="76"/>
      <c r="E742" s="76"/>
    </row>
    <row r="743" spans="3:5">
      <c r="C743" s="75"/>
      <c r="D743" s="76"/>
      <c r="E743" s="76"/>
    </row>
    <row r="744" spans="3:5">
      <c r="C744" s="75"/>
      <c r="D744" s="76"/>
      <c r="E744" s="76"/>
    </row>
    <row r="745" spans="3:5">
      <c r="C745" s="75"/>
      <c r="D745" s="76"/>
      <c r="E745" s="76"/>
    </row>
    <row r="746" spans="3:5">
      <c r="C746" s="75"/>
      <c r="D746" s="76"/>
      <c r="E746" s="76"/>
    </row>
    <row r="747" spans="3:5">
      <c r="C747" s="75"/>
      <c r="D747" s="76"/>
      <c r="E747" s="76"/>
    </row>
    <row r="748" spans="3:5">
      <c r="C748" s="75"/>
      <c r="D748" s="76"/>
      <c r="E748" s="76"/>
    </row>
    <row r="749" spans="3:5">
      <c r="C749" s="75"/>
      <c r="D749" s="76"/>
      <c r="E749" s="76"/>
    </row>
    <row r="750" spans="3:5">
      <c r="C750" s="75"/>
      <c r="D750" s="76"/>
      <c r="E750" s="76"/>
    </row>
    <row r="751" spans="3:5">
      <c r="C751" s="75"/>
      <c r="D751" s="76"/>
      <c r="E751" s="76"/>
    </row>
    <row r="752" spans="3:5">
      <c r="C752" s="75"/>
      <c r="D752" s="76"/>
      <c r="E752" s="76"/>
    </row>
    <row r="753" spans="3:5">
      <c r="C753" s="75"/>
      <c r="D753" s="76"/>
      <c r="E753" s="76"/>
    </row>
    <row r="754" spans="3:5">
      <c r="C754" s="75"/>
      <c r="D754" s="76"/>
      <c r="E754" s="76"/>
    </row>
    <row r="755" spans="3:5">
      <c r="C755" s="75"/>
      <c r="D755" s="76"/>
      <c r="E755" s="76"/>
    </row>
    <row r="756" spans="3:5">
      <c r="C756" s="75"/>
      <c r="D756" s="76"/>
      <c r="E756" s="76"/>
    </row>
    <row r="757" spans="3:5">
      <c r="C757" s="75"/>
      <c r="D757" s="76"/>
      <c r="E757" s="76"/>
    </row>
    <row r="758" spans="3:5">
      <c r="C758" s="75"/>
      <c r="D758" s="76"/>
      <c r="E758" s="76"/>
    </row>
    <row r="759" spans="3:5">
      <c r="C759" s="75"/>
      <c r="D759" s="76"/>
      <c r="E759" s="76"/>
    </row>
    <row r="760" spans="3:5">
      <c r="C760" s="75"/>
      <c r="D760" s="76"/>
      <c r="E760" s="76"/>
    </row>
    <row r="761" spans="3:5">
      <c r="C761" s="75"/>
      <c r="D761" s="76"/>
      <c r="E761" s="76"/>
    </row>
    <row r="762" spans="3:5">
      <c r="C762" s="75"/>
      <c r="D762" s="76"/>
      <c r="E762" s="76"/>
    </row>
    <row r="763" spans="3:5">
      <c r="C763" s="75"/>
      <c r="D763" s="76"/>
      <c r="E763" s="76"/>
    </row>
    <row r="764" spans="3:5">
      <c r="C764" s="75"/>
      <c r="D764" s="76"/>
      <c r="E764" s="76"/>
    </row>
    <row r="765" spans="3:5">
      <c r="C765" s="75"/>
      <c r="D765" s="76"/>
      <c r="E765" s="76"/>
    </row>
    <row r="766" spans="3:5">
      <c r="C766" s="75"/>
      <c r="D766" s="76"/>
      <c r="E766" s="76"/>
    </row>
    <row r="767" spans="3:5">
      <c r="C767" s="75"/>
      <c r="D767" s="76"/>
      <c r="E767" s="76"/>
    </row>
    <row r="768" spans="3:5">
      <c r="C768" s="75"/>
      <c r="D768" s="76"/>
      <c r="E768" s="76"/>
    </row>
    <row r="769" spans="3:5">
      <c r="C769" s="75"/>
      <c r="D769" s="76"/>
      <c r="E769" s="76"/>
    </row>
    <row r="770" spans="3:5">
      <c r="C770" s="75"/>
      <c r="D770" s="76"/>
      <c r="E770" s="76"/>
    </row>
    <row r="771" spans="3:5">
      <c r="C771" s="75"/>
      <c r="D771" s="76"/>
      <c r="E771" s="76"/>
    </row>
    <row r="772" spans="3:5">
      <c r="C772" s="75"/>
      <c r="D772" s="76"/>
      <c r="E772" s="76"/>
    </row>
    <row r="773" spans="3:5">
      <c r="C773" s="75"/>
      <c r="D773" s="76"/>
      <c r="E773" s="76"/>
    </row>
    <row r="774" spans="3:5">
      <c r="C774" s="75"/>
      <c r="D774" s="76"/>
      <c r="E774" s="76"/>
    </row>
    <row r="775" spans="3:5">
      <c r="C775" s="75"/>
      <c r="D775" s="76"/>
      <c r="E775" s="76"/>
    </row>
    <row r="776" spans="3:5">
      <c r="C776" s="75"/>
      <c r="D776" s="76"/>
      <c r="E776" s="76"/>
    </row>
    <row r="777" spans="3:5">
      <c r="C777" s="75"/>
      <c r="D777" s="76"/>
      <c r="E777" s="76"/>
    </row>
    <row r="778" spans="3:5">
      <c r="C778" s="75"/>
      <c r="D778" s="76"/>
      <c r="E778" s="76"/>
    </row>
    <row r="779" spans="3:5">
      <c r="C779" s="75"/>
      <c r="D779" s="76"/>
      <c r="E779" s="76"/>
    </row>
    <row r="780" spans="3:5">
      <c r="C780" s="75"/>
      <c r="D780" s="76"/>
      <c r="E780" s="76"/>
    </row>
    <row r="781" spans="3:5">
      <c r="C781" s="75"/>
      <c r="D781" s="76"/>
      <c r="E781" s="76"/>
    </row>
    <row r="782" spans="3:5">
      <c r="C782" s="75"/>
      <c r="D782" s="76"/>
      <c r="E782" s="76"/>
    </row>
    <row r="783" spans="3:5">
      <c r="C783" s="75"/>
      <c r="D783" s="76"/>
      <c r="E783" s="76"/>
    </row>
    <row r="784" spans="3:5">
      <c r="C784" s="75"/>
      <c r="D784" s="76"/>
      <c r="E784" s="76"/>
    </row>
    <row r="785" spans="3:5">
      <c r="C785" s="75"/>
      <c r="D785" s="76"/>
      <c r="E785" s="76"/>
    </row>
    <row r="786" spans="3:5">
      <c r="C786" s="75"/>
      <c r="D786" s="76"/>
      <c r="E786" s="76"/>
    </row>
    <row r="787" spans="3:5">
      <c r="C787" s="75"/>
      <c r="D787" s="76"/>
      <c r="E787" s="76"/>
    </row>
    <row r="788" spans="3:5">
      <c r="C788" s="75"/>
      <c r="D788" s="76"/>
      <c r="E788" s="76"/>
    </row>
    <row r="789" spans="3:5">
      <c r="C789" s="75"/>
      <c r="D789" s="76"/>
      <c r="E789" s="76"/>
    </row>
    <row r="790" spans="3:5">
      <c r="C790" s="75"/>
      <c r="D790" s="76"/>
      <c r="E790" s="76"/>
    </row>
    <row r="791" spans="3:5">
      <c r="C791" s="75"/>
      <c r="D791" s="76"/>
      <c r="E791" s="76"/>
    </row>
    <row r="792" spans="3:5">
      <c r="C792" s="75"/>
      <c r="D792" s="76"/>
      <c r="E792" s="76"/>
    </row>
    <row r="793" spans="3:5">
      <c r="C793" s="75"/>
      <c r="D793" s="76"/>
      <c r="E793" s="76"/>
    </row>
    <row r="794" spans="3:5">
      <c r="C794" s="75"/>
      <c r="D794" s="76"/>
      <c r="E794" s="76"/>
    </row>
    <row r="795" spans="3:5">
      <c r="C795" s="75"/>
      <c r="D795" s="76"/>
      <c r="E795" s="76"/>
    </row>
    <row r="796" spans="3:5">
      <c r="C796" s="75"/>
      <c r="D796" s="76"/>
      <c r="E796" s="76"/>
    </row>
    <row r="797" spans="3:5">
      <c r="C797" s="75"/>
      <c r="D797" s="76"/>
      <c r="E797" s="76"/>
    </row>
    <row r="798" spans="3:5">
      <c r="C798" s="75"/>
      <c r="D798" s="76"/>
      <c r="E798" s="76"/>
    </row>
    <row r="799" spans="3:5">
      <c r="C799" s="75"/>
      <c r="D799" s="76"/>
      <c r="E799" s="76"/>
    </row>
    <row r="800" spans="3:5">
      <c r="C800" s="75"/>
      <c r="D800" s="76"/>
      <c r="E800" s="76"/>
    </row>
    <row r="801" spans="3:5">
      <c r="C801" s="75"/>
      <c r="D801" s="76"/>
      <c r="E801" s="76"/>
    </row>
    <row r="802" spans="3:5">
      <c r="C802" s="75"/>
      <c r="D802" s="76"/>
      <c r="E802" s="76"/>
    </row>
    <row r="803" spans="3:5">
      <c r="C803" s="75"/>
      <c r="D803" s="76"/>
      <c r="E803" s="76"/>
    </row>
    <row r="804" spans="3:5">
      <c r="C804" s="75"/>
      <c r="D804" s="76"/>
      <c r="E804" s="76"/>
    </row>
    <row r="805" spans="3:5">
      <c r="C805" s="75"/>
      <c r="D805" s="76"/>
      <c r="E805" s="76"/>
    </row>
    <row r="806" spans="3:5">
      <c r="C806" s="75"/>
      <c r="D806" s="76"/>
      <c r="E806" s="76"/>
    </row>
    <row r="807" spans="3:5">
      <c r="C807" s="75"/>
      <c r="D807" s="76"/>
      <c r="E807" s="76"/>
    </row>
    <row r="808" spans="3:5">
      <c r="C808" s="75"/>
      <c r="D808" s="76"/>
      <c r="E808" s="76"/>
    </row>
    <row r="809" spans="3:5">
      <c r="C809" s="75"/>
      <c r="D809" s="76"/>
      <c r="E809" s="76"/>
    </row>
    <row r="810" spans="3:5">
      <c r="C810" s="75"/>
      <c r="D810" s="76"/>
      <c r="E810" s="76"/>
    </row>
    <row r="811" spans="3:5">
      <c r="C811" s="75"/>
      <c r="D811" s="76"/>
      <c r="E811" s="76"/>
    </row>
    <row r="812" spans="3:5">
      <c r="C812" s="75"/>
      <c r="D812" s="76"/>
      <c r="E812" s="76"/>
    </row>
    <row r="813" spans="3:5">
      <c r="C813" s="75"/>
      <c r="D813" s="76"/>
      <c r="E813" s="76"/>
    </row>
    <row r="814" spans="3:5">
      <c r="C814" s="75"/>
      <c r="D814" s="76"/>
      <c r="E814" s="76"/>
    </row>
    <row r="815" spans="3:5">
      <c r="C815" s="75"/>
      <c r="D815" s="76"/>
      <c r="E815" s="76"/>
    </row>
    <row r="816" spans="3:5">
      <c r="C816" s="75"/>
      <c r="D816" s="76"/>
      <c r="E816" s="76"/>
    </row>
    <row r="817" spans="3:5">
      <c r="C817" s="75"/>
      <c r="D817" s="76"/>
      <c r="E817" s="76"/>
    </row>
    <row r="818" spans="3:5">
      <c r="C818" s="75"/>
      <c r="D818" s="76"/>
      <c r="E818" s="76"/>
    </row>
    <row r="819" spans="3:5">
      <c r="C819" s="75"/>
      <c r="D819" s="76"/>
      <c r="E819" s="76"/>
    </row>
    <row r="820" spans="3:5">
      <c r="C820" s="75"/>
      <c r="D820" s="76"/>
      <c r="E820" s="76"/>
    </row>
    <row r="821" spans="3:5">
      <c r="C821" s="75"/>
      <c r="D821" s="76"/>
      <c r="E821" s="76"/>
    </row>
    <row r="822" spans="3:5">
      <c r="C822" s="75"/>
      <c r="D822" s="76"/>
      <c r="E822" s="76"/>
    </row>
    <row r="823" spans="3:5">
      <c r="C823" s="75"/>
      <c r="D823" s="76"/>
      <c r="E823" s="76"/>
    </row>
    <row r="824" spans="3:5">
      <c r="C824" s="75"/>
      <c r="D824" s="76"/>
      <c r="E824" s="76"/>
    </row>
    <row r="825" spans="3:5">
      <c r="C825" s="75"/>
      <c r="D825" s="76"/>
      <c r="E825" s="76"/>
    </row>
    <row r="826" spans="3:5">
      <c r="C826" s="75"/>
      <c r="D826" s="76"/>
      <c r="E826" s="76"/>
    </row>
    <row r="827" spans="3:5">
      <c r="C827" s="75"/>
      <c r="D827" s="76"/>
      <c r="E827" s="76"/>
    </row>
    <row r="828" spans="3:5">
      <c r="C828" s="75"/>
      <c r="D828" s="76"/>
      <c r="E828" s="76"/>
    </row>
    <row r="829" spans="3:5">
      <c r="C829" s="75"/>
      <c r="D829" s="76"/>
      <c r="E829" s="76"/>
    </row>
    <row r="830" spans="3:5">
      <c r="C830" s="75"/>
      <c r="D830" s="76"/>
      <c r="E830" s="76"/>
    </row>
    <row r="831" spans="3:5">
      <c r="C831" s="75"/>
      <c r="D831" s="76"/>
      <c r="E831" s="76"/>
    </row>
    <row r="832" spans="3:5">
      <c r="C832" s="75"/>
      <c r="D832" s="76"/>
      <c r="E832" s="76"/>
    </row>
    <row r="833" spans="3:5">
      <c r="C833" s="75"/>
      <c r="D833" s="76"/>
      <c r="E833" s="76"/>
    </row>
    <row r="834" spans="3:5">
      <c r="C834" s="75"/>
      <c r="D834" s="76"/>
      <c r="E834" s="76"/>
    </row>
    <row r="835" spans="3:5">
      <c r="C835" s="75"/>
      <c r="D835" s="76"/>
      <c r="E835" s="76"/>
    </row>
    <row r="836" spans="3:5">
      <c r="C836" s="75"/>
      <c r="D836" s="76"/>
      <c r="E836" s="76"/>
    </row>
    <row r="837" spans="3:5">
      <c r="C837" s="75"/>
      <c r="D837" s="76"/>
      <c r="E837" s="76"/>
    </row>
    <row r="838" spans="3:5">
      <c r="C838" s="75"/>
      <c r="D838" s="76"/>
      <c r="E838" s="76"/>
    </row>
    <row r="839" spans="3:5">
      <c r="C839" s="75"/>
      <c r="D839" s="76"/>
      <c r="E839" s="76"/>
    </row>
    <row r="840" spans="3:5">
      <c r="C840" s="75"/>
      <c r="D840" s="76"/>
      <c r="E840" s="76"/>
    </row>
    <row r="841" spans="3:5">
      <c r="C841" s="75"/>
      <c r="D841" s="76"/>
      <c r="E841" s="76"/>
    </row>
    <row r="842" spans="3:5">
      <c r="C842" s="75"/>
      <c r="D842" s="76"/>
      <c r="E842" s="76"/>
    </row>
    <row r="843" spans="3:5">
      <c r="C843" s="75"/>
      <c r="D843" s="76"/>
      <c r="E843" s="76"/>
    </row>
    <row r="844" spans="3:5">
      <c r="C844" s="75"/>
      <c r="D844" s="76"/>
      <c r="E844" s="76"/>
    </row>
    <row r="845" spans="3:5">
      <c r="C845" s="75"/>
      <c r="D845" s="76"/>
      <c r="E845" s="76"/>
    </row>
    <row r="846" spans="3:5">
      <c r="C846" s="75"/>
      <c r="D846" s="76"/>
      <c r="E846" s="76"/>
    </row>
    <row r="847" spans="3:5">
      <c r="C847" s="75"/>
      <c r="D847" s="76"/>
      <c r="E847" s="76"/>
    </row>
    <row r="848" spans="3:5">
      <c r="C848" s="75"/>
      <c r="D848" s="76"/>
      <c r="E848" s="76"/>
    </row>
    <row r="849" spans="3:5">
      <c r="C849" s="75"/>
      <c r="D849" s="76"/>
      <c r="E849" s="76"/>
    </row>
    <row r="850" spans="3:5">
      <c r="C850" s="75"/>
      <c r="D850" s="76"/>
      <c r="E850" s="76"/>
    </row>
    <row r="851" spans="3:5">
      <c r="C851" s="75"/>
      <c r="D851" s="76"/>
      <c r="E851" s="76"/>
    </row>
    <row r="852" spans="3:5">
      <c r="C852" s="75"/>
      <c r="D852" s="76"/>
      <c r="E852" s="76"/>
    </row>
    <row r="853" spans="3:5">
      <c r="C853" s="75"/>
      <c r="D853" s="76"/>
      <c r="E853" s="76"/>
    </row>
    <row r="854" spans="3:5">
      <c r="C854" s="75"/>
    </row>
    <row r="855" spans="3:5">
      <c r="C855" s="75"/>
    </row>
  </sheetData>
  <sortState ref="A3:C31">
    <sortCondition descending="1" ref="C3:C31"/>
  </sortState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ORC.DESON.</vt:lpstr>
      <vt:lpstr>ORC.N.DESON</vt:lpstr>
      <vt:lpstr>COMP.DESON.</vt:lpstr>
      <vt:lpstr>COMP.N.DESON.</vt:lpstr>
      <vt:lpstr>CRON.</vt:lpstr>
      <vt:lpstr>Curva ABC</vt:lpstr>
      <vt:lpstr>COMP.DESON.!Area_de_impressao</vt:lpstr>
      <vt:lpstr>CRON.!Area_de_impressao</vt:lpstr>
      <vt:lpstr>ORC.DESON.!Area_de_impressao</vt:lpstr>
      <vt:lpstr>ORC.N.DESON!Area_de_impressao</vt:lpstr>
      <vt:lpstr>CRON.!Titulos_de_impressao</vt:lpstr>
      <vt:lpstr>ORC.DESON.!Titulos_de_impressao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Martins da Silva</dc:creator>
  <cp:lastModifiedBy>Julio Cesar Carneiro Camilo</cp:lastModifiedBy>
  <cp:lastPrinted>2023-07-03T23:46:44Z</cp:lastPrinted>
  <dcterms:created xsi:type="dcterms:W3CDTF">2013-03-07T19:31:15Z</dcterms:created>
  <dcterms:modified xsi:type="dcterms:W3CDTF">2023-08-16T11:50:03Z</dcterms:modified>
</cp:coreProperties>
</file>