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861206\Downloads\"/>
    </mc:Choice>
  </mc:AlternateContent>
  <xr:revisionPtr revIDLastSave="0" documentId="13_ncr:1_{52D66CF5-347B-4575-9DA0-1D1E65CF7AF7}" xr6:coauthVersionLast="47" xr6:coauthVersionMax="47" xr10:uidLastSave="{00000000-0000-0000-0000-000000000000}"/>
  <bookViews>
    <workbookView xWindow="28680" yWindow="-75" windowWidth="29040" windowHeight="15840" tabRatio="644" xr2:uid="{00000000-000D-0000-FFFF-FFFF00000000}"/>
  </bookViews>
  <sheets>
    <sheet name="Motorista" sheetId="37" r:id="rId1"/>
    <sheet name="Uniforme e EPI" sheetId="35" r:id="rId2"/>
  </sheets>
  <externalReferences>
    <externalReference r:id="rId3"/>
  </externalReferences>
  <definedNames>
    <definedName name="_xlnm.Print_Area" localSheetId="0">Motorista!$A$1:$Q$196</definedName>
    <definedName name="tab_campi">'[1]#listas#'!$E$1:$F$22</definedName>
    <definedName name="tab_d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1" i="37" l="1"/>
  <c r="G190" i="37"/>
  <c r="G192" i="37" s="1"/>
  <c r="L88" i="37" l="1"/>
  <c r="L94" i="37"/>
  <c r="K35" i="35" l="1"/>
  <c r="J20" i="35" l="1"/>
  <c r="K20" i="35" l="1"/>
  <c r="L168" i="37" l="1"/>
  <c r="O155" i="37"/>
  <c r="O160" i="37" s="1"/>
  <c r="L130" i="37"/>
  <c r="O138" i="37" s="1"/>
  <c r="L96" i="37"/>
  <c r="O69" i="37"/>
  <c r="O67" i="37" s="1"/>
  <c r="L56" i="37"/>
  <c r="L58" i="37" s="1"/>
  <c r="L40" i="37"/>
  <c r="L39" i="37"/>
  <c r="O28" i="37"/>
  <c r="J17" i="35"/>
  <c r="J23" i="35"/>
  <c r="J26" i="35"/>
  <c r="J29" i="35"/>
  <c r="J32" i="35"/>
  <c r="J38" i="35"/>
  <c r="L89" i="37" l="1"/>
  <c r="L90" i="37"/>
  <c r="L95" i="37"/>
  <c r="O30" i="37"/>
  <c r="O31" i="37"/>
  <c r="O32" i="37"/>
  <c r="O29" i="37"/>
  <c r="O33" i="37"/>
  <c r="O73" i="37" l="1"/>
  <c r="O82" i="37" s="1"/>
  <c r="O34" i="37"/>
  <c r="K38" i="35"/>
  <c r="K32" i="35"/>
  <c r="K29" i="35"/>
  <c r="K26" i="35"/>
  <c r="K23" i="35"/>
  <c r="K17" i="35"/>
  <c r="K14" i="35"/>
  <c r="K11" i="35"/>
  <c r="O41" i="37" l="1"/>
  <c r="O39" i="37"/>
  <c r="O180" i="37"/>
  <c r="O40" i="37"/>
  <c r="J41" i="35"/>
  <c r="M41" i="35" s="1"/>
  <c r="O42" i="37" l="1"/>
  <c r="J42" i="35"/>
  <c r="O149" i="37" s="1"/>
  <c r="O159" i="37" s="1"/>
  <c r="O161" i="37" s="1"/>
  <c r="O184" i="37" s="1"/>
  <c r="O49" i="37" l="1"/>
  <c r="O95" i="37"/>
  <c r="O57" i="37"/>
  <c r="O50" i="37"/>
  <c r="O56" i="37"/>
  <c r="O53" i="37"/>
  <c r="O96" i="37"/>
  <c r="O90" i="37"/>
  <c r="O80" i="37"/>
  <c r="O52" i="37"/>
  <c r="O58" i="37"/>
  <c r="O81" i="37" s="1"/>
  <c r="O51" i="37"/>
  <c r="O54" i="37"/>
  <c r="O55" i="37"/>
  <c r="O89" i="37"/>
  <c r="O83" i="37" l="1"/>
  <c r="O181" i="37" s="1"/>
  <c r="O88" i="37" l="1"/>
  <c r="O91" i="37" s="1"/>
  <c r="O101" i="37" s="1"/>
  <c r="O94" i="37"/>
  <c r="O97" i="37" s="1"/>
  <c r="O102" i="37" s="1"/>
  <c r="O103" i="37" l="1"/>
  <c r="O182" i="37" s="1"/>
  <c r="O133" i="37" l="1"/>
  <c r="O134" i="37" s="1"/>
  <c r="O139" i="37" s="1"/>
  <c r="O140" i="37" s="1"/>
  <c r="O141" i="37" s="1"/>
  <c r="O183" i="37" s="1"/>
  <c r="O185" i="37" s="1"/>
  <c r="O166" i="37" s="1"/>
  <c r="O167" i="37" l="1"/>
  <c r="O170" i="37" s="1"/>
  <c r="O169" i="37" l="1"/>
  <c r="O171" i="37"/>
  <c r="O168" i="37" l="1"/>
  <c r="O172" i="37" s="1"/>
  <c r="O186" i="37" s="1"/>
  <c r="O187" i="37" s="1"/>
  <c r="G193" i="37" l="1"/>
  <c r="G194" i="37" s="1"/>
  <c r="G195" i="37" s="1"/>
</calcChain>
</file>

<file path=xl/sharedStrings.xml><?xml version="1.0" encoding="utf-8"?>
<sst xmlns="http://schemas.openxmlformats.org/spreadsheetml/2006/main" count="330" uniqueCount="221">
  <si>
    <t>Aviso Prévio Indenizado</t>
  </si>
  <si>
    <t>Salário Base</t>
  </si>
  <si>
    <t>Férias</t>
  </si>
  <si>
    <t>SEBRAE</t>
  </si>
  <si>
    <t>INCRA</t>
  </si>
  <si>
    <t>FGTS</t>
  </si>
  <si>
    <t>ITEM</t>
  </si>
  <si>
    <t>FONTE</t>
  </si>
  <si>
    <t>B</t>
  </si>
  <si>
    <t>A</t>
  </si>
  <si>
    <t>C</t>
  </si>
  <si>
    <t>D</t>
  </si>
  <si>
    <t>E</t>
  </si>
  <si>
    <t>F</t>
  </si>
  <si>
    <t>G</t>
  </si>
  <si>
    <t>H</t>
  </si>
  <si>
    <t>MÃO-DE-OBRA VINCULADA À EXECUÇÃO CONTRATUAL</t>
  </si>
  <si>
    <t>Categoria profissional (vinculada à execução contratual)</t>
  </si>
  <si>
    <t>Data base da categoria (dia/mês/ano)</t>
  </si>
  <si>
    <t>Composição da Remuneração</t>
  </si>
  <si>
    <t>Adicional de Insalubridade</t>
  </si>
  <si>
    <t>Adicional Noturno</t>
  </si>
  <si>
    <t>Adicional de Hora Noturna Reduzida</t>
  </si>
  <si>
    <t>2.1</t>
  </si>
  <si>
    <t>GPS, FGTS e outras contribuições</t>
  </si>
  <si>
    <t>2.2</t>
  </si>
  <si>
    <t>INSS</t>
  </si>
  <si>
    <t>Benefícios Mensais e Diários</t>
  </si>
  <si>
    <t>2.3</t>
  </si>
  <si>
    <t>Assistência Médica e Familiar</t>
  </si>
  <si>
    <t>Encargos e Benefícios Anuais, Mensais e Diários</t>
  </si>
  <si>
    <t>Provisão para Rescisão</t>
  </si>
  <si>
    <t>4.1</t>
  </si>
  <si>
    <t>4.2</t>
  </si>
  <si>
    <t>Custo de Reposição do Profissional Ausente</t>
  </si>
  <si>
    <t>Insumos Diversos</t>
  </si>
  <si>
    <t>Materiais</t>
  </si>
  <si>
    <t>CUSTOS INDIRETOS, TRIBUTOS E LUCRO</t>
  </si>
  <si>
    <t>Custos Indiretos, Tributos e Lucro</t>
  </si>
  <si>
    <t>Módulo 3 - Provisão para Rescisão</t>
  </si>
  <si>
    <t>Módulo 4 - Custo de Reposição do Profissional Ausente</t>
  </si>
  <si>
    <t>Camiseta 100 % algodão com Logomarca da empresa. Tamanhos variados conforme aferição das medidas dos funcionários feita pela empresa.</t>
  </si>
  <si>
    <t>PREÇO MÉDIO</t>
  </si>
  <si>
    <t>Semestre</t>
  </si>
  <si>
    <t>Painel de preços</t>
  </si>
  <si>
    <t>29.302.348/0001-15</t>
  </si>
  <si>
    <t>33.041.260/0652-90</t>
  </si>
  <si>
    <t>CUSTO MENSAL PARA O POSTO</t>
  </si>
  <si>
    <t>unidade</t>
  </si>
  <si>
    <t>20.920.399/0001-36</t>
  </si>
  <si>
    <t>Par</t>
  </si>
  <si>
    <t>Protetor Solar com fator de proteção solar de, no mínimo, 60</t>
  </si>
  <si>
    <t>Frasco 120 ml</t>
  </si>
  <si>
    <t>06.913.480/0015-63</t>
  </si>
  <si>
    <t xml:space="preserve">26.588.821/0001-84 </t>
  </si>
  <si>
    <t>Máscara de tecido: máscara em tecido com tripla camada (uma camada de tecido não impermeável na parte frontal, tecido respirável no meio e um tecido de algodão na parte em contato com a superfície do rosto), seguindo as orientações gerais da anvisa para máscaras faciais de uso não profissional e respeitando a composição dos tecidos, assim como produzido de forma anatômica para adaptação e conforto do usuário.</t>
  </si>
  <si>
    <t xml:space="preserve">00.776.574/0006-60 </t>
  </si>
  <si>
    <t>45.242.914/0001-05</t>
  </si>
  <si>
    <t>16.233.389/0156-91</t>
  </si>
  <si>
    <t>22.343.932/0001-70</t>
  </si>
  <si>
    <t>Calça tradicional de serviços gerais - cós elástico resistente na cintura (parte posterior da calça) de aprox. 4 cm de largura, com 7 (sete) passantes no cós da calça, com botão na cor do tecido, fechamento com zíper na mesma cor do tecido; 2 (dois) bolsos frontais, (um do lado esquerdo e outro do lado direito), chapados, tipo faca e cantos inferiores chanfrados, com aprox. 27 cm de comprimento abaixo da cintura e 16 cm de largura; abertura do bolso com aprox. 16 cm. Na parte traseira 2 (dois) bolsos chapados, chanfrados, com duas costuras paralelas, medindo aprox. 14 cm de comprimento e 16 cm de largura, fechamento com zíper de aprox. 5 cm. Tecido brim. Composição: 100% algodão. Tamanhos variados conforme aferição das medidas dos funcionários feita pela empresa contratada.</t>
  </si>
  <si>
    <t>Sapato Eletricista Com Bico PVC 50T19M-BP</t>
  </si>
  <si>
    <t>22.091.282/0001-12</t>
  </si>
  <si>
    <t xml:space="preserve"> 82.699.588/0001-88</t>
  </si>
  <si>
    <t>Luva de Cobertura em Vaqueta e Raspa Multiluvas</t>
  </si>
  <si>
    <t xml:space="preserve"> 29.587.103/0001-81</t>
  </si>
  <si>
    <t>CUSTO TOTAL</t>
  </si>
  <si>
    <t>DISCRIMINAÇÃO DOS SERVIÇOS (dados referentes à contratação)</t>
  </si>
  <si>
    <t>Data de apresentação de proposta (dia/mês/ano)</t>
  </si>
  <si>
    <t>Município/UF de prestação do serviço</t>
  </si>
  <si>
    <t>SANTA CRUZ/RN</t>
  </si>
  <si>
    <t>Convenção Coletiva de Trabalho - Termo Aditivo</t>
  </si>
  <si>
    <t>Número de meses de execução contratual</t>
  </si>
  <si>
    <t>Tipo de serviço (mesmo serviço com característica distintas)</t>
  </si>
  <si>
    <t>Classificação Brasileira de Ocupação (CBO)</t>
  </si>
  <si>
    <t>Salário Normativo da Categoria Profissional</t>
  </si>
  <si>
    <t>MÓDULO 1: Composição da Remuneração</t>
  </si>
  <si>
    <t>Percentual</t>
  </si>
  <si>
    <t>Valor</t>
  </si>
  <si>
    <t>Adicional de Periculosidade</t>
  </si>
  <si>
    <t>Outros</t>
  </si>
  <si>
    <t>Total (A + B + C + D + E + F)</t>
  </si>
  <si>
    <t>MÓDULO 2: Encargos e Benefícios Anuais, Mensais e Diários
Submódulo 2.1 - 13º (décimo terceiro) Salário, Férias e Adicional de Férias</t>
  </si>
  <si>
    <t>13º Salário, Férias e Adicional de Férias</t>
  </si>
  <si>
    <t xml:space="preserve">13º Salário     </t>
  </si>
  <si>
    <t xml:space="preserve">Adicional de Férias   </t>
  </si>
  <si>
    <t>Total (A + B)</t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</si>
  <si>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O somatório dos percentuais das Alíneas B e C deve ser de 12,10% quando da utilização da conta-vinculada, conforme IN 05/2017 — SEGES/MP, Anexo XII, Item 14, por isso o valor 3,77% ou invés de 2,78%.</t>
    </r>
  </si>
  <si>
    <t>Salário educação</t>
  </si>
  <si>
    <t>SAT- GIL/RAT</t>
  </si>
  <si>
    <t>SESC</t>
  </si>
  <si>
    <t>SENAC</t>
  </si>
  <si>
    <t>Subtotal (A + B + C +D + E + F + G + H)</t>
  </si>
  <si>
    <t>I</t>
  </si>
  <si>
    <t>Total (Subtotal + I)</t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</si>
  <si>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A base de cálculos das alíneas do Submódulo 2.2 é a soma do Módulo 1 e Submódulos 2.1, conforme Refencial Técnico Audin-MPU de 2019, p. 30.</t>
    </r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</si>
  <si>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Os percentuais das Alíneas A a I foram estipulados por leis, Decretos, Acordão e  Normativos diversos não devem ser alterados, </t>
    </r>
    <r>
      <rPr>
        <i/>
        <u/>
        <sz val="12"/>
        <color rgb="FFFF0000"/>
        <rFont val="Calibri (Corpo)"/>
      </rPr>
      <t>exceto</t>
    </r>
    <r>
      <rPr>
        <i/>
        <sz val="12"/>
        <color rgb="FFFF0000"/>
        <rFont val="Calibri (Corpo)"/>
      </rPr>
      <t xml:space="preserve"> a Alínea C que deve representar a realidade tributária da empresa, conforme Refencial Técnico Audin-MPU de 2019, p. 29-39.</t>
    </r>
  </si>
  <si>
    <t>A.1</t>
  </si>
  <si>
    <t>Valor da tarifa da passagem</t>
  </si>
  <si>
    <t>A.2</t>
  </si>
  <si>
    <t>Contrapartida do beneficiário (6% do sálario-base)</t>
  </si>
  <si>
    <t>Auxílio alimentação (B.1 - B.2)</t>
  </si>
  <si>
    <t>B.1</t>
  </si>
  <si>
    <t>Auxílio alimentação integral</t>
  </si>
  <si>
    <t>B.2</t>
  </si>
  <si>
    <t>Contrapartida do beneficiário (20% do benefício)</t>
  </si>
  <si>
    <t>Coberturas Sociais</t>
  </si>
  <si>
    <t>Total (A + B + C + D)</t>
  </si>
  <si>
    <r>
      <rPr>
        <b/>
        <i/>
        <sz val="12"/>
        <color rgb="FFFF0000"/>
        <rFont val="Calibri"/>
        <family val="2"/>
        <scheme val="minor"/>
      </rPr>
      <t xml:space="preserve">Nota: </t>
    </r>
    <r>
      <rPr>
        <i/>
        <sz val="12"/>
        <color rgb="FFFF0000"/>
        <rFont val="Calibri"/>
        <family val="2"/>
        <scheme val="minor"/>
      </rPr>
      <t>A memória de cálculo da Alínea A deve seguir o que foi orientado na CCT escolhida pela empresa, quando não houver especificação deve-se  usar o padrão: 
i) (Valor da tarifa da passagem x 2 x 22) – (6% x Salário-Base) para postos de 44 horas semanais, ou
ii) (Valor da tarifa da passagem x 2 x 15) – [6% x (Salário-Base/2)] para postos de 12x36 horas.</t>
    </r>
  </si>
  <si>
    <t>Quadro-Resumo</t>
  </si>
  <si>
    <t>Submódulo</t>
  </si>
  <si>
    <t>Encargos e Benefícios anuais, mensais e diários</t>
  </si>
  <si>
    <t>13º (décimo terceiro) Salário, Férias e Adicionais de Férias.</t>
  </si>
  <si>
    <t>GPS, FGTS E OUTRAS CONTRIBUIÇÕES</t>
  </si>
  <si>
    <t>Benefícios Mensais  e Diários</t>
  </si>
  <si>
    <t xml:space="preserve"> Total (2.1 + 2.2 + 2.3)</t>
  </si>
  <si>
    <t>3.1</t>
  </si>
  <si>
    <t>Incidência do FGTS sobre o Aviso Prévio Indenizado</t>
  </si>
  <si>
    <t>Multa do FGTS sobre o Aviso Prévio Indenizado</t>
  </si>
  <si>
    <t>Total (A + B + C)</t>
  </si>
  <si>
    <t>3.2</t>
  </si>
  <si>
    <t>Aviso Prévio Trabalhado</t>
  </si>
  <si>
    <t>Incidência dos encargos do submódulo 2.2 s/ o Aviso Prévio Trabalhado</t>
  </si>
  <si>
    <t>Multa do FGTS sobre o Aviso Prévio Trabalhado</t>
  </si>
  <si>
    <t>Total do Aviso Prévio Indenizado</t>
  </si>
  <si>
    <t>Total do Aviso Prévio trabalhado</t>
  </si>
  <si>
    <t>Total (3.1 + 3.2)</t>
  </si>
  <si>
    <r>
      <t xml:space="preserve">Nota: </t>
    </r>
    <r>
      <rPr>
        <i/>
        <sz val="12"/>
        <color rgb="FFFF0000"/>
        <rFont val="Calibri"/>
        <family val="2"/>
        <scheme val="minor"/>
      </rPr>
      <t>A base de cálculo do Módulo 3 é diversa para cada alínea, conforme Refencial Técnico Audin-MPU de 2019, p. 47-59. A presente planilha já está de acordo com o normativo citado, por favor não alterar as fórmulas da coluna "Valor" do módulo em questão.</t>
    </r>
  </si>
  <si>
    <r>
      <t xml:space="preserve">Nota: </t>
    </r>
    <r>
      <rPr>
        <i/>
        <sz val="12"/>
        <color rgb="FFFF0000"/>
        <rFont val="Calibri"/>
        <family val="2"/>
        <scheme val="minor"/>
      </rPr>
      <t>Os Percentuais das Alíneas 3.1.A e 3.2.A são calculados sob fórmula padrão, que leva em consideração os percentuais de funcionários que foram demitidos por justa causa ou não, conforme dados do Cadastro Geral de Empregados e Desempregados (CAGED), referentes ao exercício de 2018, como explicado pelo Refencial Técnico Audin-MPU de 2019, p. 49 e 54.</t>
    </r>
  </si>
  <si>
    <r>
      <rPr>
        <b/>
        <i/>
        <sz val="12"/>
        <color rgb="FFFF0000"/>
        <rFont val="Calibri"/>
        <family val="2"/>
        <scheme val="minor"/>
      </rPr>
      <t xml:space="preserve">Nota: </t>
    </r>
    <r>
      <rPr>
        <i/>
        <sz val="12"/>
        <color rgb="FFFF0000"/>
        <rFont val="Calibri"/>
        <family val="2"/>
        <scheme val="minor"/>
      </rPr>
      <t>Para a Alínea 3.1.B, aplica-se o percentual da Alínea 2.2.I - FGTS, sob o percentual da Alínea 3.1.A, conforme Refencial Técnico Audin-MPU de 2019, p. 52.</t>
    </r>
  </si>
  <si>
    <r>
      <rPr>
        <b/>
        <i/>
        <sz val="12"/>
        <color rgb="FFFF0000"/>
        <rFont val="Calibri"/>
        <family val="2"/>
        <scheme val="minor"/>
      </rPr>
      <t xml:space="preserve">Nota: </t>
    </r>
    <r>
      <rPr>
        <i/>
        <sz val="12"/>
        <color rgb="FFFF0000"/>
        <rFont val="Calibri"/>
        <family val="2"/>
        <scheme val="minor"/>
      </rPr>
      <t>Para as Alíneas 3.2.B, aplica-se o somatório dos percentuais do Submódulo 2.2 sob o percentual da Alínea 3.2.A, conforme Refencial Técnico Audin-MPU de 2019, p. 54.</t>
    </r>
  </si>
  <si>
    <t>Substituto nas Ausências Legais</t>
  </si>
  <si>
    <t>Dias de Reposição</t>
  </si>
  <si>
    <t>Substituto na cobertura de Férias</t>
  </si>
  <si>
    <t>Substituto na cobertura Ausência Justificada</t>
  </si>
  <si>
    <t xml:space="preserve">Substituto na cobertura de Acidente de Trabalho </t>
  </si>
  <si>
    <t>Substituto na cobertura de Afastamento por doença</t>
  </si>
  <si>
    <t>Substituto na cobertura de Consulta Médica do filho</t>
  </si>
  <si>
    <t>Substituto na cobertura de Óbitos na família</t>
  </si>
  <si>
    <t>Substituto na cobertura de Casamento</t>
  </si>
  <si>
    <t>Substituto na cobertura em Doação de Sangue</t>
  </si>
  <si>
    <t>Substituto na cobertura de Testemunho</t>
  </si>
  <si>
    <t>J</t>
  </si>
  <si>
    <t>Substituto na cobertura de Licença Maternidade</t>
  </si>
  <si>
    <t>K</t>
  </si>
  <si>
    <t>Substituto na cobertura de Licença Paternidade</t>
  </si>
  <si>
    <t>L</t>
  </si>
  <si>
    <t>Substituto na cobertura de pré-natal</t>
  </si>
  <si>
    <t>Total (A + B + C+ D + E + F + G + H + I + J + K + L)</t>
  </si>
  <si>
    <t>Custo Diário para o Repositor</t>
  </si>
  <si>
    <t>Custo Diário (Módulo 1 + Módulo  2 + Módulo 3)</t>
  </si>
  <si>
    <t>Total (A)</t>
  </si>
  <si>
    <t>Necessidade de Reposição - substituto nas ausências legais</t>
  </si>
  <si>
    <t>Custo Diário</t>
  </si>
  <si>
    <t>-</t>
  </si>
  <si>
    <t>Custo Anual (4.1 X 4.2)</t>
  </si>
  <si>
    <t>Custo Mensal (Custo Anual / 12 meses)</t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</si>
  <si>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A empresa deve zerar as Alíneas do Submódulo 4.1 que não atenderem a sua realidade para ajustar o Custo de Reposição do Profissional Ausente. O restante do cálculo é realizado automaticamente.</t>
    </r>
  </si>
  <si>
    <t>Módulo 5 - Insumos de Mão de Obra</t>
  </si>
  <si>
    <t>5.1</t>
  </si>
  <si>
    <t>Uniformes</t>
  </si>
  <si>
    <t xml:space="preserve">Uniformes e EPIs </t>
  </si>
  <si>
    <t xml:space="preserve">Total (A) </t>
  </si>
  <si>
    <t>5.2</t>
  </si>
  <si>
    <t>Materiais + Epi + Equipamento</t>
  </si>
  <si>
    <t>Equipamentos</t>
  </si>
  <si>
    <t>Insumos de Mão de Obra</t>
  </si>
  <si>
    <t>Uniformes e EPIs</t>
  </si>
  <si>
    <t>Materiais, Equipamento e Outros</t>
  </si>
  <si>
    <t>Total (5.1 + 5.2)</t>
  </si>
  <si>
    <t>Módulo 6 - Custos Indiretos, Tributos e Lucro</t>
  </si>
  <si>
    <t>Custos Indiretos</t>
  </si>
  <si>
    <t>Lucro antes do Imposto de Renda</t>
  </si>
  <si>
    <r>
      <t>Tributos (Lucro Presumido)</t>
    </r>
    <r>
      <rPr>
        <sz val="9"/>
        <color theme="1"/>
        <rFont val="Calibri (Corpo)"/>
      </rPr>
      <t xml:space="preserve"> (C1. + C.2 + C.3)</t>
    </r>
  </si>
  <si>
    <t>C.1</t>
  </si>
  <si>
    <t>PIS/PASEP</t>
  </si>
  <si>
    <t>C.2</t>
  </si>
  <si>
    <t>COFINS</t>
  </si>
  <si>
    <t>C.3</t>
  </si>
  <si>
    <t>ISS</t>
  </si>
  <si>
    <r>
      <t>Total</t>
    </r>
    <r>
      <rPr>
        <b/>
        <sz val="9"/>
        <color theme="1"/>
        <rFont val="Calibri (Corpo)"/>
      </rPr>
      <t xml:space="preserve"> (A + B + C)</t>
    </r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</si>
  <si>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A base de cálculo da Alínea 6.A é o somatório dos Módulos 1, 2, 3, 4 e 5. Já o percentual é definido pela empresa.</t>
    </r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</si>
  <si>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A bsae de cálculo da Alínea 6.B é o somatório dos Módulos 1, 2, 3, 4, 5 e a Alínea 6.A. Já o percentual é definido pela empresa. </t>
    </r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</si>
  <si>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O cálculo do valor do percentual e do valor da Alínea C já está automatizado e de acordo com os normativos vigentes, sem necessidade de alteração.</t>
    </r>
  </si>
  <si>
    <t>QUADRO RESUMO DO CUSTO POR FUNCIONÁRIO</t>
  </si>
  <si>
    <t>MÓDULO</t>
  </si>
  <si>
    <t>Mão de obra vinculada à execução contratual (valor por empregado)</t>
  </si>
  <si>
    <t>Subtotal (1 + 2 + 3 + 4 + 5)</t>
  </si>
  <si>
    <t>Total (Subtotal + 6)</t>
  </si>
  <si>
    <r>
      <t xml:space="preserve">Nota:  </t>
    </r>
    <r>
      <rPr>
        <i/>
        <sz val="12"/>
        <color rgb="FFFF0000"/>
        <rFont val="Calibri"/>
        <family val="2"/>
        <scheme val="minor"/>
      </rPr>
      <t>O percentual da Alínea 3.1.C é calculado sob a fórmula: (% Alínea 3.1.A) x 40% x (% Alínea 2.2.I FGTS) x 100. Já o percentual da Alínea 3.2.C é calculado sob a fórmula: (% Alínea 3.2.A) x 40% x (% Alínea 2.2.I FGTS) x 100. Tais cálculos estão de acordo com o Refencial Técnico Audin-MPU de 2019, p. 53 e p. 58.</t>
    </r>
  </si>
  <si>
    <r>
      <rPr>
        <b/>
        <i/>
        <sz val="12"/>
        <color rgb="FFFF0000"/>
        <rFont val="Calibri"/>
        <family val="2"/>
        <scheme val="minor"/>
      </rPr>
      <t>Nota:</t>
    </r>
    <r>
      <rPr>
        <i/>
        <sz val="12"/>
        <color rgb="FFFF0000"/>
        <rFont val="Calibri"/>
        <family val="2"/>
        <scheme val="minor"/>
      </rPr>
      <t xml:space="preserve"> A cotação da Alínea 2.1.B - Férias, poderia ser excluida da cotação caso fosse firmado contrato com duração superior a 12 meses, mas não é o caso, conforme Caderno Técnico Limpeza - RN — SEGES/MP, p. 8.</t>
    </r>
  </si>
  <si>
    <t>Capacete p/ eletricista com abas nas laterais. Capacete de segurança classe B: Indicado para o uso com risco de choque elétrico.</t>
  </si>
  <si>
    <t>00.776.574/0006-60</t>
  </si>
  <si>
    <t>01.418.027/0001-61</t>
  </si>
  <si>
    <t>Meia cano médio (altura de 6 a 10 cm), lisa. Composição em algodão, poliamida e elastano. Tamanhos variados conforme aferição das medidas dos funcionários feita pela empresa.</t>
  </si>
  <si>
    <t>ESTIMATIVA DE CUSTO MENSAL DE UNIFORMES 
POSTO: ELETRICISTA</t>
  </si>
  <si>
    <t>DESCRIÇÃO</t>
  </si>
  <si>
    <t>PERÍODO</t>
  </si>
  <si>
    <t>UNIDADE</t>
  </si>
  <si>
    <t>PREÇO</t>
  </si>
  <si>
    <t>QUANTIDADE
(POR PERÍODO)</t>
  </si>
  <si>
    <t>QUANTIDADE
(ANUAL)</t>
  </si>
  <si>
    <t>CUSTO
(ANUAL)</t>
  </si>
  <si>
    <t>19.085.981/0001-45</t>
  </si>
  <si>
    <t>32.310.985/0001-48</t>
  </si>
  <si>
    <t>18.386.337/001-44</t>
  </si>
  <si>
    <t>Vale-transporte (2x22 x A.1 - A.2)</t>
  </si>
  <si>
    <t>MOTORISTA</t>
  </si>
  <si>
    <t>7824-05</t>
  </si>
  <si>
    <t xml:space="preserve"> RN000278/2023</t>
  </si>
  <si>
    <t>Benefício Social e Familiar (Plano odontológico)</t>
  </si>
  <si>
    <t>Cinto</t>
  </si>
  <si>
    <t>Cracha</t>
  </si>
  <si>
    <t>Estimativa mensal de diárias</t>
  </si>
  <si>
    <t>Diárias com pernoite</t>
  </si>
  <si>
    <t>Diárias sem pernoite</t>
  </si>
  <si>
    <t>Total estimado mensal de diárias por empregado</t>
  </si>
  <si>
    <t>Custo estimado Mensal por empregado</t>
  </si>
  <si>
    <t>Custo estimado Mensal da contratação</t>
  </si>
  <si>
    <r>
      <t xml:space="preserve">Nota: </t>
    </r>
    <r>
      <rPr>
        <i/>
        <sz val="12"/>
        <color rgb="FFFF0000"/>
        <rFont val="Calibri"/>
        <family val="2"/>
        <scheme val="minor"/>
      </rPr>
      <t>Na alínea 3.2.A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</si>
  <si>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t>Custo estimado para 24 meses de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</si>
</sst>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Cr$&quot;* #,##0.00_);_(&quot;Cr$&quot;* \(#,##0.00\);_(&quot;Cr$&quot;* &quot;-&quot;??_);_(@_)"/>
    <numFmt numFmtId="165" formatCode="0.0000"/>
    <numFmt numFmtId="166" formatCode="_-&quot;R$&quot;\ * #,##0.00_-;\-&quot;R$&quot;\ * #,##0.00_-;_-&quot;R$&quot;\ * &quot;-&quot;????_-;_-@_-"/>
    <numFmt numFmtId="167" formatCode="&quot;R$&quot;\ #,##0.00"/>
    <numFmt numFmtId="168" formatCode="0.0000%"/>
    <numFmt numFmtId="169" formatCode="_-&quot;R$&quot;\ * #,##0.0_-;\-&quot;R$&quot;\ * #,##0.0_-;_-&quot;R$&quot;\ * &quot;-&quot;??_-;_-@_-"/>
    <numFmt numFmtId="170" formatCode="_-&quot;R$&quot;* #,##0.00_-;\-&quot;R$&quot;* #,##0.00_-;_-&quot;R$&quot;* &quot;-&quot;??_-;_-@_-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u/>
      <sz val="12"/>
      <color rgb="FFFF0000"/>
      <name val="Calibri (Corpo)"/>
    </font>
    <font>
      <i/>
      <sz val="12"/>
      <color rgb="FFFF0000"/>
      <name val="Calibri (Corpo)"/>
    </font>
    <font>
      <b/>
      <i/>
      <sz val="10"/>
      <color theme="1"/>
      <name val="Calibri"/>
      <family val="2"/>
      <scheme val="minor"/>
    </font>
    <font>
      <sz val="9"/>
      <color theme="1"/>
      <name val="Calibri (Corpo)"/>
    </font>
    <font>
      <b/>
      <sz val="9"/>
      <color theme="1"/>
      <name val="Calibri (Corpo)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dashed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dash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ashed">
        <color theme="1" tint="0.499984740745262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 style="dash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 style="dashed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6">
    <xf numFmtId="0" fontId="0" fillId="0" borderId="0" xfId="0"/>
    <xf numFmtId="0" fontId="0" fillId="3" borderId="0" xfId="0" applyFill="1"/>
    <xf numFmtId="0" fontId="1" fillId="3" borderId="0" xfId="0" applyFont="1" applyFill="1"/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44" fontId="9" fillId="3" borderId="0" xfId="0" applyNumberFormat="1" applyFont="1" applyFill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center"/>
    </xf>
    <xf numFmtId="44" fontId="1" fillId="3" borderId="18" xfId="8" applyFont="1" applyFill="1" applyBorder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44" fontId="5" fillId="3" borderId="23" xfId="7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44" fontId="5" fillId="3" borderId="20" xfId="7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169" fontId="1" fillId="3" borderId="0" xfId="0" applyNumberFormat="1" applyFont="1" applyFill="1"/>
    <xf numFmtId="0" fontId="4" fillId="0" borderId="1" xfId="0" applyFont="1" applyBorder="1"/>
    <xf numFmtId="44" fontId="0" fillId="3" borderId="0" xfId="0" applyNumberFormat="1" applyFill="1" applyAlignment="1">
      <alignment horizontal="center" vertical="center"/>
    </xf>
    <xf numFmtId="2" fontId="0" fillId="3" borderId="0" xfId="0" applyNumberFormat="1" applyFill="1"/>
    <xf numFmtId="0" fontId="9" fillId="5" borderId="0" xfId="0" applyFont="1" applyFill="1" applyAlignment="1">
      <alignment horizontal="right"/>
    </xf>
    <xf numFmtId="44" fontId="9" fillId="5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4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70" fontId="19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44" fontId="9" fillId="5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44" fontId="1" fillId="2" borderId="23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right"/>
    </xf>
    <xf numFmtId="0" fontId="9" fillId="5" borderId="37" xfId="0" applyFont="1" applyFill="1" applyBorder="1" applyAlignment="1">
      <alignment horizontal="right"/>
    </xf>
    <xf numFmtId="44" fontId="9" fillId="5" borderId="31" xfId="0" applyNumberFormat="1" applyFont="1" applyFill="1" applyBorder="1" applyAlignment="1">
      <alignment horizontal="center"/>
    </xf>
    <xf numFmtId="44" fontId="9" fillId="5" borderId="29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44" fontId="1" fillId="2" borderId="25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0" xfId="0" applyFont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44" fontId="1" fillId="2" borderId="2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right"/>
    </xf>
    <xf numFmtId="167" fontId="9" fillId="5" borderId="31" xfId="0" applyNumberFormat="1" applyFont="1" applyFill="1" applyBorder="1" applyAlignment="1">
      <alignment horizontal="center"/>
    </xf>
    <xf numFmtId="167" fontId="9" fillId="5" borderId="29" xfId="0" applyNumberFormat="1" applyFont="1" applyFill="1" applyBorder="1" applyAlignment="1">
      <alignment horizontal="center"/>
    </xf>
    <xf numFmtId="0" fontId="10" fillId="3" borderId="38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168" fontId="7" fillId="2" borderId="13" xfId="0" applyNumberFormat="1" applyFont="1" applyFill="1" applyBorder="1" applyAlignment="1">
      <alignment horizontal="center" vertical="center"/>
    </xf>
    <xf numFmtId="168" fontId="7" fillId="2" borderId="11" xfId="0" applyNumberFormat="1" applyFont="1" applyFill="1" applyBorder="1" applyAlignment="1">
      <alignment horizontal="center" vertical="center"/>
    </xf>
    <xf numFmtId="168" fontId="7" fillId="2" borderId="12" xfId="0" applyNumberFormat="1" applyFont="1" applyFill="1" applyBorder="1" applyAlignment="1">
      <alignment horizontal="center" vertical="center"/>
    </xf>
    <xf numFmtId="44" fontId="7" fillId="2" borderId="13" xfId="0" applyNumberFormat="1" applyFont="1" applyFill="1" applyBorder="1" applyAlignment="1">
      <alignment horizontal="center"/>
    </xf>
    <xf numFmtId="44" fontId="7" fillId="2" borderId="11" xfId="0" applyNumberFormat="1" applyFont="1" applyFill="1" applyBorder="1" applyAlignment="1">
      <alignment horizontal="center"/>
    </xf>
    <xf numFmtId="10" fontId="7" fillId="2" borderId="13" xfId="0" applyNumberFormat="1" applyFont="1" applyFill="1" applyBorder="1" applyAlignment="1">
      <alignment horizontal="center" vertical="center"/>
    </xf>
    <xf numFmtId="10" fontId="7" fillId="2" borderId="11" xfId="0" applyNumberFormat="1" applyFont="1" applyFill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0" fontId="1" fillId="2" borderId="13" xfId="0" applyNumberFormat="1" applyFont="1" applyFill="1" applyBorder="1" applyAlignment="1">
      <alignment horizontal="center" vertical="center"/>
    </xf>
    <xf numFmtId="10" fontId="1" fillId="2" borderId="11" xfId="0" applyNumberFormat="1" applyFont="1" applyFill="1" applyBorder="1" applyAlignment="1">
      <alignment horizontal="center" vertical="center"/>
    </xf>
    <xf numFmtId="10" fontId="1" fillId="2" borderId="12" xfId="0" applyNumberFormat="1" applyFont="1" applyFill="1" applyBorder="1" applyAlignment="1">
      <alignment horizontal="center" vertical="center"/>
    </xf>
    <xf numFmtId="44" fontId="1" fillId="2" borderId="13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10" fontId="1" fillId="3" borderId="10" xfId="0" applyNumberFormat="1" applyFont="1" applyFill="1" applyBorder="1" applyAlignment="1">
      <alignment horizontal="center" vertical="center"/>
    </xf>
    <xf numFmtId="10" fontId="1" fillId="3" borderId="8" xfId="0" applyNumberFormat="1" applyFont="1" applyFill="1" applyBorder="1" applyAlignment="1">
      <alignment horizontal="center" vertical="center"/>
    </xf>
    <xf numFmtId="10" fontId="1" fillId="3" borderId="9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/>
    </xf>
    <xf numFmtId="44" fontId="1" fillId="2" borderId="8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0" fontId="1" fillId="3" borderId="13" xfId="0" applyNumberFormat="1" applyFont="1" applyFill="1" applyBorder="1" applyAlignment="1">
      <alignment horizontal="center" vertical="center"/>
    </xf>
    <xf numFmtId="10" fontId="1" fillId="3" borderId="11" xfId="0" applyNumberFormat="1" applyFont="1" applyFill="1" applyBorder="1" applyAlignment="1">
      <alignment horizontal="center" vertical="center"/>
    </xf>
    <xf numFmtId="10" fontId="1" fillId="3" borderId="12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44" fontId="9" fillId="5" borderId="6" xfId="8" applyFont="1" applyFill="1" applyBorder="1" applyAlignment="1">
      <alignment horizontal="center"/>
    </xf>
    <xf numFmtId="44" fontId="9" fillId="5" borderId="7" xfId="8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44" fontId="1" fillId="3" borderId="23" xfId="8" applyFont="1" applyFill="1" applyBorder="1" applyAlignment="1">
      <alignment horizontal="center"/>
    </xf>
    <xf numFmtId="44" fontId="1" fillId="3" borderId="13" xfId="8" applyFont="1" applyFill="1" applyBorder="1" applyAlignment="1">
      <alignment horizontal="center"/>
    </xf>
    <xf numFmtId="44" fontId="1" fillId="3" borderId="25" xfId="8" applyFont="1" applyFill="1" applyBorder="1" applyAlignment="1">
      <alignment horizontal="center"/>
    </xf>
    <xf numFmtId="44" fontId="1" fillId="3" borderId="33" xfId="8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9" fillId="5" borderId="42" xfId="0" applyFont="1" applyFill="1" applyBorder="1" applyAlignment="1">
      <alignment horizontal="center"/>
    </xf>
    <xf numFmtId="44" fontId="1" fillId="3" borderId="20" xfId="8" applyFont="1" applyFill="1" applyBorder="1" applyAlignment="1">
      <alignment horizontal="center"/>
    </xf>
    <xf numFmtId="44" fontId="1" fillId="3" borderId="21" xfId="8" applyFont="1" applyFill="1" applyBorder="1" applyAlignment="1">
      <alignment horizontal="center"/>
    </xf>
    <xf numFmtId="0" fontId="1" fillId="3" borderId="39" xfId="0" applyFont="1" applyFill="1" applyBorder="1" applyAlignment="1">
      <alignment horizontal="left" vertical="top" wrapText="1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left"/>
    </xf>
    <xf numFmtId="44" fontId="1" fillId="3" borderId="35" xfId="8" applyFont="1" applyFill="1" applyBorder="1" applyAlignment="1">
      <alignment horizontal="center"/>
    </xf>
    <xf numFmtId="44" fontId="1" fillId="3" borderId="36" xfId="8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166" fontId="1" fillId="2" borderId="33" xfId="0" applyNumberFormat="1" applyFont="1" applyFill="1" applyBorder="1" applyAlignment="1">
      <alignment horizontal="center"/>
    </xf>
    <xf numFmtId="166" fontId="1" fillId="2" borderId="32" xfId="0" applyNumberFormat="1" applyFont="1" applyFill="1" applyBorder="1" applyAlignment="1">
      <alignment horizontal="center"/>
    </xf>
    <xf numFmtId="166" fontId="9" fillId="5" borderId="31" xfId="0" applyNumberFormat="1" applyFont="1" applyFill="1" applyBorder="1" applyAlignment="1">
      <alignment horizontal="center"/>
    </xf>
    <xf numFmtId="166" fontId="9" fillId="5" borderId="29" xfId="0" applyNumberFormat="1" applyFont="1" applyFill="1" applyBorder="1" applyAlignment="1">
      <alignment horizontal="center"/>
    </xf>
    <xf numFmtId="0" fontId="10" fillId="3" borderId="38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165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44" fontId="9" fillId="5" borderId="37" xfId="8" applyFont="1" applyFill="1" applyBorder="1" applyAlignment="1">
      <alignment horizontal="center"/>
    </xf>
    <xf numFmtId="44" fontId="9" fillId="5" borderId="31" xfId="8" applyFont="1" applyFill="1" applyBorder="1" applyAlignment="1">
      <alignment horizontal="center"/>
    </xf>
    <xf numFmtId="44" fontId="1" fillId="2" borderId="35" xfId="8" applyFont="1" applyFill="1" applyBorder="1" applyAlignment="1">
      <alignment horizontal="center"/>
    </xf>
    <xf numFmtId="44" fontId="1" fillId="2" borderId="36" xfId="8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/>
    </xf>
    <xf numFmtId="165" fontId="1" fillId="3" borderId="25" xfId="1" applyNumberFormat="1" applyFont="1" applyFill="1" applyBorder="1" applyAlignment="1">
      <alignment horizontal="center" vertical="center"/>
    </xf>
    <xf numFmtId="165" fontId="1" fillId="3" borderId="33" xfId="1" applyNumberFormat="1" applyFont="1" applyFill="1" applyBorder="1" applyAlignment="1">
      <alignment horizontal="center" vertical="center"/>
    </xf>
    <xf numFmtId="165" fontId="9" fillId="5" borderId="37" xfId="0" applyNumberFormat="1" applyFont="1" applyFill="1" applyBorder="1" applyAlignment="1">
      <alignment horizontal="center"/>
    </xf>
    <xf numFmtId="165" fontId="9" fillId="5" borderId="31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165" fontId="1" fillId="3" borderId="23" xfId="0" applyNumberFormat="1" applyFont="1" applyFill="1" applyBorder="1" applyAlignment="1">
      <alignment horizontal="center" vertical="center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23" xfId="1" applyNumberFormat="1" applyFont="1" applyFill="1" applyBorder="1" applyAlignment="1">
      <alignment horizontal="center" vertical="center"/>
    </xf>
    <xf numFmtId="165" fontId="1" fillId="3" borderId="13" xfId="1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165" fontId="1" fillId="3" borderId="20" xfId="1" applyNumberFormat="1" applyFont="1" applyFill="1" applyBorder="1" applyAlignment="1">
      <alignment horizontal="center" vertical="center"/>
    </xf>
    <xf numFmtId="165" fontId="1" fillId="3" borderId="21" xfId="1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top" wrapText="1"/>
    </xf>
    <xf numFmtId="44" fontId="9" fillId="5" borderId="37" xfId="0" applyNumberFormat="1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left" vertical="top" wrapText="1"/>
    </xf>
    <xf numFmtId="10" fontId="1" fillId="3" borderId="25" xfId="1" applyNumberFormat="1" applyFont="1" applyFill="1" applyBorder="1" applyAlignment="1">
      <alignment horizontal="center"/>
    </xf>
    <xf numFmtId="44" fontId="1" fillId="2" borderId="25" xfId="8" applyFont="1" applyFill="1" applyBorder="1" applyAlignment="1">
      <alignment horizontal="center"/>
    </xf>
    <xf numFmtId="44" fontId="1" fillId="2" borderId="33" xfId="8" applyFont="1" applyFill="1" applyBorder="1" applyAlignment="1">
      <alignment horizontal="center"/>
    </xf>
    <xf numFmtId="10" fontId="1" fillId="3" borderId="20" xfId="1" applyNumberFormat="1" applyFont="1" applyFill="1" applyBorder="1" applyAlignment="1">
      <alignment horizontal="center"/>
    </xf>
    <xf numFmtId="44" fontId="1" fillId="2" borderId="20" xfId="8" applyFont="1" applyFill="1" applyBorder="1" applyAlignment="1">
      <alignment horizontal="center"/>
    </xf>
    <xf numFmtId="44" fontId="1" fillId="2" borderId="21" xfId="8" applyFont="1" applyFill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10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44" fontId="1" fillId="2" borderId="23" xfId="8" applyFont="1" applyFill="1" applyBorder="1" applyAlignment="1">
      <alignment horizontal="center"/>
    </xf>
    <xf numFmtId="44" fontId="1" fillId="2" borderId="13" xfId="8" applyFont="1" applyFill="1" applyBorder="1" applyAlignment="1">
      <alignment horizontal="center"/>
    </xf>
    <xf numFmtId="0" fontId="9" fillId="5" borderId="18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44" fontId="7" fillId="2" borderId="13" xfId="8" applyFont="1" applyFill="1" applyBorder="1" applyAlignment="1">
      <alignment horizontal="center"/>
    </xf>
    <xf numFmtId="44" fontId="7" fillId="2" borderId="11" xfId="8" applyFont="1" applyFill="1" applyBorder="1" applyAlignment="1">
      <alignment horizontal="center"/>
    </xf>
    <xf numFmtId="44" fontId="7" fillId="3" borderId="23" xfId="0" applyNumberFormat="1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44" fontId="1" fillId="2" borderId="11" xfId="8" applyFont="1" applyFill="1" applyBorder="1" applyAlignment="1">
      <alignment horizontal="center"/>
    </xf>
    <xf numFmtId="10" fontId="1" fillId="3" borderId="35" xfId="1" applyNumberFormat="1" applyFont="1" applyFill="1" applyBorder="1" applyAlignment="1">
      <alignment horizontal="center" vertical="center"/>
    </xf>
    <xf numFmtId="44" fontId="1" fillId="2" borderId="35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0" fontId="9" fillId="5" borderId="6" xfId="1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10" fontId="1" fillId="3" borderId="23" xfId="1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10" fontId="1" fillId="3" borderId="13" xfId="1" applyNumberFormat="1" applyFont="1" applyFill="1" applyBorder="1" applyAlignment="1">
      <alignment horizontal="center"/>
    </xf>
    <xf numFmtId="10" fontId="1" fillId="3" borderId="11" xfId="1" applyNumberFormat="1" applyFont="1" applyFill="1" applyBorder="1" applyAlignment="1">
      <alignment horizontal="center"/>
    </xf>
    <xf numFmtId="10" fontId="1" fillId="3" borderId="12" xfId="1" applyNumberFormat="1" applyFont="1" applyFill="1" applyBorder="1" applyAlignment="1">
      <alignment horizontal="center"/>
    </xf>
    <xf numFmtId="44" fontId="9" fillId="5" borderId="6" xfId="8" applyFont="1" applyFill="1" applyBorder="1" applyAlignment="1">
      <alignment horizontal="right"/>
    </xf>
    <xf numFmtId="44" fontId="9" fillId="5" borderId="7" xfId="8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44" fontId="9" fillId="5" borderId="29" xfId="8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10" fontId="1" fillId="3" borderId="26" xfId="0" applyNumberFormat="1" applyFont="1" applyFill="1" applyBorder="1" applyAlignment="1">
      <alignment horizontal="center"/>
    </xf>
    <xf numFmtId="10" fontId="1" fillId="3" borderId="27" xfId="0" applyNumberFormat="1" applyFont="1" applyFill="1" applyBorder="1" applyAlignment="1">
      <alignment horizontal="center"/>
    </xf>
    <xf numFmtId="10" fontId="1" fillId="3" borderId="28" xfId="0" applyNumberFormat="1" applyFont="1" applyFill="1" applyBorder="1" applyAlignment="1">
      <alignment horizontal="center"/>
    </xf>
    <xf numFmtId="44" fontId="1" fillId="2" borderId="22" xfId="8" applyFont="1" applyFill="1" applyBorder="1" applyAlignment="1">
      <alignment horizontal="center"/>
    </xf>
    <xf numFmtId="0" fontId="9" fillId="3" borderId="14" xfId="0" applyFont="1" applyFill="1" applyBorder="1" applyAlignment="1">
      <alignment horizontal="right" vertical="center" indent="2"/>
    </xf>
    <xf numFmtId="0" fontId="9" fillId="3" borderId="15" xfId="0" applyFont="1" applyFill="1" applyBorder="1" applyAlignment="1">
      <alignment horizontal="right" vertical="center" indent="2"/>
    </xf>
    <xf numFmtId="0" fontId="9" fillId="3" borderId="16" xfId="0" applyFont="1" applyFill="1" applyBorder="1" applyAlignment="1">
      <alignment horizontal="left" vertical="center" indent="2"/>
    </xf>
    <xf numFmtId="0" fontId="9" fillId="3" borderId="14" xfId="0" applyFont="1" applyFill="1" applyBorder="1" applyAlignment="1">
      <alignment horizontal="left" vertical="center" indent="2"/>
    </xf>
    <xf numFmtId="0" fontId="8" fillId="4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 indent="2"/>
    </xf>
    <xf numFmtId="0" fontId="9" fillId="3" borderId="9" xfId="0" applyFont="1" applyFill="1" applyBorder="1" applyAlignment="1">
      <alignment horizontal="right" vertical="center" indent="2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indent="2"/>
    </xf>
    <xf numFmtId="0" fontId="9" fillId="3" borderId="12" xfId="0" applyFont="1" applyFill="1" applyBorder="1" applyAlignment="1">
      <alignment horizontal="right" indent="2"/>
    </xf>
    <xf numFmtId="0" fontId="9" fillId="3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right" vertical="center" indent="2"/>
    </xf>
    <xf numFmtId="0" fontId="9" fillId="3" borderId="12" xfId="0" applyFont="1" applyFill="1" applyBorder="1" applyAlignment="1">
      <alignment horizontal="right" vertical="center" indent="2"/>
    </xf>
    <xf numFmtId="0" fontId="9" fillId="3" borderId="13" xfId="0" applyFont="1" applyFill="1" applyBorder="1" applyAlignment="1">
      <alignment horizontal="left" vertical="center" indent="2"/>
    </xf>
    <xf numFmtId="0" fontId="9" fillId="3" borderId="11" xfId="0" applyFont="1" applyFill="1" applyBorder="1" applyAlignment="1">
      <alignment horizontal="left" vertical="center" indent="2"/>
    </xf>
    <xf numFmtId="44" fontId="9" fillId="3" borderId="13" xfId="8" applyFont="1" applyFill="1" applyBorder="1" applyAlignment="1">
      <alignment horizontal="left" vertical="center" indent="2"/>
    </xf>
    <xf numFmtId="44" fontId="9" fillId="3" borderId="11" xfId="8" applyFont="1" applyFill="1" applyBorder="1" applyAlignment="1">
      <alignment horizontal="left" vertical="center" indent="2"/>
    </xf>
    <xf numFmtId="14" fontId="9" fillId="3" borderId="13" xfId="0" applyNumberFormat="1" applyFont="1" applyFill="1" applyBorder="1" applyAlignment="1">
      <alignment horizontal="left" vertical="center" indent="2"/>
    </xf>
    <xf numFmtId="0" fontId="9" fillId="3" borderId="14" xfId="0" applyFont="1" applyFill="1" applyBorder="1" applyAlignment="1">
      <alignment horizontal="right" indent="2"/>
    </xf>
    <xf numFmtId="0" fontId="9" fillId="3" borderId="15" xfId="0" applyFont="1" applyFill="1" applyBorder="1" applyAlignment="1">
      <alignment horizontal="right" indent="2"/>
    </xf>
    <xf numFmtId="0" fontId="9" fillId="3" borderId="16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left" vertical="center" indent="2"/>
    </xf>
    <xf numFmtId="0" fontId="9" fillId="3" borderId="8" xfId="0" applyFont="1" applyFill="1" applyBorder="1" applyAlignment="1">
      <alignment horizontal="left" vertical="center" indent="2"/>
    </xf>
    <xf numFmtId="10" fontId="1" fillId="3" borderId="10" xfId="0" applyNumberFormat="1" applyFont="1" applyFill="1" applyBorder="1" applyAlignment="1">
      <alignment horizontal="center"/>
    </xf>
    <xf numFmtId="10" fontId="1" fillId="3" borderId="8" xfId="0" applyNumberFormat="1" applyFont="1" applyFill="1" applyBorder="1" applyAlignment="1">
      <alignment horizontal="center"/>
    </xf>
    <xf numFmtId="10" fontId="1" fillId="3" borderId="9" xfId="0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44" fontId="6" fillId="3" borderId="1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44" fontId="6" fillId="3" borderId="23" xfId="7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44" fontId="3" fillId="5" borderId="44" xfId="0" applyNumberFormat="1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44" fontId="6" fillId="3" borderId="25" xfId="7" applyFont="1" applyFill="1" applyBorder="1" applyAlignment="1">
      <alignment horizontal="center" vertical="center"/>
    </xf>
    <xf numFmtId="44" fontId="6" fillId="3" borderId="33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4" fontId="6" fillId="3" borderId="20" xfId="7" applyFont="1" applyFill="1" applyBorder="1" applyAlignment="1">
      <alignment horizontal="center" vertical="center"/>
    </xf>
    <xf numFmtId="44" fontId="6" fillId="3" borderId="21" xfId="0" applyNumberFormat="1" applyFont="1" applyFill="1" applyBorder="1" applyAlignment="1">
      <alignment horizontal="center" vertical="center"/>
    </xf>
  </cellXfs>
  <cellStyles count="9">
    <cellStyle name="Moeda" xfId="8" builtinId="4"/>
    <cellStyle name="Moeda 2" xfId="6" xr:uid="{00000000-0005-0000-0000-000001000000}"/>
    <cellStyle name="Moeda 2 2" xfId="3" xr:uid="{00000000-0005-0000-0000-000002000000}"/>
    <cellStyle name="Moeda 6" xfId="7" xr:uid="{00000000-0005-0000-0000-000003000000}"/>
    <cellStyle name="Normal" xfId="0" builtinId="0"/>
    <cellStyle name="Normal 2 2" xfId="4" xr:uid="{00000000-0005-0000-0000-000005000000}"/>
    <cellStyle name="Normal 3" xfId="2" xr:uid="{00000000-0005-0000-0000-000006000000}"/>
    <cellStyle name="Porcentagem" xfId="1" builtinId="5"/>
    <cellStyle name="Vírgula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0</xdr:rowOff>
    </xdr:from>
    <xdr:to>
      <xdr:col>12</xdr:col>
      <xdr:colOff>101600</xdr:colOff>
      <xdr:row>8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47875" y="0"/>
          <a:ext cx="6483350" cy="1609725"/>
          <a:chOff x="1571625" y="-200025"/>
          <a:chExt cx="6292850" cy="1609725"/>
        </a:xfrm>
      </xdr:grpSpPr>
      <xdr:sp macro="" textlink="">
        <xdr:nvSpPr>
          <xdr:cNvPr id="4" name="Text Box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1625" y="-200025"/>
            <a:ext cx="6292850" cy="1609725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wrap="square" lIns="91440" tIns="45720" rIns="91440" bIns="4572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1">
              <a:defRPr sz="1000"/>
            </a:pPr>
            <a:endParaRPr lang="pt-BR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180974</xdr:rowOff>
    </xdr:from>
    <xdr:to>
      <xdr:col>2</xdr:col>
      <xdr:colOff>278961</xdr:colOff>
      <xdr:row>1</xdr:row>
      <xdr:rowOff>470647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29" y="180974"/>
          <a:ext cx="928903" cy="861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284892</xdr:colOff>
      <xdr:row>0</xdr:row>
      <xdr:rowOff>2</xdr:rowOff>
    </xdr:from>
    <xdr:to>
      <xdr:col>10</xdr:col>
      <xdr:colOff>442785</xdr:colOff>
      <xdr:row>2</xdr:row>
      <xdr:rowOff>403415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990863" y="2"/>
          <a:ext cx="10030275" cy="1546413"/>
          <a:chOff x="1571625" y="-200024"/>
          <a:chExt cx="6292850" cy="978600"/>
        </a:xfrm>
      </xdr:grpSpPr>
      <xdr:sp macro="" textlink="">
        <xdr:nvSpPr>
          <xdr:cNvPr id="4" name="Text Box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1625" y="-200024"/>
            <a:ext cx="6292850" cy="97860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wrap="square" lIns="91440" tIns="45720" rIns="91440" bIns="4572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1">
              <a:defRPr sz="1000"/>
            </a:pPr>
            <a:r>
              <a:rPr lang="pt-BR" sz="1600" b="1" i="0" strike="noStrike">
                <a:solidFill>
                  <a:srgbClr val="000000"/>
                </a:solidFill>
                <a:latin typeface="+mn-lt"/>
              </a:rPr>
              <a:t>F U T U R A - Serviços Profissionais Administrativos EIRELI</a:t>
            </a:r>
          </a:p>
          <a:p>
            <a:pPr algn="l" rtl="1">
              <a:defRPr sz="1000"/>
            </a:pPr>
            <a:r>
              <a:rPr lang="pt-BR" sz="1600" b="1" i="0" strike="noStrike">
                <a:solidFill>
                  <a:srgbClr val="000000"/>
                </a:solidFill>
                <a:latin typeface="+mn-lt"/>
              </a:rPr>
              <a:t>CNPJ n° 06.234.467/0001-82</a:t>
            </a:r>
          </a:p>
          <a:p>
            <a:pPr algn="l" rtl="1">
              <a:defRPr sz="1000"/>
            </a:pPr>
            <a:r>
              <a:rPr lang="pt-BR" sz="1600" b="1" i="0" strike="noStrike">
                <a:solidFill>
                  <a:srgbClr val="000000"/>
                </a:solidFill>
                <a:latin typeface="+mn-lt"/>
              </a:rPr>
              <a:t>Rua Isac Meyer, 215, Aldeota, Fortaleza-CE</a:t>
            </a:r>
          </a:p>
          <a:p>
            <a:pPr algn="l" rtl="1">
              <a:defRPr sz="1000"/>
            </a:pPr>
            <a:r>
              <a:rPr lang="pt-BR" sz="1600" b="1" i="0" strike="noStrike">
                <a:solidFill>
                  <a:srgbClr val="000000"/>
                </a:solidFill>
                <a:latin typeface="+mn-lt"/>
              </a:rPr>
              <a:t>Email: futuraservico@hotmail.com</a:t>
            </a:r>
          </a:p>
          <a:p>
            <a:pPr algn="l" rtl="1">
              <a:defRPr sz="1000"/>
            </a:pPr>
            <a:r>
              <a:rPr lang="pt-BR" sz="1600" b="1" i="0" strike="noStrike">
                <a:solidFill>
                  <a:srgbClr val="000000"/>
                </a:solidFill>
                <a:latin typeface="+mn-lt"/>
                <a:cs typeface="Times New Roman"/>
              </a:rPr>
              <a:t>Telefone:</a:t>
            </a:r>
            <a:r>
              <a:rPr lang="pt-BR" sz="1600" b="1" i="0" strike="noStrike" baseline="0">
                <a:solidFill>
                  <a:srgbClr val="000000"/>
                </a:solidFill>
                <a:latin typeface="+mn-lt"/>
                <a:cs typeface="Times New Roman"/>
              </a:rPr>
              <a:t> (85) 30488400</a:t>
            </a:r>
            <a:endParaRPr lang="pt-BR" sz="1600" b="1" i="0" strike="noStrike">
              <a:solidFill>
                <a:srgbClr val="000000"/>
              </a:solidFill>
              <a:latin typeface="+mn-lt"/>
              <a:cs typeface="Times New Roman"/>
            </a:endParaRPr>
          </a:p>
          <a:p>
            <a:pPr algn="l" rtl="1">
              <a:defRPr sz="1000"/>
            </a:pPr>
            <a:endParaRPr lang="pt-BR" sz="105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4</xdr:col>
      <xdr:colOff>0</xdr:colOff>
      <xdr:row>42</xdr:row>
      <xdr:rowOff>0</xdr:rowOff>
    </xdr:from>
    <xdr:to>
      <xdr:col>5</xdr:col>
      <xdr:colOff>100853</xdr:colOff>
      <xdr:row>43</xdr:row>
      <xdr:rowOff>112059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82235" y="23711647"/>
          <a:ext cx="694765" cy="68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OI/Caico$/Administrativo/Coordenacoes/COSGEMCA/Contratos/2019/Licita&#231;&#245;es/Demais%20Postos/Auxiliar%20de%20Cozinha/01%20-%20Planilha%20de%20Postos%20-%20AUXILIAR%20DE%20COZIN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listas#"/>
      <sheetName val="#insumo total#"/>
      <sheetName val="APODI"/>
      <sheetName val="CIDADE ALTA"/>
      <sheetName val="JOÃO CÂMARA"/>
      <sheetName val="MACAU"/>
      <sheetName val="MOSSORÓ"/>
      <sheetName val="SÃO GONÇALO DO AMARANTE"/>
      <sheetName val="SÃO PAULO DO POTENGI"/>
    </sheetNames>
    <sheetDataSet>
      <sheetData sheetId="0">
        <row r="1">
          <cell r="E1" t="str">
            <v>APODI</v>
          </cell>
          <cell r="F1" t="str">
            <v>AP</v>
          </cell>
        </row>
        <row r="2">
          <cell r="E2" t="str">
            <v>CAICÓ</v>
          </cell>
          <cell r="F2" t="str">
            <v>CA</v>
          </cell>
        </row>
        <row r="3">
          <cell r="E3" t="str">
            <v>CANGUARETAMA</v>
          </cell>
          <cell r="F3" t="str">
            <v>CANG</v>
          </cell>
        </row>
        <row r="4">
          <cell r="E4" t="str">
            <v>CEARÁ-MIRIM</v>
          </cell>
          <cell r="F4" t="str">
            <v>CM</v>
          </cell>
        </row>
        <row r="5">
          <cell r="E5" t="str">
            <v>CURRAIS NOVOS</v>
          </cell>
          <cell r="F5" t="str">
            <v>CN</v>
          </cell>
        </row>
        <row r="6">
          <cell r="E6" t="str">
            <v>EDUCAÇÃO À DISTÂNCIA</v>
          </cell>
          <cell r="F6" t="str">
            <v>EaD</v>
          </cell>
        </row>
        <row r="7">
          <cell r="E7" t="str">
            <v>IPANGUAÇU</v>
          </cell>
          <cell r="F7" t="str">
            <v>IP</v>
          </cell>
        </row>
        <row r="8">
          <cell r="E8" t="str">
            <v>JOÃO CÂMARA</v>
          </cell>
          <cell r="F8" t="str">
            <v>JC</v>
          </cell>
        </row>
        <row r="9">
          <cell r="E9" t="str">
            <v>LAJES</v>
          </cell>
          <cell r="F9" t="str">
            <v>LJ</v>
          </cell>
        </row>
        <row r="10">
          <cell r="E10" t="str">
            <v>MACAU</v>
          </cell>
          <cell r="F10" t="str">
            <v>MC</v>
          </cell>
        </row>
        <row r="11">
          <cell r="E11" t="str">
            <v>MOSSORÓ</v>
          </cell>
          <cell r="F11" t="str">
            <v>MO</v>
          </cell>
        </row>
        <row r="12">
          <cell r="E12" t="str">
            <v>NATAL CENTRAL</v>
          </cell>
          <cell r="F12" t="str">
            <v>CNAT</v>
          </cell>
        </row>
        <row r="13">
          <cell r="E13" t="str">
            <v>NATAL CIDADE ALTA</v>
          </cell>
          <cell r="F13" t="str">
            <v>CALT</v>
          </cell>
        </row>
        <row r="14">
          <cell r="E14" t="str">
            <v>NATAL ZONA NORTE</v>
          </cell>
          <cell r="F14" t="str">
            <v>ZN</v>
          </cell>
        </row>
        <row r="15">
          <cell r="E15" t="str">
            <v>NOVA CRUZ</v>
          </cell>
          <cell r="F15" t="str">
            <v>NC</v>
          </cell>
        </row>
        <row r="16">
          <cell r="E16" t="str">
            <v>PARELHAS</v>
          </cell>
          <cell r="F16" t="str">
            <v>PAAS</v>
          </cell>
        </row>
        <row r="17">
          <cell r="E17" t="str">
            <v>PARNAMIRIM</v>
          </cell>
          <cell r="F17" t="str">
            <v>PAR</v>
          </cell>
        </row>
        <row r="18">
          <cell r="E18" t="str">
            <v>PAU DOS FERROS</v>
          </cell>
          <cell r="F18" t="str">
            <v>PF</v>
          </cell>
        </row>
        <row r="19">
          <cell r="E19" t="str">
            <v>REITORIA</v>
          </cell>
          <cell r="F19" t="str">
            <v>RE</v>
          </cell>
        </row>
        <row r="20">
          <cell r="E20" t="str">
            <v>SANTA CRUZ</v>
          </cell>
          <cell r="F20" t="str">
            <v>SC</v>
          </cell>
        </row>
        <row r="21">
          <cell r="E21" t="str">
            <v>SÃO GONÇALO DO AMARANTE</v>
          </cell>
          <cell r="F21" t="str">
            <v>SGA</v>
          </cell>
        </row>
        <row r="22">
          <cell r="E22" t="str">
            <v>SÃO PAULO DO POTENGI</v>
          </cell>
          <cell r="F22" t="str">
            <v>SPP</v>
          </cell>
        </row>
      </sheetData>
      <sheetData sheetId="1" refreshError="1"/>
      <sheetData sheetId="2">
        <row r="103">
          <cell r="F103">
            <v>3.4533777777777779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S207"/>
  <sheetViews>
    <sheetView tabSelected="1" view="pageBreakPreview" topLeftCell="A86" zoomScaleNormal="100" zoomScaleSheetLayoutView="100" workbookViewId="0">
      <selection activeCell="R102" sqref="R102"/>
    </sheetView>
  </sheetViews>
  <sheetFormatPr defaultColWidth="10.85546875" defaultRowHeight="15"/>
  <cols>
    <col min="1" max="1" width="4.140625" style="1" customWidth="1"/>
    <col min="2" max="3" width="10.85546875" style="1"/>
    <col min="4" max="6" width="10.85546875" style="1" customWidth="1"/>
    <col min="7" max="7" width="13.7109375" style="1" bestFit="1" customWidth="1"/>
    <col min="8" max="9" width="10.85546875" style="1" customWidth="1"/>
    <col min="10" max="10" width="10.85546875" style="1"/>
    <col min="11" max="11" width="10.85546875" style="1" customWidth="1"/>
    <col min="12" max="17" width="10.85546875" style="1"/>
    <col min="18" max="18" width="16.5703125" style="1" bestFit="1" customWidth="1"/>
    <col min="19" max="16384" width="10.85546875" style="1"/>
  </cols>
  <sheetData>
    <row r="10" spans="1:18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>
      <c r="A12" s="2"/>
      <c r="B12" s="273" t="s">
        <v>67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1"/>
      <c r="R12" s="2"/>
    </row>
    <row r="13" spans="1:18" ht="15.75">
      <c r="A13" s="2"/>
      <c r="B13" s="274" t="s">
        <v>68</v>
      </c>
      <c r="C13" s="274"/>
      <c r="D13" s="274"/>
      <c r="E13" s="274"/>
      <c r="F13" s="274"/>
      <c r="G13" s="274"/>
      <c r="H13" s="274"/>
      <c r="I13" s="275"/>
      <c r="J13" s="276"/>
      <c r="K13" s="222"/>
      <c r="L13" s="222"/>
      <c r="M13" s="222"/>
      <c r="N13" s="222"/>
      <c r="O13" s="222"/>
      <c r="P13" s="222"/>
      <c r="Q13" s="222"/>
      <c r="R13" s="2"/>
    </row>
    <row r="14" spans="1:18" ht="15.75">
      <c r="A14" s="2"/>
      <c r="B14" s="277" t="s">
        <v>69</v>
      </c>
      <c r="C14" s="277"/>
      <c r="D14" s="277"/>
      <c r="E14" s="277"/>
      <c r="F14" s="277"/>
      <c r="G14" s="277"/>
      <c r="H14" s="277"/>
      <c r="I14" s="278"/>
      <c r="J14" s="279" t="s">
        <v>70</v>
      </c>
      <c r="K14" s="169"/>
      <c r="L14" s="169"/>
      <c r="M14" s="169"/>
      <c r="N14" s="169"/>
      <c r="O14" s="169"/>
      <c r="P14" s="169"/>
      <c r="Q14" s="169"/>
      <c r="R14" s="2"/>
    </row>
    <row r="15" spans="1:18" ht="15.75">
      <c r="A15" s="2"/>
      <c r="B15" s="277" t="s">
        <v>71</v>
      </c>
      <c r="C15" s="277"/>
      <c r="D15" s="277"/>
      <c r="E15" s="277"/>
      <c r="F15" s="277"/>
      <c r="G15" s="277"/>
      <c r="H15" s="277"/>
      <c r="I15" s="278"/>
      <c r="J15" s="280" t="s">
        <v>209</v>
      </c>
      <c r="K15" s="281"/>
      <c r="L15" s="281"/>
      <c r="M15" s="281"/>
      <c r="N15" s="281"/>
      <c r="O15" s="281"/>
      <c r="P15" s="281"/>
      <c r="Q15" s="281"/>
      <c r="R15" s="2"/>
    </row>
    <row r="16" spans="1:18" ht="16.5" thickBot="1">
      <c r="A16" s="2"/>
      <c r="B16" s="289" t="s">
        <v>72</v>
      </c>
      <c r="C16" s="289"/>
      <c r="D16" s="289"/>
      <c r="E16" s="289"/>
      <c r="F16" s="289"/>
      <c r="G16" s="289"/>
      <c r="H16" s="289"/>
      <c r="I16" s="290"/>
      <c r="J16" s="291">
        <v>12</v>
      </c>
      <c r="K16" s="292"/>
      <c r="L16" s="292"/>
      <c r="M16" s="292"/>
      <c r="N16" s="292"/>
      <c r="O16" s="292"/>
      <c r="P16" s="292"/>
      <c r="Q16" s="292"/>
      <c r="R16" s="2"/>
    </row>
    <row r="17" spans="1:18" ht="15.75">
      <c r="A17" s="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"/>
    </row>
    <row r="18" spans="1:18" ht="15.75">
      <c r="A18" s="2"/>
      <c r="B18" s="273" t="s">
        <v>16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1"/>
      <c r="R18" s="2"/>
    </row>
    <row r="19" spans="1:18" ht="15.75">
      <c r="A19" s="2"/>
      <c r="B19" s="274" t="s">
        <v>73</v>
      </c>
      <c r="C19" s="274"/>
      <c r="D19" s="274"/>
      <c r="E19" s="274"/>
      <c r="F19" s="274"/>
      <c r="G19" s="274"/>
      <c r="H19" s="274"/>
      <c r="I19" s="275"/>
      <c r="J19" s="294" t="s">
        <v>207</v>
      </c>
      <c r="K19" s="295"/>
      <c r="L19" s="295"/>
      <c r="M19" s="295"/>
      <c r="N19" s="295"/>
      <c r="O19" s="295"/>
      <c r="P19" s="295"/>
      <c r="Q19" s="295"/>
      <c r="R19" s="2"/>
    </row>
    <row r="20" spans="1:18" ht="15.75">
      <c r="A20" s="2"/>
      <c r="B20" s="282" t="s">
        <v>74</v>
      </c>
      <c r="C20" s="282"/>
      <c r="D20" s="282"/>
      <c r="E20" s="282"/>
      <c r="F20" s="282"/>
      <c r="G20" s="282"/>
      <c r="H20" s="282"/>
      <c r="I20" s="283"/>
      <c r="J20" s="284" t="s">
        <v>208</v>
      </c>
      <c r="K20" s="285"/>
      <c r="L20" s="285"/>
      <c r="M20" s="285"/>
      <c r="N20" s="285"/>
      <c r="O20" s="285"/>
      <c r="P20" s="285"/>
      <c r="Q20" s="285"/>
      <c r="R20" s="2"/>
    </row>
    <row r="21" spans="1:18" ht="15.75">
      <c r="A21" s="2"/>
      <c r="B21" s="282" t="s">
        <v>75</v>
      </c>
      <c r="C21" s="282"/>
      <c r="D21" s="282"/>
      <c r="E21" s="282"/>
      <c r="F21" s="282"/>
      <c r="G21" s="282"/>
      <c r="H21" s="282"/>
      <c r="I21" s="283"/>
      <c r="J21" s="286">
        <v>2730.45</v>
      </c>
      <c r="K21" s="287"/>
      <c r="L21" s="287"/>
      <c r="M21" s="287"/>
      <c r="N21" s="287"/>
      <c r="O21" s="287"/>
      <c r="P21" s="287"/>
      <c r="Q21" s="287"/>
      <c r="R21" s="2"/>
    </row>
    <row r="22" spans="1:18" ht="15.75">
      <c r="A22" s="2"/>
      <c r="B22" s="282" t="s">
        <v>18</v>
      </c>
      <c r="C22" s="282"/>
      <c r="D22" s="282"/>
      <c r="E22" s="282"/>
      <c r="F22" s="282"/>
      <c r="G22" s="282"/>
      <c r="H22" s="282"/>
      <c r="I22" s="283"/>
      <c r="J22" s="288">
        <v>45047</v>
      </c>
      <c r="K22" s="285"/>
      <c r="L22" s="285"/>
      <c r="M22" s="285"/>
      <c r="N22" s="285"/>
      <c r="O22" s="285"/>
      <c r="P22" s="285"/>
      <c r="Q22" s="285"/>
      <c r="R22" s="2"/>
    </row>
    <row r="23" spans="1:18" ht="16.5" thickBot="1">
      <c r="A23" s="2"/>
      <c r="B23" s="269" t="s">
        <v>17</v>
      </c>
      <c r="C23" s="269"/>
      <c r="D23" s="269"/>
      <c r="E23" s="269"/>
      <c r="F23" s="269"/>
      <c r="G23" s="269"/>
      <c r="H23" s="269"/>
      <c r="I23" s="270"/>
      <c r="J23" s="271" t="s">
        <v>207</v>
      </c>
      <c r="K23" s="272"/>
      <c r="L23" s="272"/>
      <c r="M23" s="272"/>
      <c r="N23" s="272"/>
      <c r="O23" s="272"/>
      <c r="P23" s="272"/>
      <c r="Q23" s="272"/>
      <c r="R23" s="2"/>
    </row>
    <row r="24" spans="1:18" ht="15.75">
      <c r="A24" s="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2"/>
    </row>
    <row r="25" spans="1:18" ht="15.75">
      <c r="A25" s="2"/>
      <c r="B25" s="84" t="s">
        <v>76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  <c r="R25" s="2"/>
    </row>
    <row r="26" spans="1:18" ht="15.7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</row>
    <row r="27" spans="1:18" ht="15.75">
      <c r="A27" s="2"/>
      <c r="B27" s="141">
        <v>1</v>
      </c>
      <c r="C27" s="41"/>
      <c r="D27" s="132" t="s">
        <v>19</v>
      </c>
      <c r="E27" s="131"/>
      <c r="F27" s="131"/>
      <c r="G27" s="131"/>
      <c r="H27" s="131"/>
      <c r="I27" s="131"/>
      <c r="J27" s="131"/>
      <c r="K27" s="71"/>
      <c r="L27" s="42" t="s">
        <v>77</v>
      </c>
      <c r="M27" s="142"/>
      <c r="N27" s="141"/>
      <c r="O27" s="42" t="s">
        <v>78</v>
      </c>
      <c r="P27" s="142"/>
      <c r="Q27" s="142"/>
      <c r="R27" s="2"/>
    </row>
    <row r="28" spans="1:18" ht="15.75">
      <c r="A28" s="2"/>
      <c r="B28" s="133" t="s">
        <v>9</v>
      </c>
      <c r="C28" s="134"/>
      <c r="D28" s="112" t="s">
        <v>1</v>
      </c>
      <c r="E28" s="113"/>
      <c r="F28" s="113"/>
      <c r="G28" s="113"/>
      <c r="H28" s="113"/>
      <c r="I28" s="113"/>
      <c r="J28" s="113"/>
      <c r="K28" s="114"/>
      <c r="L28" s="296">
        <v>1</v>
      </c>
      <c r="M28" s="297"/>
      <c r="N28" s="298"/>
      <c r="O28" s="209">
        <f>L28*J$21</f>
        <v>2730.45</v>
      </c>
      <c r="P28" s="268"/>
      <c r="Q28" s="268"/>
      <c r="R28" s="2"/>
    </row>
    <row r="29" spans="1:18" ht="15.75">
      <c r="A29" s="2"/>
      <c r="B29" s="143" t="s">
        <v>8</v>
      </c>
      <c r="C29" s="144"/>
      <c r="D29" s="122" t="s">
        <v>79</v>
      </c>
      <c r="E29" s="123"/>
      <c r="F29" s="123"/>
      <c r="G29" s="123"/>
      <c r="H29" s="123"/>
      <c r="I29" s="123"/>
      <c r="J29" s="123"/>
      <c r="K29" s="124"/>
      <c r="L29" s="248">
        <v>0</v>
      </c>
      <c r="M29" s="249"/>
      <c r="N29" s="250"/>
      <c r="O29" s="214">
        <f>L29*O$28</f>
        <v>0</v>
      </c>
      <c r="P29" s="237"/>
      <c r="Q29" s="237"/>
      <c r="R29" s="2"/>
    </row>
    <row r="30" spans="1:18" ht="15.75">
      <c r="A30" s="2"/>
      <c r="B30" s="143" t="s">
        <v>10</v>
      </c>
      <c r="C30" s="144"/>
      <c r="D30" s="122" t="s">
        <v>20</v>
      </c>
      <c r="E30" s="123"/>
      <c r="F30" s="123"/>
      <c r="G30" s="123"/>
      <c r="H30" s="123"/>
      <c r="I30" s="123"/>
      <c r="J30" s="123"/>
      <c r="K30" s="124"/>
      <c r="L30" s="248">
        <v>0</v>
      </c>
      <c r="M30" s="249"/>
      <c r="N30" s="250"/>
      <c r="O30" s="214">
        <f t="shared" ref="O30:O33" si="0">L30*O$28</f>
        <v>0</v>
      </c>
      <c r="P30" s="237"/>
      <c r="Q30" s="237"/>
      <c r="R30" s="2"/>
    </row>
    <row r="31" spans="1:18" ht="15.75">
      <c r="A31" s="2"/>
      <c r="B31" s="143" t="s">
        <v>11</v>
      </c>
      <c r="C31" s="144"/>
      <c r="D31" s="122" t="s">
        <v>21</v>
      </c>
      <c r="E31" s="123"/>
      <c r="F31" s="123"/>
      <c r="G31" s="123"/>
      <c r="H31" s="123"/>
      <c r="I31" s="123"/>
      <c r="J31" s="123"/>
      <c r="K31" s="124"/>
      <c r="L31" s="248">
        <v>0</v>
      </c>
      <c r="M31" s="249"/>
      <c r="N31" s="250"/>
      <c r="O31" s="214">
        <f t="shared" si="0"/>
        <v>0</v>
      </c>
      <c r="P31" s="237"/>
      <c r="Q31" s="237"/>
      <c r="R31" s="2"/>
    </row>
    <row r="32" spans="1:18" ht="15.75">
      <c r="A32" s="2"/>
      <c r="B32" s="143" t="s">
        <v>12</v>
      </c>
      <c r="C32" s="144"/>
      <c r="D32" s="122" t="s">
        <v>22</v>
      </c>
      <c r="E32" s="123"/>
      <c r="F32" s="123"/>
      <c r="G32" s="123"/>
      <c r="H32" s="123"/>
      <c r="I32" s="123"/>
      <c r="J32" s="123"/>
      <c r="K32" s="124"/>
      <c r="L32" s="248">
        <v>0</v>
      </c>
      <c r="M32" s="249"/>
      <c r="N32" s="250"/>
      <c r="O32" s="214">
        <f t="shared" si="0"/>
        <v>0</v>
      </c>
      <c r="P32" s="237"/>
      <c r="Q32" s="237"/>
      <c r="R32" s="2"/>
    </row>
    <row r="33" spans="1:18" ht="15.75">
      <c r="A33" s="2"/>
      <c r="B33" s="136" t="s">
        <v>13</v>
      </c>
      <c r="C33" s="137"/>
      <c r="D33" s="262" t="s">
        <v>80</v>
      </c>
      <c r="E33" s="263"/>
      <c r="F33" s="263"/>
      <c r="G33" s="263"/>
      <c r="H33" s="263"/>
      <c r="I33" s="263"/>
      <c r="J33" s="263"/>
      <c r="K33" s="264"/>
      <c r="L33" s="265">
        <v>0</v>
      </c>
      <c r="M33" s="266"/>
      <c r="N33" s="267"/>
      <c r="O33" s="214">
        <f t="shared" si="0"/>
        <v>0</v>
      </c>
      <c r="P33" s="237"/>
      <c r="Q33" s="237"/>
      <c r="R33" s="2"/>
    </row>
    <row r="34" spans="1:18" ht="16.5" thickBot="1">
      <c r="A34" s="2"/>
      <c r="B34" s="79" t="s">
        <v>81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49"/>
      <c r="O34" s="177">
        <f>SUM(O28:Q33)</f>
        <v>2730.45</v>
      </c>
      <c r="P34" s="258"/>
      <c r="Q34" s="258"/>
      <c r="R34" s="2"/>
    </row>
    <row r="35" spans="1:18" ht="15.75">
      <c r="A35" s="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2"/>
    </row>
    <row r="36" spans="1:18" ht="15.75">
      <c r="A36" s="2"/>
      <c r="B36" s="259" t="s">
        <v>82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1"/>
      <c r="R36" s="2"/>
    </row>
    <row r="37" spans="1:18" ht="15.7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"/>
    </row>
    <row r="38" spans="1:18" ht="15.75">
      <c r="A38" s="2"/>
      <c r="B38" s="142" t="s">
        <v>23</v>
      </c>
      <c r="C38" s="141"/>
      <c r="D38" s="42" t="s">
        <v>83</v>
      </c>
      <c r="E38" s="142"/>
      <c r="F38" s="142"/>
      <c r="G38" s="142"/>
      <c r="H38" s="142"/>
      <c r="I38" s="142"/>
      <c r="J38" s="142"/>
      <c r="K38" s="141"/>
      <c r="L38" s="41" t="s">
        <v>77</v>
      </c>
      <c r="M38" s="41"/>
      <c r="N38" s="41"/>
      <c r="O38" s="41" t="s">
        <v>78</v>
      </c>
      <c r="P38" s="41"/>
      <c r="Q38" s="42"/>
      <c r="R38" s="2"/>
    </row>
    <row r="39" spans="1:18" ht="15.75">
      <c r="A39" s="2"/>
      <c r="B39" s="253" t="s">
        <v>9</v>
      </c>
      <c r="C39" s="254"/>
      <c r="D39" s="255" t="s">
        <v>84</v>
      </c>
      <c r="E39" s="256"/>
      <c r="F39" s="256"/>
      <c r="G39" s="256"/>
      <c r="H39" s="256"/>
      <c r="I39" s="256"/>
      <c r="J39" s="256"/>
      <c r="K39" s="257"/>
      <c r="L39" s="207">
        <f xml:space="preserve"> 1/12</f>
        <v>8.3333333333333329E-2</v>
      </c>
      <c r="M39" s="207"/>
      <c r="N39" s="207"/>
      <c r="O39" s="208">
        <f>O$34*L39</f>
        <v>227.53749999999997</v>
      </c>
      <c r="P39" s="208"/>
      <c r="Q39" s="209"/>
      <c r="R39" s="2"/>
    </row>
    <row r="40" spans="1:18" ht="15.75">
      <c r="A40" s="2"/>
      <c r="B40" s="169" t="s">
        <v>8</v>
      </c>
      <c r="C40" s="143"/>
      <c r="D40" s="170" t="s">
        <v>2</v>
      </c>
      <c r="E40" s="171"/>
      <c r="F40" s="171"/>
      <c r="G40" s="171"/>
      <c r="H40" s="171"/>
      <c r="I40" s="171"/>
      <c r="J40" s="171"/>
      <c r="K40" s="172"/>
      <c r="L40" s="207">
        <f xml:space="preserve"> (1/12)</f>
        <v>8.3333333333333329E-2</v>
      </c>
      <c r="M40" s="207"/>
      <c r="N40" s="207"/>
      <c r="O40" s="208">
        <f t="shared" ref="O40:O41" si="1">O$34*L40</f>
        <v>227.53749999999997</v>
      </c>
      <c r="P40" s="208"/>
      <c r="Q40" s="209"/>
      <c r="R40" s="2"/>
    </row>
    <row r="41" spans="1:18" ht="15.75">
      <c r="A41" s="2"/>
      <c r="B41" s="160" t="s">
        <v>10</v>
      </c>
      <c r="C41" s="136"/>
      <c r="D41" s="245" t="s">
        <v>85</v>
      </c>
      <c r="E41" s="246"/>
      <c r="F41" s="246"/>
      <c r="G41" s="246"/>
      <c r="H41" s="246"/>
      <c r="I41" s="246"/>
      <c r="J41" s="246"/>
      <c r="K41" s="247"/>
      <c r="L41" s="248">
        <v>3.7699999999999997E-2</v>
      </c>
      <c r="M41" s="249"/>
      <c r="N41" s="250"/>
      <c r="O41" s="208">
        <f t="shared" si="1"/>
        <v>102.93796499999999</v>
      </c>
      <c r="P41" s="208"/>
      <c r="Q41" s="209"/>
      <c r="R41" s="2"/>
    </row>
    <row r="42" spans="1:18" ht="15.75">
      <c r="A42" s="2"/>
      <c r="B42" s="38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51">
        <f>SUM(O39:Q41)</f>
        <v>558.01296499999989</v>
      </c>
      <c r="P42" s="251"/>
      <c r="Q42" s="252"/>
      <c r="R42" s="2"/>
    </row>
    <row r="43" spans="1:18" ht="15.75">
      <c r="A43" s="2"/>
      <c r="B43" s="225" t="s">
        <v>190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"/>
    </row>
    <row r="44" spans="1:18" ht="15.75">
      <c r="A44" s="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2"/>
    </row>
    <row r="45" spans="1:18" ht="15.75">
      <c r="A45" s="2"/>
      <c r="B45" s="83" t="s">
        <v>87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2"/>
    </row>
    <row r="46" spans="1:18" ht="15.75">
      <c r="A46" s="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2"/>
    </row>
    <row r="47" spans="1:18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>
      <c r="A48" s="2"/>
      <c r="B48" s="71" t="s">
        <v>25</v>
      </c>
      <c r="C48" s="72"/>
      <c r="D48" s="72" t="s">
        <v>24</v>
      </c>
      <c r="E48" s="72"/>
      <c r="F48" s="72"/>
      <c r="G48" s="72"/>
      <c r="H48" s="72"/>
      <c r="I48" s="72"/>
      <c r="J48" s="72"/>
      <c r="K48" s="72"/>
      <c r="L48" s="41" t="s">
        <v>77</v>
      </c>
      <c r="M48" s="41"/>
      <c r="N48" s="41"/>
      <c r="O48" s="41" t="s">
        <v>78</v>
      </c>
      <c r="P48" s="41"/>
      <c r="Q48" s="42"/>
      <c r="R48" s="2"/>
    </row>
    <row r="49" spans="1:18" ht="15.75">
      <c r="A49" s="2"/>
      <c r="B49" s="194" t="s">
        <v>9</v>
      </c>
      <c r="C49" s="195"/>
      <c r="D49" s="196" t="s">
        <v>26</v>
      </c>
      <c r="E49" s="196"/>
      <c r="F49" s="196"/>
      <c r="G49" s="196"/>
      <c r="H49" s="196"/>
      <c r="I49" s="196"/>
      <c r="J49" s="196"/>
      <c r="K49" s="196"/>
      <c r="L49" s="207">
        <v>0.2</v>
      </c>
      <c r="M49" s="207"/>
      <c r="N49" s="207"/>
      <c r="O49" s="76">
        <f>(L49*(O$34+O$42))</f>
        <v>657.69259299999999</v>
      </c>
      <c r="P49" s="77"/>
      <c r="Q49" s="78"/>
      <c r="R49" s="2"/>
    </row>
    <row r="50" spans="1:18" ht="15.75">
      <c r="A50" s="2"/>
      <c r="B50" s="187" t="s">
        <v>8</v>
      </c>
      <c r="C50" s="188"/>
      <c r="D50" s="189" t="s">
        <v>88</v>
      </c>
      <c r="E50" s="189"/>
      <c r="F50" s="189"/>
      <c r="G50" s="189"/>
      <c r="H50" s="189"/>
      <c r="I50" s="189"/>
      <c r="J50" s="189"/>
      <c r="K50" s="189"/>
      <c r="L50" s="244">
        <v>2.5000000000000001E-2</v>
      </c>
      <c r="M50" s="244"/>
      <c r="N50" s="244"/>
      <c r="O50" s="46">
        <f t="shared" ref="O50:O58" si="2">(L50*(O$34+O$42))</f>
        <v>82.211574124999999</v>
      </c>
      <c r="P50" s="47"/>
      <c r="Q50" s="48"/>
      <c r="R50" s="2"/>
    </row>
    <row r="51" spans="1:18" ht="15.75">
      <c r="A51" s="2"/>
      <c r="B51" s="187" t="s">
        <v>10</v>
      </c>
      <c r="C51" s="188"/>
      <c r="D51" s="189" t="s">
        <v>89</v>
      </c>
      <c r="E51" s="189"/>
      <c r="F51" s="189"/>
      <c r="G51" s="189"/>
      <c r="H51" s="189"/>
      <c r="I51" s="189"/>
      <c r="J51" s="189"/>
      <c r="K51" s="189"/>
      <c r="L51" s="244">
        <v>0.03</v>
      </c>
      <c r="M51" s="244"/>
      <c r="N51" s="244"/>
      <c r="O51" s="46">
        <f t="shared" si="2"/>
        <v>98.653888949999981</v>
      </c>
      <c r="P51" s="47"/>
      <c r="Q51" s="48"/>
      <c r="R51" s="2"/>
    </row>
    <row r="52" spans="1:18" ht="15.75">
      <c r="A52" s="2"/>
      <c r="B52" s="187" t="s">
        <v>11</v>
      </c>
      <c r="C52" s="188"/>
      <c r="D52" s="189" t="s">
        <v>90</v>
      </c>
      <c r="E52" s="189"/>
      <c r="F52" s="189"/>
      <c r="G52" s="189"/>
      <c r="H52" s="189"/>
      <c r="I52" s="189"/>
      <c r="J52" s="189"/>
      <c r="K52" s="189"/>
      <c r="L52" s="244">
        <v>1.4999999999999999E-2</v>
      </c>
      <c r="M52" s="244"/>
      <c r="N52" s="244"/>
      <c r="O52" s="46">
        <f t="shared" si="2"/>
        <v>49.326944474999991</v>
      </c>
      <c r="P52" s="47"/>
      <c r="Q52" s="48"/>
      <c r="R52" s="2"/>
    </row>
    <row r="53" spans="1:18" ht="15.75">
      <c r="A53" s="2"/>
      <c r="B53" s="187" t="s">
        <v>12</v>
      </c>
      <c r="C53" s="188"/>
      <c r="D53" s="189" t="s">
        <v>91</v>
      </c>
      <c r="E53" s="189"/>
      <c r="F53" s="189"/>
      <c r="G53" s="189"/>
      <c r="H53" s="189"/>
      <c r="I53" s="189"/>
      <c r="J53" s="189"/>
      <c r="K53" s="189"/>
      <c r="L53" s="244">
        <v>0.01</v>
      </c>
      <c r="M53" s="244"/>
      <c r="N53" s="244"/>
      <c r="O53" s="46">
        <f t="shared" si="2"/>
        <v>32.884629650000001</v>
      </c>
      <c r="P53" s="47"/>
      <c r="Q53" s="48"/>
      <c r="R53" s="2"/>
    </row>
    <row r="54" spans="1:18" ht="15.75">
      <c r="A54" s="2"/>
      <c r="B54" s="187" t="s">
        <v>14</v>
      </c>
      <c r="C54" s="188"/>
      <c r="D54" s="189" t="s">
        <v>3</v>
      </c>
      <c r="E54" s="189"/>
      <c r="F54" s="189"/>
      <c r="G54" s="189"/>
      <c r="H54" s="189"/>
      <c r="I54" s="189"/>
      <c r="J54" s="189"/>
      <c r="K54" s="189"/>
      <c r="L54" s="244">
        <v>6.0000000000000001E-3</v>
      </c>
      <c r="M54" s="244"/>
      <c r="N54" s="244"/>
      <c r="O54" s="46">
        <f t="shared" si="2"/>
        <v>19.730777789999998</v>
      </c>
      <c r="P54" s="47"/>
      <c r="Q54" s="48"/>
      <c r="R54" s="2"/>
    </row>
    <row r="55" spans="1:18" ht="15.75">
      <c r="A55" s="2"/>
      <c r="B55" s="180" t="s">
        <v>15</v>
      </c>
      <c r="C55" s="181"/>
      <c r="D55" s="182" t="s">
        <v>4</v>
      </c>
      <c r="E55" s="182"/>
      <c r="F55" s="182"/>
      <c r="G55" s="182"/>
      <c r="H55" s="182"/>
      <c r="I55" s="182"/>
      <c r="J55" s="182"/>
      <c r="K55" s="182"/>
      <c r="L55" s="204">
        <v>2E-3</v>
      </c>
      <c r="M55" s="204"/>
      <c r="N55" s="204"/>
      <c r="O55" s="62">
        <f t="shared" si="2"/>
        <v>6.5769259299999998</v>
      </c>
      <c r="P55" s="63"/>
      <c r="Q55" s="64"/>
      <c r="R55" s="2"/>
    </row>
    <row r="56" spans="1:18" ht="15.75">
      <c r="A56" s="2"/>
      <c r="B56" s="216" t="s">
        <v>92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2">
        <f>SUM(L49:N55)</f>
        <v>0.28800000000000003</v>
      </c>
      <c r="M56" s="242"/>
      <c r="N56" s="242"/>
      <c r="O56" s="40">
        <f t="shared" si="2"/>
        <v>947.07733392</v>
      </c>
      <c r="P56" s="41"/>
      <c r="Q56" s="42"/>
      <c r="R56" s="2"/>
    </row>
    <row r="57" spans="1:18" ht="15.75">
      <c r="A57" s="2"/>
      <c r="B57" s="155" t="s">
        <v>93</v>
      </c>
      <c r="C57" s="156"/>
      <c r="D57" s="157" t="s">
        <v>5</v>
      </c>
      <c r="E57" s="157"/>
      <c r="F57" s="157"/>
      <c r="G57" s="157"/>
      <c r="H57" s="157"/>
      <c r="I57" s="157"/>
      <c r="J57" s="157"/>
      <c r="K57" s="157"/>
      <c r="L57" s="238">
        <v>0.08</v>
      </c>
      <c r="M57" s="238"/>
      <c r="N57" s="238"/>
      <c r="O57" s="239">
        <f t="shared" si="2"/>
        <v>263.07703720000001</v>
      </c>
      <c r="P57" s="240"/>
      <c r="Q57" s="241"/>
      <c r="R57" s="2"/>
    </row>
    <row r="58" spans="1:18" ht="15.75">
      <c r="A58" s="2"/>
      <c r="B58" s="38" t="s">
        <v>94</v>
      </c>
      <c r="C58" s="39"/>
      <c r="D58" s="39"/>
      <c r="E58" s="39"/>
      <c r="F58" s="39"/>
      <c r="G58" s="39"/>
      <c r="H58" s="39"/>
      <c r="I58" s="39"/>
      <c r="J58" s="39"/>
      <c r="K58" s="39"/>
      <c r="L58" s="242">
        <f>SUM(L56:N57)</f>
        <v>0.36800000000000005</v>
      </c>
      <c r="M58" s="242"/>
      <c r="N58" s="242"/>
      <c r="O58" s="40">
        <f t="shared" si="2"/>
        <v>1210.15437112</v>
      </c>
      <c r="P58" s="41"/>
      <c r="Q58" s="42"/>
      <c r="R58" s="2"/>
    </row>
    <row r="59" spans="1:18" ht="15.75">
      <c r="A59" s="2"/>
      <c r="B59" s="236" t="s">
        <v>95</v>
      </c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"/>
    </row>
    <row r="60" spans="1:18" ht="15.75">
      <c r="A60" s="2"/>
      <c r="B60" s="83" t="s">
        <v>96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2"/>
    </row>
    <row r="61" spans="1:18" ht="15.75">
      <c r="A61" s="2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2"/>
    </row>
    <row r="62" spans="1:18" ht="15.75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"/>
    </row>
    <row r="63" spans="1:18" ht="15.75">
      <c r="A63" s="2"/>
      <c r="B63" s="71" t="s">
        <v>28</v>
      </c>
      <c r="C63" s="72"/>
      <c r="D63" s="132" t="s">
        <v>27</v>
      </c>
      <c r="E63" s="131"/>
      <c r="F63" s="131"/>
      <c r="G63" s="131"/>
      <c r="H63" s="131"/>
      <c r="I63" s="131"/>
      <c r="J63" s="131"/>
      <c r="K63" s="131"/>
      <c r="L63" s="131"/>
      <c r="M63" s="131"/>
      <c r="N63" s="71"/>
      <c r="O63" s="41" t="s">
        <v>78</v>
      </c>
      <c r="P63" s="41"/>
      <c r="Q63" s="42"/>
      <c r="R63" s="2"/>
    </row>
    <row r="64" spans="1:18" ht="15.75">
      <c r="A64" s="2"/>
      <c r="B64" s="224" t="s">
        <v>9</v>
      </c>
      <c r="C64" s="187"/>
      <c r="D64" s="122" t="s">
        <v>206</v>
      </c>
      <c r="E64" s="123"/>
      <c r="F64" s="123"/>
      <c r="G64" s="123"/>
      <c r="H64" s="123"/>
      <c r="I64" s="123"/>
      <c r="J64" s="123"/>
      <c r="K64" s="123"/>
      <c r="L64" s="123"/>
      <c r="M64" s="123"/>
      <c r="N64" s="124"/>
      <c r="O64" s="214">
        <v>0</v>
      </c>
      <c r="P64" s="237"/>
      <c r="Q64" s="237"/>
      <c r="R64" s="2"/>
    </row>
    <row r="65" spans="1:18" ht="15.75">
      <c r="A65" s="2"/>
      <c r="B65" s="233" t="s">
        <v>97</v>
      </c>
      <c r="C65" s="234"/>
      <c r="D65" s="235" t="s">
        <v>98</v>
      </c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0">
        <v>0</v>
      </c>
      <c r="P65" s="231"/>
      <c r="Q65" s="232"/>
      <c r="R65" s="2"/>
    </row>
    <row r="66" spans="1:18" ht="15.75">
      <c r="A66" s="2"/>
      <c r="B66" s="226" t="s">
        <v>99</v>
      </c>
      <c r="C66" s="227"/>
      <c r="D66" s="89" t="s">
        <v>100</v>
      </c>
      <c r="E66" s="90"/>
      <c r="F66" s="90"/>
      <c r="G66" s="90"/>
      <c r="H66" s="90"/>
      <c r="I66" s="90"/>
      <c r="J66" s="90"/>
      <c r="K66" s="90"/>
      <c r="L66" s="90"/>
      <c r="M66" s="90"/>
      <c r="N66" s="91"/>
      <c r="O66" s="228">
        <v>0</v>
      </c>
      <c r="P66" s="229"/>
      <c r="Q66" s="229"/>
      <c r="R66" s="2"/>
    </row>
    <row r="67" spans="1:18" ht="15.75">
      <c r="A67" s="2"/>
      <c r="B67" s="187" t="s">
        <v>8</v>
      </c>
      <c r="C67" s="188"/>
      <c r="D67" s="189" t="s">
        <v>101</v>
      </c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213">
        <f>O$68-O$69</f>
        <v>530.62400000000002</v>
      </c>
      <c r="P67" s="213"/>
      <c r="Q67" s="214"/>
      <c r="R67" s="2"/>
    </row>
    <row r="68" spans="1:18" ht="15.75">
      <c r="A68" s="2"/>
      <c r="B68" s="226" t="s">
        <v>102</v>
      </c>
      <c r="C68" s="227"/>
      <c r="D68" s="89" t="s">
        <v>103</v>
      </c>
      <c r="E68" s="90"/>
      <c r="F68" s="90"/>
      <c r="G68" s="90"/>
      <c r="H68" s="90"/>
      <c r="I68" s="90"/>
      <c r="J68" s="90"/>
      <c r="K68" s="90"/>
      <c r="L68" s="90"/>
      <c r="M68" s="90"/>
      <c r="N68" s="91"/>
      <c r="O68" s="230">
        <v>663.28</v>
      </c>
      <c r="P68" s="231"/>
      <c r="Q68" s="232"/>
      <c r="R68" s="2"/>
    </row>
    <row r="69" spans="1:18" ht="15.75">
      <c r="A69" s="2"/>
      <c r="B69" s="226" t="s">
        <v>104</v>
      </c>
      <c r="C69" s="227"/>
      <c r="D69" s="89" t="s">
        <v>105</v>
      </c>
      <c r="E69" s="90"/>
      <c r="F69" s="90"/>
      <c r="G69" s="90"/>
      <c r="H69" s="90"/>
      <c r="I69" s="90"/>
      <c r="J69" s="90"/>
      <c r="K69" s="90"/>
      <c r="L69" s="90"/>
      <c r="M69" s="90"/>
      <c r="N69" s="91"/>
      <c r="O69" s="228">
        <f>0.2*O$68</f>
        <v>132.65600000000001</v>
      </c>
      <c r="P69" s="229"/>
      <c r="Q69" s="229"/>
      <c r="R69" s="2"/>
    </row>
    <row r="70" spans="1:18" ht="15.75">
      <c r="A70" s="2"/>
      <c r="B70" s="224" t="s">
        <v>10</v>
      </c>
      <c r="C70" s="187"/>
      <c r="D70" s="189" t="s">
        <v>29</v>
      </c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45">
        <v>123</v>
      </c>
      <c r="P70" s="145"/>
      <c r="Q70" s="146"/>
      <c r="R70" s="2"/>
    </row>
    <row r="71" spans="1:18" ht="15.75">
      <c r="A71" s="2"/>
      <c r="B71" s="224" t="s">
        <v>11</v>
      </c>
      <c r="C71" s="187"/>
      <c r="D71" s="189" t="s">
        <v>210</v>
      </c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45">
        <v>13.81</v>
      </c>
      <c r="P71" s="145"/>
      <c r="Q71" s="146"/>
      <c r="R71" s="2"/>
    </row>
    <row r="72" spans="1:18" ht="15.75">
      <c r="A72" s="2"/>
      <c r="B72" s="180" t="s">
        <v>12</v>
      </c>
      <c r="C72" s="181"/>
      <c r="D72" s="182" t="s">
        <v>106</v>
      </c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47">
        <v>0</v>
      </c>
      <c r="P72" s="147"/>
      <c r="Q72" s="148"/>
      <c r="R72" s="2"/>
    </row>
    <row r="73" spans="1:18" ht="15.75">
      <c r="A73" s="2"/>
      <c r="B73" s="38" t="s">
        <v>107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139">
        <f>SUM(O64,O67,O71,O72,O70)</f>
        <v>667.43399999999997</v>
      </c>
      <c r="P73" s="139"/>
      <c r="Q73" s="140"/>
      <c r="R73" s="2"/>
    </row>
    <row r="74" spans="1:18" ht="15.75">
      <c r="A74" s="2"/>
      <c r="B74" s="225" t="s">
        <v>108</v>
      </c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"/>
    </row>
    <row r="75" spans="1:18" ht="15.75">
      <c r="A75" s="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2"/>
    </row>
    <row r="76" spans="1:18" ht="15.75">
      <c r="A76" s="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2"/>
    </row>
    <row r="77" spans="1:18" ht="15.75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2"/>
    </row>
    <row r="78" spans="1:18" ht="15.75">
      <c r="A78" s="2"/>
      <c r="B78" s="71" t="s">
        <v>109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132"/>
      <c r="R78" s="2"/>
    </row>
    <row r="79" spans="1:18" ht="15.75">
      <c r="A79" s="2"/>
      <c r="B79" s="131" t="s">
        <v>110</v>
      </c>
      <c r="C79" s="71"/>
      <c r="D79" s="72" t="s">
        <v>111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41" t="s">
        <v>78</v>
      </c>
      <c r="P79" s="41"/>
      <c r="Q79" s="42"/>
      <c r="R79" s="2"/>
    </row>
    <row r="80" spans="1:18" ht="15.75">
      <c r="A80" s="2"/>
      <c r="B80" s="222" t="s">
        <v>23</v>
      </c>
      <c r="C80" s="223"/>
      <c r="D80" s="196" t="s">
        <v>112</v>
      </c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208">
        <f>O42</f>
        <v>558.01296499999989</v>
      </c>
      <c r="P80" s="208"/>
      <c r="Q80" s="209"/>
      <c r="R80" s="2"/>
    </row>
    <row r="81" spans="1:19" ht="15.75">
      <c r="A81" s="2"/>
      <c r="B81" s="224" t="s">
        <v>25</v>
      </c>
      <c r="C81" s="187"/>
      <c r="D81" s="189" t="s">
        <v>113</v>
      </c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213">
        <f>O58</f>
        <v>1210.15437112</v>
      </c>
      <c r="P81" s="213"/>
      <c r="Q81" s="214"/>
      <c r="R81" s="2"/>
    </row>
    <row r="82" spans="1:19" ht="15.75">
      <c r="A82" s="2"/>
      <c r="B82" s="220" t="s">
        <v>28</v>
      </c>
      <c r="C82" s="221"/>
      <c r="D82" s="182" t="s">
        <v>114</v>
      </c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205">
        <f>O73</f>
        <v>667.43399999999997</v>
      </c>
      <c r="P82" s="205"/>
      <c r="Q82" s="206"/>
      <c r="R82" s="2"/>
    </row>
    <row r="83" spans="1:19" ht="16.5" thickBot="1">
      <c r="A83" s="2"/>
      <c r="B83" s="49" t="s">
        <v>115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176">
        <f>SUM(O80:Q82)</f>
        <v>2435.6013361199998</v>
      </c>
      <c r="P83" s="176"/>
      <c r="Q83" s="177"/>
      <c r="R83" s="2"/>
    </row>
    <row r="84" spans="1:19" ht="15.75">
      <c r="A84" s="2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2"/>
    </row>
    <row r="85" spans="1:19" ht="15.75">
      <c r="A85" s="2"/>
      <c r="B85" s="84" t="s">
        <v>39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6"/>
      <c r="R85" s="2"/>
    </row>
    <row r="86" spans="1:19" ht="15.7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2"/>
    </row>
    <row r="87" spans="1:19" ht="15.75">
      <c r="A87" s="2"/>
      <c r="B87" s="71" t="s">
        <v>116</v>
      </c>
      <c r="C87" s="72"/>
      <c r="D87" s="72" t="s">
        <v>0</v>
      </c>
      <c r="E87" s="72"/>
      <c r="F87" s="72"/>
      <c r="G87" s="72"/>
      <c r="H87" s="72"/>
      <c r="I87" s="72"/>
      <c r="J87" s="72"/>
      <c r="K87" s="72"/>
      <c r="L87" s="41" t="s">
        <v>77</v>
      </c>
      <c r="M87" s="41"/>
      <c r="N87" s="41"/>
      <c r="O87" s="41" t="s">
        <v>78</v>
      </c>
      <c r="P87" s="41"/>
      <c r="Q87" s="42"/>
      <c r="R87" s="2"/>
    </row>
    <row r="88" spans="1:19" ht="15.75">
      <c r="A88" s="2"/>
      <c r="B88" s="194" t="s">
        <v>9</v>
      </c>
      <c r="C88" s="195"/>
      <c r="D88" s="196" t="s">
        <v>0</v>
      </c>
      <c r="E88" s="196"/>
      <c r="F88" s="196"/>
      <c r="G88" s="196"/>
      <c r="H88" s="196"/>
      <c r="I88" s="196"/>
      <c r="J88" s="196"/>
      <c r="K88" s="196"/>
      <c r="L88" s="207">
        <f>0.5624*(0.0555/1/12*100%)</f>
        <v>2.6010999999999999E-3</v>
      </c>
      <c r="M88" s="207"/>
      <c r="N88" s="207"/>
      <c r="O88" s="208">
        <f>(O34+(O83-O56))*L88</f>
        <v>10.973973277122418</v>
      </c>
      <c r="P88" s="208"/>
      <c r="Q88" s="209"/>
      <c r="R88" s="2"/>
      <c r="S88" s="30"/>
    </row>
    <row r="89" spans="1:19" ht="15.75">
      <c r="A89" s="2"/>
      <c r="B89" s="187" t="s">
        <v>8</v>
      </c>
      <c r="C89" s="188"/>
      <c r="D89" s="189" t="s">
        <v>117</v>
      </c>
      <c r="E89" s="189"/>
      <c r="F89" s="189"/>
      <c r="G89" s="189"/>
      <c r="H89" s="189"/>
      <c r="I89" s="189"/>
      <c r="J89" s="189"/>
      <c r="K89" s="189"/>
      <c r="L89" s="211">
        <f>L88*L57</f>
        <v>2.0808799999999999E-4</v>
      </c>
      <c r="M89" s="212"/>
      <c r="N89" s="212"/>
      <c r="O89" s="213">
        <f>(O34+O42)*L89</f>
        <v>0.68428968146091995</v>
      </c>
      <c r="P89" s="213"/>
      <c r="Q89" s="214"/>
      <c r="R89" s="2"/>
    </row>
    <row r="90" spans="1:19" ht="15.75">
      <c r="A90" s="2"/>
      <c r="B90" s="180" t="s">
        <v>10</v>
      </c>
      <c r="C90" s="181"/>
      <c r="D90" s="182" t="s">
        <v>118</v>
      </c>
      <c r="E90" s="182"/>
      <c r="F90" s="182"/>
      <c r="G90" s="182"/>
      <c r="H90" s="182"/>
      <c r="I90" s="182"/>
      <c r="J90" s="182"/>
      <c r="K90" s="182"/>
      <c r="L90" s="204">
        <f>L88*40%*L57*100</f>
        <v>8.3235199999999992E-3</v>
      </c>
      <c r="M90" s="204"/>
      <c r="N90" s="204"/>
      <c r="O90" s="205">
        <f>(O34+O42)*L90</f>
        <v>27.371587258436794</v>
      </c>
      <c r="P90" s="205"/>
      <c r="Q90" s="206"/>
      <c r="R90" s="2"/>
    </row>
    <row r="91" spans="1:19" ht="15.75">
      <c r="A91" s="2"/>
      <c r="B91" s="215" t="s">
        <v>119</v>
      </c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6"/>
      <c r="O91" s="139">
        <f>SUM(O88:Q90)</f>
        <v>39.029850217020133</v>
      </c>
      <c r="P91" s="139"/>
      <c r="Q91" s="140"/>
      <c r="R91" s="2"/>
    </row>
    <row r="92" spans="1:19" ht="15.75">
      <c r="A92" s="2"/>
      <c r="B92" s="217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9"/>
      <c r="R92" s="2"/>
    </row>
    <row r="93" spans="1:19" ht="15.75">
      <c r="A93" s="2"/>
      <c r="B93" s="141" t="s">
        <v>120</v>
      </c>
      <c r="C93" s="41"/>
      <c r="D93" s="41" t="s">
        <v>121</v>
      </c>
      <c r="E93" s="41"/>
      <c r="F93" s="41"/>
      <c r="G93" s="41"/>
      <c r="H93" s="41"/>
      <c r="I93" s="41"/>
      <c r="J93" s="41"/>
      <c r="K93" s="41"/>
      <c r="L93" s="41" t="s">
        <v>77</v>
      </c>
      <c r="M93" s="41"/>
      <c r="N93" s="41"/>
      <c r="O93" s="41" t="s">
        <v>78</v>
      </c>
      <c r="P93" s="41"/>
      <c r="Q93" s="42"/>
      <c r="R93" s="2"/>
    </row>
    <row r="94" spans="1:19" ht="15.75">
      <c r="A94" s="2"/>
      <c r="B94" s="133" t="s">
        <v>9</v>
      </c>
      <c r="C94" s="134"/>
      <c r="D94" s="135" t="s">
        <v>121</v>
      </c>
      <c r="E94" s="135"/>
      <c r="F94" s="135"/>
      <c r="G94" s="135"/>
      <c r="H94" s="135"/>
      <c r="I94" s="135"/>
      <c r="J94" s="135"/>
      <c r="K94" s="135"/>
      <c r="L94" s="207">
        <f>(0.5624 * 0.9545 * (7/30)/12) * 100%</f>
        <v>1.0437987777777777E-2</v>
      </c>
      <c r="M94" s="207"/>
      <c r="N94" s="207"/>
      <c r="O94" s="208">
        <f>(O34+O83)*L94</f>
        <v>53.923180705793108</v>
      </c>
      <c r="P94" s="208"/>
      <c r="Q94" s="209"/>
      <c r="R94" s="2"/>
    </row>
    <row r="95" spans="1:19" ht="15.75">
      <c r="A95" s="2"/>
      <c r="B95" s="143" t="s">
        <v>8</v>
      </c>
      <c r="C95" s="144"/>
      <c r="D95" s="210" t="s">
        <v>122</v>
      </c>
      <c r="E95" s="210"/>
      <c r="F95" s="210"/>
      <c r="G95" s="210"/>
      <c r="H95" s="210"/>
      <c r="I95" s="210"/>
      <c r="J95" s="210"/>
      <c r="K95" s="210"/>
      <c r="L95" s="211">
        <f>L94*L58</f>
        <v>3.8411795022222227E-3</v>
      </c>
      <c r="M95" s="212"/>
      <c r="N95" s="212"/>
      <c r="O95" s="213">
        <f>(O34+O42)*L95</f>
        <v>12.631576534974913</v>
      </c>
      <c r="P95" s="213"/>
      <c r="Q95" s="214"/>
      <c r="R95" s="2"/>
    </row>
    <row r="96" spans="1:19" ht="15.75">
      <c r="A96" s="2"/>
      <c r="B96" s="136" t="s">
        <v>10</v>
      </c>
      <c r="C96" s="137"/>
      <c r="D96" s="138" t="s">
        <v>123</v>
      </c>
      <c r="E96" s="138"/>
      <c r="F96" s="138"/>
      <c r="G96" s="138"/>
      <c r="H96" s="138"/>
      <c r="I96" s="138"/>
      <c r="J96" s="138"/>
      <c r="K96" s="138"/>
      <c r="L96" s="204">
        <f>L94*40%*L57*100</f>
        <v>3.340156088888889E-2</v>
      </c>
      <c r="M96" s="204"/>
      <c r="N96" s="204"/>
      <c r="O96" s="205">
        <f>(O34+O42)*L96</f>
        <v>109.83979595630359</v>
      </c>
      <c r="P96" s="205"/>
      <c r="Q96" s="206"/>
      <c r="R96" s="2"/>
    </row>
    <row r="97" spans="1:18" ht="15.75">
      <c r="A97" s="2"/>
      <c r="B97" s="38" t="s">
        <v>119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139">
        <f>SUM(O94:Q96)</f>
        <v>176.39455319707162</v>
      </c>
      <c r="P97" s="139"/>
      <c r="Q97" s="140"/>
      <c r="R97" s="2"/>
    </row>
    <row r="98" spans="1:18" ht="15.75">
      <c r="A98" s="2"/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30"/>
      <c r="R98" s="2"/>
    </row>
    <row r="99" spans="1:18" ht="15.75">
      <c r="A99" s="2"/>
      <c r="B99" s="141" t="s">
        <v>109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2"/>
      <c r="R99" s="2"/>
    </row>
    <row r="100" spans="1:18" ht="15.75">
      <c r="A100" s="2"/>
      <c r="B100" s="141" t="s">
        <v>110</v>
      </c>
      <c r="C100" s="41"/>
      <c r="D100" s="41" t="s">
        <v>31</v>
      </c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 t="s">
        <v>78</v>
      </c>
      <c r="P100" s="41"/>
      <c r="Q100" s="42"/>
      <c r="R100" s="2"/>
    </row>
    <row r="101" spans="1:18" ht="15.75">
      <c r="A101" s="2"/>
      <c r="B101" s="133" t="s">
        <v>116</v>
      </c>
      <c r="C101" s="134"/>
      <c r="D101" s="135" t="s">
        <v>124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76">
        <f>O91</f>
        <v>39.029850217020133</v>
      </c>
      <c r="P101" s="77"/>
      <c r="Q101" s="78"/>
      <c r="R101" s="2"/>
    </row>
    <row r="102" spans="1:18" ht="15.75">
      <c r="A102" s="2"/>
      <c r="B102" s="136" t="s">
        <v>120</v>
      </c>
      <c r="C102" s="137"/>
      <c r="D102" s="138" t="s">
        <v>125</v>
      </c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62">
        <f>O97</f>
        <v>176.39455319707162</v>
      </c>
      <c r="P102" s="63"/>
      <c r="Q102" s="64"/>
      <c r="R102" s="2"/>
    </row>
    <row r="103" spans="1:18" ht="16.5" thickBot="1">
      <c r="A103" s="2"/>
      <c r="B103" s="49" t="s">
        <v>126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00">
        <f>SUM(O101:Q102)</f>
        <v>215.42440341409176</v>
      </c>
      <c r="P103" s="201"/>
      <c r="Q103" s="202"/>
      <c r="R103" s="2"/>
    </row>
    <row r="104" spans="1:18" ht="15.75">
      <c r="A104" s="2"/>
      <c r="B104" s="203" t="s">
        <v>127</v>
      </c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"/>
    </row>
    <row r="105" spans="1:18" ht="15.75">
      <c r="A105" s="2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2"/>
    </row>
    <row r="106" spans="1:18" ht="15.75">
      <c r="A106" s="2"/>
      <c r="B106" s="199" t="s">
        <v>219</v>
      </c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2"/>
    </row>
    <row r="107" spans="1:18" ht="15.75">
      <c r="A107" s="2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2"/>
    </row>
    <row r="108" spans="1:18" ht="12" customHeight="1">
      <c r="A108" s="2"/>
      <c r="B108" s="199" t="s">
        <v>128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2"/>
    </row>
    <row r="109" spans="1:18" ht="21.75" customHeight="1">
      <c r="A109" s="2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2"/>
    </row>
    <row r="110" spans="1:18" ht="15.75">
      <c r="A110" s="2"/>
      <c r="B110" s="83" t="s">
        <v>129</v>
      </c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2"/>
    </row>
    <row r="111" spans="1:18" ht="15.75">
      <c r="A111" s="2"/>
      <c r="B111" s="83" t="s">
        <v>130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2"/>
    </row>
    <row r="112" spans="1:18" ht="15.75">
      <c r="A112" s="2"/>
      <c r="B112" s="199" t="s">
        <v>189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2"/>
    </row>
    <row r="113" spans="1:18" ht="15.75">
      <c r="A113" s="2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2"/>
    </row>
    <row r="114" spans="1:18" ht="15.7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"/>
      <c r="P114" s="8"/>
      <c r="Q114" s="8"/>
      <c r="R114" s="2"/>
    </row>
    <row r="115" spans="1:18" ht="15.75">
      <c r="A115" s="2"/>
      <c r="B115" s="84" t="s">
        <v>40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6"/>
      <c r="R115" s="2"/>
    </row>
    <row r="116" spans="1:18" ht="15.75">
      <c r="A116" s="2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2"/>
    </row>
    <row r="117" spans="1:18" ht="15.75">
      <c r="A117" s="2"/>
      <c r="B117" s="71" t="s">
        <v>32</v>
      </c>
      <c r="C117" s="72"/>
      <c r="D117" s="41" t="s">
        <v>131</v>
      </c>
      <c r="E117" s="41"/>
      <c r="F117" s="41"/>
      <c r="G117" s="41"/>
      <c r="H117" s="41"/>
      <c r="I117" s="41"/>
      <c r="J117" s="41"/>
      <c r="K117" s="41"/>
      <c r="L117" s="41" t="s">
        <v>132</v>
      </c>
      <c r="M117" s="41"/>
      <c r="N117" s="41"/>
      <c r="O117" s="41"/>
      <c r="P117" s="41"/>
      <c r="Q117" s="42"/>
      <c r="R117" s="2"/>
    </row>
    <row r="118" spans="1:18" ht="15.75">
      <c r="A118" s="2"/>
      <c r="B118" s="194" t="s">
        <v>9</v>
      </c>
      <c r="C118" s="195"/>
      <c r="D118" s="196" t="s">
        <v>133</v>
      </c>
      <c r="E118" s="196"/>
      <c r="F118" s="196"/>
      <c r="G118" s="196"/>
      <c r="H118" s="196"/>
      <c r="I118" s="196"/>
      <c r="J118" s="196"/>
      <c r="K118" s="196"/>
      <c r="L118" s="197">
        <v>20.9589</v>
      </c>
      <c r="M118" s="197"/>
      <c r="N118" s="197"/>
      <c r="O118" s="197"/>
      <c r="P118" s="197"/>
      <c r="Q118" s="198"/>
      <c r="R118" s="2"/>
    </row>
    <row r="119" spans="1:18" ht="15.75">
      <c r="A119" s="2"/>
      <c r="B119" s="187" t="s">
        <v>8</v>
      </c>
      <c r="C119" s="188"/>
      <c r="D119" s="189" t="s">
        <v>134</v>
      </c>
      <c r="E119" s="189"/>
      <c r="F119" s="189"/>
      <c r="G119" s="189"/>
      <c r="H119" s="189"/>
      <c r="I119" s="189"/>
      <c r="J119" s="189"/>
      <c r="K119" s="189"/>
      <c r="L119" s="192">
        <v>1</v>
      </c>
      <c r="M119" s="192"/>
      <c r="N119" s="192"/>
      <c r="O119" s="192"/>
      <c r="P119" s="192"/>
      <c r="Q119" s="193"/>
      <c r="R119" s="2"/>
    </row>
    <row r="120" spans="1:18" ht="15.75">
      <c r="A120" s="2"/>
      <c r="B120" s="187" t="s">
        <v>10</v>
      </c>
      <c r="C120" s="188"/>
      <c r="D120" s="189" t="s">
        <v>135</v>
      </c>
      <c r="E120" s="189"/>
      <c r="F120" s="189"/>
      <c r="G120" s="189"/>
      <c r="H120" s="189"/>
      <c r="I120" s="189"/>
      <c r="J120" s="189"/>
      <c r="K120" s="189"/>
      <c r="L120" s="192">
        <v>0.96589999999999998</v>
      </c>
      <c r="M120" s="192"/>
      <c r="N120" s="192"/>
      <c r="O120" s="192"/>
      <c r="P120" s="192"/>
      <c r="Q120" s="193"/>
      <c r="R120" s="2"/>
    </row>
    <row r="121" spans="1:18" ht="15.75">
      <c r="A121" s="2"/>
      <c r="B121" s="187" t="s">
        <v>11</v>
      </c>
      <c r="C121" s="188"/>
      <c r="D121" s="189" t="s">
        <v>136</v>
      </c>
      <c r="E121" s="189"/>
      <c r="F121" s="189"/>
      <c r="G121" s="189"/>
      <c r="H121" s="189"/>
      <c r="I121" s="189"/>
      <c r="J121" s="189"/>
      <c r="K121" s="189"/>
      <c r="L121" s="192">
        <v>3.4931999999999999</v>
      </c>
      <c r="M121" s="192"/>
      <c r="N121" s="192"/>
      <c r="O121" s="192"/>
      <c r="P121" s="192"/>
      <c r="Q121" s="193"/>
      <c r="R121" s="2"/>
    </row>
    <row r="122" spans="1:18" ht="15.75">
      <c r="A122" s="2"/>
      <c r="B122" s="187" t="s">
        <v>12</v>
      </c>
      <c r="C122" s="188"/>
      <c r="D122" s="189" t="s">
        <v>137</v>
      </c>
      <c r="E122" s="189"/>
      <c r="F122" s="189"/>
      <c r="G122" s="189"/>
      <c r="H122" s="189"/>
      <c r="I122" s="189"/>
      <c r="J122" s="189"/>
      <c r="K122" s="189"/>
      <c r="L122" s="192">
        <v>0.26879999999999998</v>
      </c>
      <c r="M122" s="192"/>
      <c r="N122" s="192"/>
      <c r="O122" s="192"/>
      <c r="P122" s="192"/>
      <c r="Q122" s="193"/>
      <c r="R122" s="2"/>
    </row>
    <row r="123" spans="1:18" ht="15.75">
      <c r="A123" s="2"/>
      <c r="B123" s="187" t="s">
        <v>13</v>
      </c>
      <c r="C123" s="188"/>
      <c r="D123" s="189" t="s">
        <v>138</v>
      </c>
      <c r="E123" s="189"/>
      <c r="F123" s="189"/>
      <c r="G123" s="189"/>
      <c r="H123" s="189"/>
      <c r="I123" s="189"/>
      <c r="J123" s="189"/>
      <c r="K123" s="189"/>
      <c r="L123" s="192">
        <v>4.2700000000000002E-2</v>
      </c>
      <c r="M123" s="192"/>
      <c r="N123" s="192"/>
      <c r="O123" s="192"/>
      <c r="P123" s="192"/>
      <c r="Q123" s="193"/>
      <c r="R123" s="2"/>
    </row>
    <row r="124" spans="1:18" ht="15.75">
      <c r="A124" s="2"/>
      <c r="B124" s="187" t="s">
        <v>14</v>
      </c>
      <c r="C124" s="188"/>
      <c r="D124" s="189" t="s">
        <v>139</v>
      </c>
      <c r="E124" s="189"/>
      <c r="F124" s="189"/>
      <c r="G124" s="189"/>
      <c r="H124" s="189"/>
      <c r="I124" s="189"/>
      <c r="J124" s="189"/>
      <c r="K124" s="189"/>
      <c r="L124" s="192">
        <v>3.5499999999999997E-2</v>
      </c>
      <c r="M124" s="192"/>
      <c r="N124" s="192"/>
      <c r="O124" s="192"/>
      <c r="P124" s="192"/>
      <c r="Q124" s="193"/>
      <c r="R124" s="2"/>
    </row>
    <row r="125" spans="1:18" ht="15.75">
      <c r="A125" s="2"/>
      <c r="B125" s="187" t="s">
        <v>15</v>
      </c>
      <c r="C125" s="188"/>
      <c r="D125" s="189" t="s">
        <v>140</v>
      </c>
      <c r="E125" s="189"/>
      <c r="F125" s="189"/>
      <c r="G125" s="189"/>
      <c r="H125" s="189"/>
      <c r="I125" s="189"/>
      <c r="J125" s="189"/>
      <c r="K125" s="189"/>
      <c r="L125" s="192">
        <v>0.02</v>
      </c>
      <c r="M125" s="192"/>
      <c r="N125" s="192"/>
      <c r="O125" s="192"/>
      <c r="P125" s="192"/>
      <c r="Q125" s="193"/>
      <c r="R125" s="2"/>
    </row>
    <row r="126" spans="1:18" ht="15.75">
      <c r="A126" s="2"/>
      <c r="B126" s="187" t="s">
        <v>93</v>
      </c>
      <c r="C126" s="188"/>
      <c r="D126" s="189" t="s">
        <v>141</v>
      </c>
      <c r="E126" s="189"/>
      <c r="F126" s="189"/>
      <c r="G126" s="189"/>
      <c r="H126" s="189"/>
      <c r="I126" s="189"/>
      <c r="J126" s="189"/>
      <c r="K126" s="189"/>
      <c r="L126" s="192">
        <v>4.0000000000000001E-3</v>
      </c>
      <c r="M126" s="192"/>
      <c r="N126" s="192"/>
      <c r="O126" s="192"/>
      <c r="P126" s="192"/>
      <c r="Q126" s="193"/>
      <c r="R126" s="2"/>
    </row>
    <row r="127" spans="1:18" ht="15.75">
      <c r="A127" s="2"/>
      <c r="B127" s="187" t="s">
        <v>142</v>
      </c>
      <c r="C127" s="188"/>
      <c r="D127" s="189" t="s">
        <v>143</v>
      </c>
      <c r="E127" s="189"/>
      <c r="F127" s="189"/>
      <c r="G127" s="189"/>
      <c r="H127" s="189"/>
      <c r="I127" s="189"/>
      <c r="J127" s="189"/>
      <c r="K127" s="189"/>
      <c r="L127" s="190">
        <v>2.4752999999999998</v>
      </c>
      <c r="M127" s="190"/>
      <c r="N127" s="190"/>
      <c r="O127" s="190"/>
      <c r="P127" s="190"/>
      <c r="Q127" s="191"/>
      <c r="R127" s="2"/>
    </row>
    <row r="128" spans="1:18" ht="15.75">
      <c r="A128" s="2"/>
      <c r="B128" s="187" t="s">
        <v>144</v>
      </c>
      <c r="C128" s="188"/>
      <c r="D128" s="189" t="s">
        <v>145</v>
      </c>
      <c r="E128" s="189"/>
      <c r="F128" s="189"/>
      <c r="G128" s="189"/>
      <c r="H128" s="189"/>
      <c r="I128" s="189"/>
      <c r="J128" s="189"/>
      <c r="K128" s="189"/>
      <c r="L128" s="192">
        <v>0.19969999999999999</v>
      </c>
      <c r="M128" s="192"/>
      <c r="N128" s="192"/>
      <c r="O128" s="192"/>
      <c r="P128" s="192"/>
      <c r="Q128" s="193"/>
      <c r="R128" s="2"/>
    </row>
    <row r="129" spans="1:18" ht="15.75">
      <c r="A129" s="2"/>
      <c r="B129" s="180" t="s">
        <v>146</v>
      </c>
      <c r="C129" s="181"/>
      <c r="D129" s="182" t="s">
        <v>147</v>
      </c>
      <c r="E129" s="182"/>
      <c r="F129" s="182"/>
      <c r="G129" s="182"/>
      <c r="H129" s="182"/>
      <c r="I129" s="182"/>
      <c r="J129" s="182"/>
      <c r="K129" s="182"/>
      <c r="L129" s="183">
        <v>9.7999999999999997E-3</v>
      </c>
      <c r="M129" s="183"/>
      <c r="N129" s="183"/>
      <c r="O129" s="183"/>
      <c r="P129" s="183"/>
      <c r="Q129" s="184"/>
      <c r="R129" s="2"/>
    </row>
    <row r="130" spans="1:18" ht="16.5" thickBot="1">
      <c r="A130" s="2"/>
      <c r="B130" s="49" t="s">
        <v>148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185">
        <f>SUM(L118:O129)</f>
        <v>29.473799999999997</v>
      </c>
      <c r="M130" s="185"/>
      <c r="N130" s="185"/>
      <c r="O130" s="185"/>
      <c r="P130" s="185"/>
      <c r="Q130" s="186"/>
      <c r="R130" s="2"/>
    </row>
    <row r="131" spans="1:18" ht="15.75">
      <c r="A131" s="2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2"/>
    </row>
    <row r="132" spans="1:18" ht="15.75">
      <c r="A132" s="2"/>
      <c r="B132" s="141" t="s">
        <v>33</v>
      </c>
      <c r="C132" s="41"/>
      <c r="D132" s="41" t="s">
        <v>149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 t="s">
        <v>132</v>
      </c>
      <c r="P132" s="41"/>
      <c r="Q132" s="42"/>
      <c r="R132" s="2"/>
    </row>
    <row r="133" spans="1:18" ht="15.75">
      <c r="A133" s="2"/>
      <c r="B133" s="155" t="s">
        <v>9</v>
      </c>
      <c r="C133" s="156"/>
      <c r="D133" s="157" t="s">
        <v>150</v>
      </c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78">
        <f>(O34+O83+O103)/30</f>
        <v>179.38252465113638</v>
      </c>
      <c r="P133" s="178"/>
      <c r="Q133" s="179"/>
      <c r="R133" s="2"/>
    </row>
    <row r="134" spans="1:18" ht="16.5" thickBot="1">
      <c r="A134" s="2"/>
      <c r="B134" s="49" t="s">
        <v>151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176">
        <f>O133</f>
        <v>179.38252465113638</v>
      </c>
      <c r="P134" s="176"/>
      <c r="Q134" s="177"/>
      <c r="R134" s="2"/>
    </row>
    <row r="135" spans="1:18" ht="15.75">
      <c r="A135" s="2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2"/>
    </row>
    <row r="136" spans="1:18" ht="15.75">
      <c r="A136" s="2"/>
      <c r="B136" s="141" t="s">
        <v>109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2"/>
      <c r="R136" s="2"/>
    </row>
    <row r="137" spans="1:18" ht="15.75">
      <c r="A137" s="2"/>
      <c r="B137" s="141" t="s">
        <v>110</v>
      </c>
      <c r="C137" s="41"/>
      <c r="D137" s="42" t="s">
        <v>34</v>
      </c>
      <c r="E137" s="142"/>
      <c r="F137" s="142"/>
      <c r="G137" s="142"/>
      <c r="H137" s="142"/>
      <c r="I137" s="142"/>
      <c r="J137" s="142"/>
      <c r="K137" s="142"/>
      <c r="L137" s="142"/>
      <c r="M137" s="142"/>
      <c r="N137" s="141"/>
      <c r="O137" s="42" t="s">
        <v>78</v>
      </c>
      <c r="P137" s="142"/>
      <c r="Q137" s="142"/>
      <c r="R137" s="2"/>
    </row>
    <row r="138" spans="1:18" ht="15.75">
      <c r="A138" s="2"/>
      <c r="B138" s="169" t="s">
        <v>32</v>
      </c>
      <c r="C138" s="143"/>
      <c r="D138" s="170" t="s">
        <v>152</v>
      </c>
      <c r="E138" s="171"/>
      <c r="F138" s="171"/>
      <c r="G138" s="171"/>
      <c r="H138" s="171"/>
      <c r="I138" s="171"/>
      <c r="J138" s="171"/>
      <c r="K138" s="171"/>
      <c r="L138" s="171"/>
      <c r="M138" s="171"/>
      <c r="N138" s="172"/>
      <c r="O138" s="173">
        <f>L130</f>
        <v>29.473799999999997</v>
      </c>
      <c r="P138" s="174"/>
      <c r="Q138" s="174"/>
      <c r="R138" s="2"/>
    </row>
    <row r="139" spans="1:18" ht="15.75">
      <c r="A139" s="2"/>
      <c r="B139" s="169" t="s">
        <v>33</v>
      </c>
      <c r="C139" s="143"/>
      <c r="D139" s="170" t="s">
        <v>153</v>
      </c>
      <c r="E139" s="171"/>
      <c r="F139" s="171"/>
      <c r="G139" s="171"/>
      <c r="H139" s="171"/>
      <c r="I139" s="171"/>
      <c r="J139" s="171"/>
      <c r="K139" s="171"/>
      <c r="L139" s="171"/>
      <c r="M139" s="171"/>
      <c r="N139" s="172"/>
      <c r="O139" s="108">
        <f>O134</f>
        <v>179.38252465113638</v>
      </c>
      <c r="P139" s="175"/>
      <c r="Q139" s="175"/>
      <c r="R139" s="2"/>
    </row>
    <row r="140" spans="1:18" ht="15.75">
      <c r="A140" s="2"/>
      <c r="B140" s="160" t="s">
        <v>154</v>
      </c>
      <c r="C140" s="136"/>
      <c r="D140" s="161" t="s">
        <v>155</v>
      </c>
      <c r="E140" s="162"/>
      <c r="F140" s="162"/>
      <c r="G140" s="162"/>
      <c r="H140" s="162"/>
      <c r="I140" s="162"/>
      <c r="J140" s="162"/>
      <c r="K140" s="162"/>
      <c r="L140" s="162"/>
      <c r="M140" s="162"/>
      <c r="N140" s="163"/>
      <c r="O140" s="164">
        <f>O139*O138</f>
        <v>5287.0846550626629</v>
      </c>
      <c r="P140" s="165"/>
      <c r="Q140" s="165"/>
      <c r="R140" s="2"/>
    </row>
    <row r="141" spans="1:18" ht="16.5" thickBot="1">
      <c r="A141" s="2"/>
      <c r="B141" s="79" t="s">
        <v>156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49"/>
      <c r="O141" s="166">
        <f>O140/12</f>
        <v>440.59038792188858</v>
      </c>
      <c r="P141" s="167"/>
      <c r="Q141" s="167"/>
      <c r="R141" s="2"/>
    </row>
    <row r="142" spans="1:18" ht="15.75">
      <c r="A142" s="2"/>
      <c r="B142" s="168" t="s">
        <v>157</v>
      </c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2"/>
    </row>
    <row r="143" spans="1:18" ht="15.75">
      <c r="A143" s="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2"/>
    </row>
    <row r="144" spans="1:18" ht="15.75">
      <c r="A144" s="2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2"/>
    </row>
    <row r="145" spans="1:18" ht="15.75">
      <c r="A145" s="2"/>
      <c r="B145" s="84" t="s">
        <v>158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6"/>
      <c r="R145" s="2"/>
    </row>
    <row r="146" spans="1:18" ht="15.75">
      <c r="A146" s="2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2"/>
    </row>
    <row r="147" spans="1:18" ht="15.75">
      <c r="A147" s="2"/>
      <c r="B147" s="149" t="s">
        <v>159</v>
      </c>
      <c r="C147" s="150"/>
      <c r="D147" s="150" t="s">
        <v>160</v>
      </c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 t="s">
        <v>78</v>
      </c>
      <c r="P147" s="150"/>
      <c r="Q147" s="151"/>
      <c r="R147" s="2"/>
    </row>
    <row r="148" spans="1:18" ht="15.75">
      <c r="A148" s="2"/>
      <c r="B148" s="155" t="s">
        <v>9</v>
      </c>
      <c r="C148" s="156"/>
      <c r="D148" s="157" t="s">
        <v>161</v>
      </c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8">
        <v>89.54</v>
      </c>
      <c r="P148" s="158"/>
      <c r="Q148" s="159"/>
      <c r="R148" s="2"/>
    </row>
    <row r="149" spans="1:18" ht="15.75">
      <c r="A149" s="2"/>
      <c r="B149" s="38" t="s">
        <v>162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139">
        <f>O148</f>
        <v>89.54</v>
      </c>
      <c r="P149" s="139"/>
      <c r="Q149" s="140"/>
      <c r="R149" s="2"/>
    </row>
    <row r="150" spans="1:18" ht="15.75">
      <c r="A150" s="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2"/>
      <c r="P150" s="12"/>
      <c r="Q150" s="12"/>
      <c r="R150" s="2"/>
    </row>
    <row r="151" spans="1:18" ht="15.75">
      <c r="A151" s="2"/>
      <c r="B151" s="149" t="s">
        <v>163</v>
      </c>
      <c r="C151" s="150"/>
      <c r="D151" s="150" t="s">
        <v>164</v>
      </c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 t="s">
        <v>78</v>
      </c>
      <c r="P151" s="150"/>
      <c r="Q151" s="151"/>
      <c r="R151" s="2"/>
    </row>
    <row r="152" spans="1:18" ht="15.75">
      <c r="A152" s="2"/>
      <c r="B152" s="133" t="s">
        <v>9</v>
      </c>
      <c r="C152" s="134"/>
      <c r="D152" s="135" t="s">
        <v>36</v>
      </c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52">
        <v>0</v>
      </c>
      <c r="P152" s="152"/>
      <c r="Q152" s="153"/>
      <c r="R152" s="2"/>
    </row>
    <row r="153" spans="1:18" ht="15.75">
      <c r="A153" s="2"/>
      <c r="B153" s="143" t="s">
        <v>8</v>
      </c>
      <c r="C153" s="144"/>
      <c r="D153" s="138" t="s">
        <v>165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45">
        <v>0</v>
      </c>
      <c r="P153" s="145"/>
      <c r="Q153" s="146"/>
      <c r="R153" s="2"/>
    </row>
    <row r="154" spans="1:18" ht="15.75">
      <c r="A154" s="2"/>
      <c r="B154" s="136" t="s">
        <v>10</v>
      </c>
      <c r="C154" s="137"/>
      <c r="D154" s="138" t="s">
        <v>80</v>
      </c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47">
        <v>0</v>
      </c>
      <c r="P154" s="147"/>
      <c r="Q154" s="148"/>
      <c r="R154" s="2"/>
    </row>
    <row r="155" spans="1:18" ht="15.75">
      <c r="A155" s="2"/>
      <c r="B155" s="38" t="s">
        <v>119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139">
        <f>SUM(O152:Q154)</f>
        <v>0</v>
      </c>
      <c r="P155" s="139"/>
      <c r="Q155" s="140"/>
      <c r="R155" s="2"/>
    </row>
    <row r="156" spans="1:18" ht="15.75">
      <c r="A156" s="2"/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30"/>
      <c r="R156" s="2"/>
    </row>
    <row r="157" spans="1:18" ht="15.75">
      <c r="A157" s="2"/>
      <c r="B157" s="141" t="s">
        <v>109</v>
      </c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2"/>
      <c r="R157" s="2"/>
    </row>
    <row r="158" spans="1:18" ht="15.75">
      <c r="A158" s="2"/>
      <c r="B158" s="142" t="s">
        <v>110</v>
      </c>
      <c r="C158" s="141"/>
      <c r="D158" s="42" t="s">
        <v>166</v>
      </c>
      <c r="E158" s="142"/>
      <c r="F158" s="142"/>
      <c r="G158" s="142"/>
      <c r="H158" s="142"/>
      <c r="I158" s="142"/>
      <c r="J158" s="142"/>
      <c r="K158" s="142"/>
      <c r="L158" s="142"/>
      <c r="M158" s="142"/>
      <c r="N158" s="141"/>
      <c r="O158" s="42" t="s">
        <v>78</v>
      </c>
      <c r="P158" s="142"/>
      <c r="Q158" s="142"/>
      <c r="R158" s="2"/>
    </row>
    <row r="159" spans="1:18" ht="15.75">
      <c r="A159" s="2"/>
      <c r="B159" s="133" t="s">
        <v>159</v>
      </c>
      <c r="C159" s="134"/>
      <c r="D159" s="135" t="s">
        <v>167</v>
      </c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76">
        <f>O149</f>
        <v>89.54</v>
      </c>
      <c r="P159" s="77"/>
      <c r="Q159" s="78"/>
      <c r="R159" s="2"/>
    </row>
    <row r="160" spans="1:18" ht="15.75">
      <c r="A160" s="2"/>
      <c r="B160" s="136" t="s">
        <v>163</v>
      </c>
      <c r="C160" s="137"/>
      <c r="D160" s="138" t="s">
        <v>168</v>
      </c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62">
        <f>O155</f>
        <v>0</v>
      </c>
      <c r="P160" s="63"/>
      <c r="Q160" s="64"/>
      <c r="R160" s="2"/>
    </row>
    <row r="161" spans="1:18" ht="16.5" thickBot="1">
      <c r="A161" s="2"/>
      <c r="B161" s="79" t="s">
        <v>169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49"/>
      <c r="O161" s="51">
        <f>SUM(O159:Q160)</f>
        <v>89.54</v>
      </c>
      <c r="P161" s="52"/>
      <c r="Q161" s="52"/>
      <c r="R161" s="2"/>
    </row>
    <row r="162" spans="1:18" ht="15.75">
      <c r="A162" s="2"/>
      <c r="B162" s="128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30"/>
      <c r="R162" s="2"/>
    </row>
    <row r="163" spans="1:18" ht="15.75">
      <c r="A163" s="2"/>
      <c r="B163" s="84" t="s">
        <v>170</v>
      </c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6"/>
      <c r="R163" s="2"/>
    </row>
    <row r="164" spans="1:18" ht="15.75">
      <c r="A164" s="2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2"/>
    </row>
    <row r="165" spans="1:18" ht="15.75">
      <c r="A165" s="2"/>
      <c r="B165" s="131">
        <v>6</v>
      </c>
      <c r="C165" s="71"/>
      <c r="D165" s="132" t="s">
        <v>37</v>
      </c>
      <c r="E165" s="131"/>
      <c r="F165" s="131"/>
      <c r="G165" s="131"/>
      <c r="H165" s="131"/>
      <c r="I165" s="131"/>
      <c r="J165" s="131"/>
      <c r="K165" s="71"/>
      <c r="L165" s="132" t="s">
        <v>77</v>
      </c>
      <c r="M165" s="131"/>
      <c r="N165" s="71"/>
      <c r="O165" s="132" t="s">
        <v>78</v>
      </c>
      <c r="P165" s="131"/>
      <c r="Q165" s="131"/>
      <c r="R165" s="2"/>
    </row>
    <row r="166" spans="1:18" ht="15.75">
      <c r="A166" s="2"/>
      <c r="B166" s="110" t="s">
        <v>9</v>
      </c>
      <c r="C166" s="111"/>
      <c r="D166" s="112" t="s">
        <v>171</v>
      </c>
      <c r="E166" s="113"/>
      <c r="F166" s="113"/>
      <c r="G166" s="113"/>
      <c r="H166" s="113"/>
      <c r="I166" s="113"/>
      <c r="J166" s="113"/>
      <c r="K166" s="114"/>
      <c r="L166" s="115">
        <v>4.7300000000000002E-2</v>
      </c>
      <c r="M166" s="116"/>
      <c r="N166" s="117"/>
      <c r="O166" s="118">
        <f>L166*O185</f>
        <v>279.61896982866784</v>
      </c>
      <c r="P166" s="119"/>
      <c r="Q166" s="119"/>
      <c r="R166" s="2"/>
    </row>
    <row r="167" spans="1:18" ht="15.75">
      <c r="A167" s="2"/>
      <c r="B167" s="120" t="s">
        <v>8</v>
      </c>
      <c r="C167" s="121"/>
      <c r="D167" s="122" t="s">
        <v>172</v>
      </c>
      <c r="E167" s="123"/>
      <c r="F167" s="123"/>
      <c r="G167" s="123"/>
      <c r="H167" s="123"/>
      <c r="I167" s="123"/>
      <c r="J167" s="123"/>
      <c r="K167" s="124"/>
      <c r="L167" s="125">
        <v>5.57E-2</v>
      </c>
      <c r="M167" s="126"/>
      <c r="N167" s="127"/>
      <c r="O167" s="108">
        <f>L$167*(O$185+O$166)</f>
        <v>344.85123791875486</v>
      </c>
      <c r="P167" s="109"/>
      <c r="Q167" s="109"/>
      <c r="R167" s="2"/>
    </row>
    <row r="168" spans="1:18" ht="15.75">
      <c r="A168" s="2"/>
      <c r="B168" s="100" t="s">
        <v>10</v>
      </c>
      <c r="C168" s="101"/>
      <c r="D168" s="102" t="s">
        <v>173</v>
      </c>
      <c r="E168" s="103"/>
      <c r="F168" s="103"/>
      <c r="G168" s="103"/>
      <c r="H168" s="103"/>
      <c r="I168" s="103"/>
      <c r="J168" s="103"/>
      <c r="K168" s="104"/>
      <c r="L168" s="105">
        <f>SUM(L169:N171)</f>
        <v>8.6499999999999994E-2</v>
      </c>
      <c r="M168" s="106"/>
      <c r="N168" s="107"/>
      <c r="O168" s="108">
        <f>SUM(O$169:Q$171)</f>
        <v>618.9059693432888</v>
      </c>
      <c r="P168" s="109"/>
      <c r="Q168" s="109"/>
      <c r="R168" s="2"/>
    </row>
    <row r="169" spans="1:18" ht="15.75">
      <c r="A169" s="2"/>
      <c r="B169" s="87" t="s">
        <v>174</v>
      </c>
      <c r="C169" s="88"/>
      <c r="D169" s="89" t="s">
        <v>175</v>
      </c>
      <c r="E169" s="90"/>
      <c r="F169" s="90"/>
      <c r="G169" s="90"/>
      <c r="H169" s="90"/>
      <c r="I169" s="90"/>
      <c r="J169" s="90"/>
      <c r="K169" s="91"/>
      <c r="L169" s="92">
        <v>6.4999999999999997E-3</v>
      </c>
      <c r="M169" s="93"/>
      <c r="N169" s="94"/>
      <c r="O169" s="95">
        <f>((O$185+O$166+O$167)*L169)/(1-L$168)</f>
        <v>46.507384979553493</v>
      </c>
      <c r="P169" s="96"/>
      <c r="Q169" s="96"/>
      <c r="R169" s="2"/>
    </row>
    <row r="170" spans="1:18" ht="15.75">
      <c r="A170" s="2"/>
      <c r="B170" s="87" t="s">
        <v>176</v>
      </c>
      <c r="C170" s="88"/>
      <c r="D170" s="89" t="s">
        <v>177</v>
      </c>
      <c r="E170" s="90"/>
      <c r="F170" s="90"/>
      <c r="G170" s="90"/>
      <c r="H170" s="90"/>
      <c r="I170" s="90"/>
      <c r="J170" s="90"/>
      <c r="K170" s="91"/>
      <c r="L170" s="92">
        <v>0.03</v>
      </c>
      <c r="M170" s="93"/>
      <c r="N170" s="94"/>
      <c r="O170" s="95">
        <f>((O$185+O$166+O$167)*L170)/(1-L$168)</f>
        <v>214.64946913640074</v>
      </c>
      <c r="P170" s="96"/>
      <c r="Q170" s="96"/>
      <c r="R170" s="2"/>
    </row>
    <row r="171" spans="1:18" ht="15.75">
      <c r="A171" s="2"/>
      <c r="B171" s="87" t="s">
        <v>178</v>
      </c>
      <c r="C171" s="88"/>
      <c r="D171" s="89" t="s">
        <v>179</v>
      </c>
      <c r="E171" s="90"/>
      <c r="F171" s="90"/>
      <c r="G171" s="90"/>
      <c r="H171" s="90"/>
      <c r="I171" s="90"/>
      <c r="J171" s="90"/>
      <c r="K171" s="91"/>
      <c r="L171" s="97">
        <v>0.05</v>
      </c>
      <c r="M171" s="98"/>
      <c r="N171" s="99"/>
      <c r="O171" s="95">
        <f>((O$185+O$166+O$167)*L171)/(1-L$168)</f>
        <v>357.74911522733458</v>
      </c>
      <c r="P171" s="96"/>
      <c r="Q171" s="96"/>
      <c r="R171" s="2"/>
    </row>
    <row r="172" spans="1:18" ht="16.5" thickBot="1">
      <c r="A172" s="2"/>
      <c r="B172" s="79" t="s">
        <v>180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49"/>
      <c r="O172" s="80">
        <f>SUM(O166:Q168)</f>
        <v>1243.3761770907115</v>
      </c>
      <c r="P172" s="81"/>
      <c r="Q172" s="81"/>
      <c r="R172" s="2"/>
    </row>
    <row r="173" spans="1:18" ht="15.75">
      <c r="A173" s="2"/>
      <c r="B173" s="82" t="s">
        <v>181</v>
      </c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2"/>
    </row>
    <row r="174" spans="1:18" ht="15.75">
      <c r="A174" s="2"/>
      <c r="B174" s="83" t="s">
        <v>182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2"/>
    </row>
    <row r="175" spans="1:18" ht="15.75">
      <c r="A175" s="2"/>
      <c r="B175" s="83" t="s">
        <v>183</v>
      </c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2"/>
    </row>
    <row r="176" spans="1:18" ht="15.75">
      <c r="A176" s="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2"/>
    </row>
    <row r="177" spans="1:18" ht="15.75">
      <c r="A177" s="2"/>
      <c r="B177" s="84" t="s">
        <v>184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6"/>
      <c r="R177" s="2"/>
    </row>
    <row r="178" spans="1:18" ht="15.7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2"/>
    </row>
    <row r="179" spans="1:18" ht="15.75">
      <c r="A179" s="2"/>
      <c r="B179" s="71" t="s">
        <v>185</v>
      </c>
      <c r="C179" s="72"/>
      <c r="D179" s="72" t="s">
        <v>186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40" t="s">
        <v>78</v>
      </c>
      <c r="P179" s="41"/>
      <c r="Q179" s="42"/>
      <c r="R179" s="2"/>
    </row>
    <row r="180" spans="1:18" ht="15.75">
      <c r="A180" s="2"/>
      <c r="B180" s="73">
        <v>1</v>
      </c>
      <c r="C180" s="74"/>
      <c r="D180" s="75" t="s">
        <v>19</v>
      </c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6">
        <f>O34</f>
        <v>2730.45</v>
      </c>
      <c r="P180" s="77"/>
      <c r="Q180" s="78"/>
      <c r="R180" s="2"/>
    </row>
    <row r="181" spans="1:18" ht="15.75">
      <c r="A181" s="2"/>
      <c r="B181" s="56">
        <v>2</v>
      </c>
      <c r="C181" s="57"/>
      <c r="D181" s="58" t="s">
        <v>30</v>
      </c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46">
        <f>O83</f>
        <v>2435.6013361199998</v>
      </c>
      <c r="P181" s="47"/>
      <c r="Q181" s="48"/>
      <c r="R181" s="2"/>
    </row>
    <row r="182" spans="1:18" ht="15.75">
      <c r="A182" s="2"/>
      <c r="B182" s="56">
        <v>3</v>
      </c>
      <c r="C182" s="57"/>
      <c r="D182" s="58" t="s">
        <v>31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46">
        <f>O103</f>
        <v>215.42440341409176</v>
      </c>
      <c r="P182" s="47"/>
      <c r="Q182" s="48"/>
      <c r="R182" s="2"/>
    </row>
    <row r="183" spans="1:18" ht="15.75">
      <c r="A183" s="2"/>
      <c r="B183" s="56">
        <v>4</v>
      </c>
      <c r="C183" s="57"/>
      <c r="D183" s="58" t="s">
        <v>34</v>
      </c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46">
        <f>O141</f>
        <v>440.59038792188858</v>
      </c>
      <c r="P183" s="47"/>
      <c r="Q183" s="48"/>
      <c r="R183" s="2"/>
    </row>
    <row r="184" spans="1:18" ht="15.75">
      <c r="A184" s="2"/>
      <c r="B184" s="59">
        <v>5</v>
      </c>
      <c r="C184" s="60"/>
      <c r="D184" s="61" t="s">
        <v>35</v>
      </c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f>O161</f>
        <v>89.54</v>
      </c>
      <c r="P184" s="63"/>
      <c r="Q184" s="64"/>
      <c r="R184" s="2"/>
    </row>
    <row r="185" spans="1:18" ht="15.75">
      <c r="A185" s="2"/>
      <c r="B185" s="38" t="s">
        <v>187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40">
        <f>SUM(O180:Q184)</f>
        <v>5911.6061274559797</v>
      </c>
      <c r="P185" s="41"/>
      <c r="Q185" s="42"/>
      <c r="R185" s="2"/>
    </row>
    <row r="186" spans="1:18" ht="15.75">
      <c r="A186" s="2"/>
      <c r="B186" s="43">
        <v>6</v>
      </c>
      <c r="C186" s="44"/>
      <c r="D186" s="45" t="s">
        <v>38</v>
      </c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6">
        <f>O172</f>
        <v>1243.3761770907115</v>
      </c>
      <c r="P186" s="47"/>
      <c r="Q186" s="48"/>
      <c r="R186" s="2"/>
    </row>
    <row r="187" spans="1:18" ht="16.5" thickBot="1">
      <c r="A187" s="2"/>
      <c r="B187" s="49" t="s">
        <v>188</v>
      </c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1">
        <f>SUM(O185:Q186)</f>
        <v>7154.982304546691</v>
      </c>
      <c r="P187" s="52"/>
      <c r="Q187" s="52"/>
      <c r="R187" s="27"/>
    </row>
    <row r="188" spans="1:18" ht="15.75">
      <c r="A188" s="2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4"/>
      <c r="P188" s="34"/>
      <c r="Q188" s="34"/>
      <c r="R188" s="27"/>
    </row>
    <row r="189" spans="1:18" ht="15.75">
      <c r="A189" s="2"/>
      <c r="B189" s="68" t="s">
        <v>213</v>
      </c>
      <c r="C189" s="69"/>
      <c r="D189" s="69"/>
      <c r="E189" s="69"/>
      <c r="F189" s="69"/>
      <c r="G189" s="69"/>
      <c r="H189" s="69"/>
      <c r="I189" s="33"/>
      <c r="J189" s="33"/>
      <c r="K189" s="33"/>
      <c r="L189" s="33"/>
      <c r="M189" s="33"/>
      <c r="N189" s="33"/>
      <c r="O189" s="34"/>
      <c r="P189" s="34"/>
      <c r="Q189" s="34"/>
      <c r="R189" s="27"/>
    </row>
    <row r="190" spans="1:18" ht="15.75">
      <c r="A190" s="2"/>
      <c r="B190" s="28" t="s">
        <v>14</v>
      </c>
      <c r="C190" s="28" t="s">
        <v>214</v>
      </c>
      <c r="D190" s="28"/>
      <c r="E190" s="28">
        <v>10</v>
      </c>
      <c r="F190" s="35">
        <v>231.77</v>
      </c>
      <c r="G190" s="70">
        <f>E190*F190</f>
        <v>2317.7000000000003</v>
      </c>
      <c r="H190" s="70"/>
      <c r="I190" s="33"/>
      <c r="J190" s="33"/>
      <c r="K190" s="33"/>
      <c r="L190" s="33"/>
      <c r="M190" s="33"/>
      <c r="N190" s="33"/>
      <c r="O190" s="34"/>
      <c r="P190" s="34"/>
      <c r="Q190" s="34"/>
      <c r="R190" s="27"/>
    </row>
    <row r="191" spans="1:18" ht="15.75">
      <c r="A191" s="2"/>
      <c r="B191" s="28" t="s">
        <v>15</v>
      </c>
      <c r="C191" s="28" t="s">
        <v>215</v>
      </c>
      <c r="D191" s="28"/>
      <c r="E191" s="28">
        <v>10</v>
      </c>
      <c r="F191" s="35">
        <v>129.52000000000001</v>
      </c>
      <c r="G191" s="70">
        <f>E191*F191</f>
        <v>1295.2</v>
      </c>
      <c r="H191" s="70"/>
      <c r="I191" s="33"/>
      <c r="J191" s="33"/>
      <c r="K191" s="33"/>
      <c r="L191" s="33"/>
      <c r="M191" s="33"/>
      <c r="N191" s="33"/>
      <c r="O191" s="34"/>
      <c r="P191" s="34"/>
      <c r="Q191" s="34"/>
      <c r="R191" s="27"/>
    </row>
    <row r="192" spans="1:18" ht="15.75">
      <c r="A192" s="2"/>
      <c r="B192" s="65" t="s">
        <v>216</v>
      </c>
      <c r="C192" s="66"/>
      <c r="D192" s="66"/>
      <c r="E192" s="66"/>
      <c r="F192" s="67"/>
      <c r="G192" s="36">
        <f>SUM(G190:G191)</f>
        <v>3612.9000000000005</v>
      </c>
      <c r="H192" s="36"/>
      <c r="I192" s="33"/>
      <c r="J192" s="33"/>
      <c r="K192" s="33"/>
      <c r="L192" s="33"/>
      <c r="M192" s="33"/>
      <c r="N192" s="33"/>
      <c r="O192" s="34"/>
      <c r="P192" s="34"/>
      <c r="Q192" s="34"/>
      <c r="R192" s="27"/>
    </row>
    <row r="193" spans="1:18" ht="15.75">
      <c r="A193" s="2"/>
      <c r="B193" s="65" t="s">
        <v>217</v>
      </c>
      <c r="C193" s="66"/>
      <c r="D193" s="66"/>
      <c r="E193" s="66"/>
      <c r="F193" s="67"/>
      <c r="G193" s="36">
        <f>O187+G192</f>
        <v>10767.882304546692</v>
      </c>
      <c r="H193" s="36"/>
      <c r="I193" s="33"/>
      <c r="J193" s="33"/>
      <c r="K193" s="33"/>
      <c r="L193" s="33"/>
      <c r="M193" s="33"/>
      <c r="N193" s="33"/>
      <c r="O193" s="34"/>
      <c r="P193" s="34"/>
      <c r="Q193" s="34"/>
      <c r="R193" s="27"/>
    </row>
    <row r="194" spans="1:18" ht="15.75">
      <c r="A194" s="2"/>
      <c r="B194" s="53" t="s">
        <v>218</v>
      </c>
      <c r="C194" s="54"/>
      <c r="D194" s="54"/>
      <c r="E194" s="54"/>
      <c r="F194" s="55"/>
      <c r="G194" s="36">
        <f>G193*1</f>
        <v>10767.882304546692</v>
      </c>
      <c r="H194" s="36"/>
      <c r="I194" s="33"/>
      <c r="J194" s="33"/>
      <c r="K194" s="33"/>
      <c r="L194" s="33"/>
      <c r="M194" s="33"/>
      <c r="N194" s="33"/>
      <c r="O194" s="34"/>
      <c r="P194" s="34"/>
      <c r="Q194" s="34"/>
      <c r="R194" s="27"/>
    </row>
    <row r="195" spans="1:18" ht="15.75">
      <c r="A195" s="2"/>
      <c r="B195" s="53" t="s">
        <v>220</v>
      </c>
      <c r="C195" s="54"/>
      <c r="D195" s="54"/>
      <c r="E195" s="54"/>
      <c r="F195" s="55"/>
      <c r="G195" s="36">
        <f>G194*24</f>
        <v>258429.17530912062</v>
      </c>
      <c r="H195" s="36"/>
      <c r="I195" s="33"/>
      <c r="J195" s="33"/>
      <c r="K195" s="33"/>
      <c r="L195" s="33"/>
      <c r="M195" s="33"/>
      <c r="N195" s="33"/>
      <c r="O195" s="34"/>
      <c r="P195" s="34"/>
      <c r="Q195" s="34"/>
      <c r="R195" s="27"/>
    </row>
    <row r="196" spans="1:18" ht="15.75">
      <c r="A196" s="2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4"/>
      <c r="P196" s="34"/>
      <c r="Q196" s="34"/>
      <c r="R196" s="27"/>
    </row>
    <row r="197" spans="1:18" ht="15.75">
      <c r="A197" s="2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2"/>
      <c r="P197" s="32"/>
      <c r="Q197" s="32"/>
      <c r="R197" s="27"/>
    </row>
    <row r="198" spans="1:18" ht="15.75">
      <c r="A198" s="2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2"/>
      <c r="P198" s="32"/>
      <c r="Q198" s="32"/>
      <c r="R198" s="27"/>
    </row>
    <row r="199" spans="1:18" ht="15.75">
      <c r="A199" s="2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2"/>
      <c r="P199" s="32"/>
      <c r="Q199" s="32"/>
      <c r="R199" s="27"/>
    </row>
    <row r="200" spans="1:18" ht="15.75">
      <c r="A200" s="2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2"/>
    </row>
    <row r="201" spans="1:18" ht="15.75">
      <c r="A201" s="2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2"/>
    </row>
    <row r="202" spans="1:18" ht="15.75">
      <c r="A202" s="2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2"/>
    </row>
    <row r="203" spans="1:18" ht="15.75">
      <c r="A203" s="2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2"/>
    </row>
    <row r="204" spans="1:18" ht="15.75">
      <c r="A204" s="2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2"/>
    </row>
    <row r="205" spans="1:18" ht="15.75">
      <c r="A205" s="2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2"/>
    </row>
    <row r="206" spans="1:18" ht="15.75">
      <c r="A206" s="2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2"/>
    </row>
    <row r="207" spans="1:18" ht="15.75">
      <c r="A207" s="2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13"/>
    </row>
  </sheetData>
  <mergeCells count="404">
    <mergeCell ref="B108:Q109"/>
    <mergeCell ref="B106:Q107"/>
    <mergeCell ref="B12:Q12"/>
    <mergeCell ref="B13:I13"/>
    <mergeCell ref="J13:Q13"/>
    <mergeCell ref="B14:I14"/>
    <mergeCell ref="J14:Q14"/>
    <mergeCell ref="B15:I15"/>
    <mergeCell ref="J15:Q15"/>
    <mergeCell ref="B20:I20"/>
    <mergeCell ref="J20:Q20"/>
    <mergeCell ref="B21:I21"/>
    <mergeCell ref="J21:Q21"/>
    <mergeCell ref="B22:I22"/>
    <mergeCell ref="J22:Q22"/>
    <mergeCell ref="B16:I16"/>
    <mergeCell ref="J16:Q16"/>
    <mergeCell ref="B17:Q17"/>
    <mergeCell ref="B18:Q18"/>
    <mergeCell ref="B19:I19"/>
    <mergeCell ref="J19:Q19"/>
    <mergeCell ref="B28:C28"/>
    <mergeCell ref="D28:K28"/>
    <mergeCell ref="L28:N28"/>
    <mergeCell ref="O28:Q28"/>
    <mergeCell ref="B29:C29"/>
    <mergeCell ref="D29:K29"/>
    <mergeCell ref="L29:N29"/>
    <mergeCell ref="O29:Q29"/>
    <mergeCell ref="B23:I23"/>
    <mergeCell ref="J23:Q23"/>
    <mergeCell ref="B24:Q24"/>
    <mergeCell ref="B25:Q25"/>
    <mergeCell ref="B27:C27"/>
    <mergeCell ref="D27:K27"/>
    <mergeCell ref="L27:N27"/>
    <mergeCell ref="O27:Q27"/>
    <mergeCell ref="B32:C32"/>
    <mergeCell ref="D32:K32"/>
    <mergeCell ref="L32:N32"/>
    <mergeCell ref="O32:Q32"/>
    <mergeCell ref="B33:C33"/>
    <mergeCell ref="D33:K33"/>
    <mergeCell ref="L33:N33"/>
    <mergeCell ref="O33:Q33"/>
    <mergeCell ref="B30:C30"/>
    <mergeCell ref="D30:K30"/>
    <mergeCell ref="L30:N30"/>
    <mergeCell ref="O30:Q30"/>
    <mergeCell ref="B31:C31"/>
    <mergeCell ref="D31:K31"/>
    <mergeCell ref="L31:N31"/>
    <mergeCell ref="O31:Q31"/>
    <mergeCell ref="B39:C39"/>
    <mergeCell ref="D39:K39"/>
    <mergeCell ref="L39:N39"/>
    <mergeCell ref="O39:Q39"/>
    <mergeCell ref="B40:C40"/>
    <mergeCell ref="D40:K40"/>
    <mergeCell ref="L40:N40"/>
    <mergeCell ref="O40:Q40"/>
    <mergeCell ref="B34:N34"/>
    <mergeCell ref="O34:Q34"/>
    <mergeCell ref="B35:Q35"/>
    <mergeCell ref="B36:Q36"/>
    <mergeCell ref="B38:C38"/>
    <mergeCell ref="D38:K38"/>
    <mergeCell ref="L38:N38"/>
    <mergeCell ref="O38:Q38"/>
    <mergeCell ref="L50:N50"/>
    <mergeCell ref="O50:Q50"/>
    <mergeCell ref="B48:C48"/>
    <mergeCell ref="D48:K48"/>
    <mergeCell ref="L48:N48"/>
    <mergeCell ref="O48:Q48"/>
    <mergeCell ref="B41:C41"/>
    <mergeCell ref="D41:K41"/>
    <mergeCell ref="L41:N41"/>
    <mergeCell ref="O41:Q41"/>
    <mergeCell ref="B42:N42"/>
    <mergeCell ref="O42:Q42"/>
    <mergeCell ref="B43:Q44"/>
    <mergeCell ref="B45:Q46"/>
    <mergeCell ref="B49:C49"/>
    <mergeCell ref="D49:K49"/>
    <mergeCell ref="L49:N49"/>
    <mergeCell ref="O49:Q49"/>
    <mergeCell ref="B50:C50"/>
    <mergeCell ref="D50:K50"/>
    <mergeCell ref="B53:C53"/>
    <mergeCell ref="D53:K53"/>
    <mergeCell ref="L53:N53"/>
    <mergeCell ref="O53:Q53"/>
    <mergeCell ref="B54:C54"/>
    <mergeCell ref="D54:K54"/>
    <mergeCell ref="L54:N54"/>
    <mergeCell ref="O54:Q54"/>
    <mergeCell ref="B51:C51"/>
    <mergeCell ref="D51:K51"/>
    <mergeCell ref="L51:N51"/>
    <mergeCell ref="O51:Q51"/>
    <mergeCell ref="B52:C52"/>
    <mergeCell ref="D52:K52"/>
    <mergeCell ref="L52:N52"/>
    <mergeCell ref="O52:Q52"/>
    <mergeCell ref="B57:C57"/>
    <mergeCell ref="D57:K57"/>
    <mergeCell ref="L57:N57"/>
    <mergeCell ref="O57:Q57"/>
    <mergeCell ref="B58:K58"/>
    <mergeCell ref="L58:N58"/>
    <mergeCell ref="O58:Q58"/>
    <mergeCell ref="B55:C55"/>
    <mergeCell ref="D55:K55"/>
    <mergeCell ref="L55:N55"/>
    <mergeCell ref="O55:Q55"/>
    <mergeCell ref="B56:K56"/>
    <mergeCell ref="L56:N56"/>
    <mergeCell ref="O56:Q56"/>
    <mergeCell ref="B65:C65"/>
    <mergeCell ref="D65:N65"/>
    <mergeCell ref="O65:Q65"/>
    <mergeCell ref="B66:C66"/>
    <mergeCell ref="D66:N66"/>
    <mergeCell ref="O66:Q66"/>
    <mergeCell ref="B59:Q59"/>
    <mergeCell ref="B60:Q61"/>
    <mergeCell ref="B63:C63"/>
    <mergeCell ref="D63:N63"/>
    <mergeCell ref="O63:Q63"/>
    <mergeCell ref="B64:C64"/>
    <mergeCell ref="D64:N64"/>
    <mergeCell ref="O64:Q64"/>
    <mergeCell ref="B69:C69"/>
    <mergeCell ref="D69:N69"/>
    <mergeCell ref="O69:Q69"/>
    <mergeCell ref="B70:C70"/>
    <mergeCell ref="D70:N70"/>
    <mergeCell ref="O70:Q70"/>
    <mergeCell ref="B67:C67"/>
    <mergeCell ref="D67:N67"/>
    <mergeCell ref="O67:Q67"/>
    <mergeCell ref="B68:C68"/>
    <mergeCell ref="D68:N68"/>
    <mergeCell ref="O68:Q68"/>
    <mergeCell ref="B73:N73"/>
    <mergeCell ref="O73:Q73"/>
    <mergeCell ref="B74:Q76"/>
    <mergeCell ref="B78:Q78"/>
    <mergeCell ref="B79:C79"/>
    <mergeCell ref="D79:N79"/>
    <mergeCell ref="O79:Q79"/>
    <mergeCell ref="B71:C71"/>
    <mergeCell ref="D71:N71"/>
    <mergeCell ref="O71:Q71"/>
    <mergeCell ref="B72:C72"/>
    <mergeCell ref="D72:N72"/>
    <mergeCell ref="O72:Q72"/>
    <mergeCell ref="B82:C82"/>
    <mergeCell ref="D82:N82"/>
    <mergeCell ref="O82:Q82"/>
    <mergeCell ref="B83:N83"/>
    <mergeCell ref="O83:Q83"/>
    <mergeCell ref="B84:Q84"/>
    <mergeCell ref="B80:C80"/>
    <mergeCell ref="D80:N80"/>
    <mergeCell ref="O80:Q80"/>
    <mergeCell ref="B81:C81"/>
    <mergeCell ref="D81:N81"/>
    <mergeCell ref="O81:Q81"/>
    <mergeCell ref="B85:Q85"/>
    <mergeCell ref="B87:C87"/>
    <mergeCell ref="D87:K87"/>
    <mergeCell ref="L87:N87"/>
    <mergeCell ref="O87:Q87"/>
    <mergeCell ref="B88:C88"/>
    <mergeCell ref="D88:K88"/>
    <mergeCell ref="L88:N88"/>
    <mergeCell ref="O88:Q88"/>
    <mergeCell ref="B91:N91"/>
    <mergeCell ref="O91:Q91"/>
    <mergeCell ref="B92:Q92"/>
    <mergeCell ref="B93:C93"/>
    <mergeCell ref="D93:K93"/>
    <mergeCell ref="L93:N93"/>
    <mergeCell ref="O93:Q93"/>
    <mergeCell ref="B89:C89"/>
    <mergeCell ref="D89:K89"/>
    <mergeCell ref="L89:N89"/>
    <mergeCell ref="O89:Q89"/>
    <mergeCell ref="B90:C90"/>
    <mergeCell ref="D90:K90"/>
    <mergeCell ref="L90:N90"/>
    <mergeCell ref="O90:Q90"/>
    <mergeCell ref="B96:C96"/>
    <mergeCell ref="D96:K96"/>
    <mergeCell ref="L96:N96"/>
    <mergeCell ref="O96:Q96"/>
    <mergeCell ref="B97:N97"/>
    <mergeCell ref="O97:Q97"/>
    <mergeCell ref="B94:C94"/>
    <mergeCell ref="D94:K94"/>
    <mergeCell ref="L94:N94"/>
    <mergeCell ref="O94:Q94"/>
    <mergeCell ref="B95:C95"/>
    <mergeCell ref="D95:K95"/>
    <mergeCell ref="L95:N95"/>
    <mergeCell ref="O95:Q95"/>
    <mergeCell ref="B102:C102"/>
    <mergeCell ref="D102:N102"/>
    <mergeCell ref="O102:Q102"/>
    <mergeCell ref="B103:N103"/>
    <mergeCell ref="O103:Q103"/>
    <mergeCell ref="B104:Q105"/>
    <mergeCell ref="B98:Q98"/>
    <mergeCell ref="B99:Q99"/>
    <mergeCell ref="B100:C100"/>
    <mergeCell ref="D100:N100"/>
    <mergeCell ref="O100:Q100"/>
    <mergeCell ref="B101:C101"/>
    <mergeCell ref="D101:N101"/>
    <mergeCell ref="O101:Q101"/>
    <mergeCell ref="B117:C117"/>
    <mergeCell ref="D117:K117"/>
    <mergeCell ref="L117:Q117"/>
    <mergeCell ref="B118:C118"/>
    <mergeCell ref="D118:K118"/>
    <mergeCell ref="L118:Q118"/>
    <mergeCell ref="B110:Q110"/>
    <mergeCell ref="B111:Q111"/>
    <mergeCell ref="B115:Q115"/>
    <mergeCell ref="B116:Q116"/>
    <mergeCell ref="B112:Q113"/>
    <mergeCell ref="B121:C121"/>
    <mergeCell ref="D121:K121"/>
    <mergeCell ref="L121:Q121"/>
    <mergeCell ref="B122:C122"/>
    <mergeCell ref="D122:K122"/>
    <mergeCell ref="L122:Q122"/>
    <mergeCell ref="B119:C119"/>
    <mergeCell ref="D119:K119"/>
    <mergeCell ref="L119:Q119"/>
    <mergeCell ref="B120:C120"/>
    <mergeCell ref="D120:K120"/>
    <mergeCell ref="L120:Q120"/>
    <mergeCell ref="B125:C125"/>
    <mergeCell ref="D125:K125"/>
    <mergeCell ref="L125:Q125"/>
    <mergeCell ref="B126:C126"/>
    <mergeCell ref="D126:K126"/>
    <mergeCell ref="L126:Q126"/>
    <mergeCell ref="B123:C123"/>
    <mergeCell ref="D123:K123"/>
    <mergeCell ref="L123:Q123"/>
    <mergeCell ref="B124:C124"/>
    <mergeCell ref="D124:K124"/>
    <mergeCell ref="L124:Q124"/>
    <mergeCell ref="B129:C129"/>
    <mergeCell ref="D129:K129"/>
    <mergeCell ref="L129:Q129"/>
    <mergeCell ref="B130:K130"/>
    <mergeCell ref="L130:Q130"/>
    <mergeCell ref="B131:Q131"/>
    <mergeCell ref="B127:C127"/>
    <mergeCell ref="D127:K127"/>
    <mergeCell ref="L127:Q127"/>
    <mergeCell ref="B128:C128"/>
    <mergeCell ref="D128:K128"/>
    <mergeCell ref="L128:Q128"/>
    <mergeCell ref="B134:N134"/>
    <mergeCell ref="O134:Q134"/>
    <mergeCell ref="B135:Q135"/>
    <mergeCell ref="B136:Q136"/>
    <mergeCell ref="B137:C137"/>
    <mergeCell ref="D137:N137"/>
    <mergeCell ref="O137:Q137"/>
    <mergeCell ref="B132:C132"/>
    <mergeCell ref="D132:N132"/>
    <mergeCell ref="O132:Q132"/>
    <mergeCell ref="B133:C133"/>
    <mergeCell ref="D133:N133"/>
    <mergeCell ref="O133:Q133"/>
    <mergeCell ref="B140:C140"/>
    <mergeCell ref="D140:N140"/>
    <mergeCell ref="O140:Q140"/>
    <mergeCell ref="B141:N141"/>
    <mergeCell ref="O141:Q141"/>
    <mergeCell ref="B142:Q143"/>
    <mergeCell ref="B138:C138"/>
    <mergeCell ref="D138:N138"/>
    <mergeCell ref="O138:Q138"/>
    <mergeCell ref="B139:C139"/>
    <mergeCell ref="D139:N139"/>
    <mergeCell ref="O139:Q139"/>
    <mergeCell ref="B149:N149"/>
    <mergeCell ref="O149:Q149"/>
    <mergeCell ref="B151:C151"/>
    <mergeCell ref="D151:N151"/>
    <mergeCell ref="O151:Q151"/>
    <mergeCell ref="B152:C152"/>
    <mergeCell ref="D152:N152"/>
    <mergeCell ref="O152:Q152"/>
    <mergeCell ref="B144:Q144"/>
    <mergeCell ref="B145:Q145"/>
    <mergeCell ref="B147:C147"/>
    <mergeCell ref="D147:N147"/>
    <mergeCell ref="O147:Q147"/>
    <mergeCell ref="B148:C148"/>
    <mergeCell ref="D148:N148"/>
    <mergeCell ref="O148:Q148"/>
    <mergeCell ref="B155:N155"/>
    <mergeCell ref="O155:Q155"/>
    <mergeCell ref="B156:Q156"/>
    <mergeCell ref="B157:Q157"/>
    <mergeCell ref="B158:C158"/>
    <mergeCell ref="D158:N158"/>
    <mergeCell ref="O158:Q158"/>
    <mergeCell ref="B153:C153"/>
    <mergeCell ref="D153:N153"/>
    <mergeCell ref="O153:Q153"/>
    <mergeCell ref="B154:C154"/>
    <mergeCell ref="D154:N154"/>
    <mergeCell ref="O154:Q154"/>
    <mergeCell ref="B161:N161"/>
    <mergeCell ref="O161:Q161"/>
    <mergeCell ref="B162:Q162"/>
    <mergeCell ref="B163:Q163"/>
    <mergeCell ref="B165:C165"/>
    <mergeCell ref="D165:K165"/>
    <mergeCell ref="L165:N165"/>
    <mergeCell ref="O165:Q165"/>
    <mergeCell ref="B159:C159"/>
    <mergeCell ref="D159:N159"/>
    <mergeCell ref="O159:Q159"/>
    <mergeCell ref="B160:C160"/>
    <mergeCell ref="D160:N160"/>
    <mergeCell ref="O160:Q160"/>
    <mergeCell ref="B168:C168"/>
    <mergeCell ref="D168:K168"/>
    <mergeCell ref="L168:N168"/>
    <mergeCell ref="O168:Q168"/>
    <mergeCell ref="B169:C169"/>
    <mergeCell ref="D169:K169"/>
    <mergeCell ref="L169:N169"/>
    <mergeCell ref="O169:Q169"/>
    <mergeCell ref="B166:C166"/>
    <mergeCell ref="D166:K166"/>
    <mergeCell ref="L166:N166"/>
    <mergeCell ref="O166:Q166"/>
    <mergeCell ref="B167:C167"/>
    <mergeCell ref="D167:K167"/>
    <mergeCell ref="L167:N167"/>
    <mergeCell ref="O167:Q167"/>
    <mergeCell ref="B172:N172"/>
    <mergeCell ref="O172:Q172"/>
    <mergeCell ref="B173:Q173"/>
    <mergeCell ref="B174:Q174"/>
    <mergeCell ref="B175:Q175"/>
    <mergeCell ref="B177:Q177"/>
    <mergeCell ref="B170:C170"/>
    <mergeCell ref="D170:K170"/>
    <mergeCell ref="L170:N170"/>
    <mergeCell ref="O170:Q170"/>
    <mergeCell ref="B171:C171"/>
    <mergeCell ref="D171:K171"/>
    <mergeCell ref="L171:N171"/>
    <mergeCell ref="O171:Q171"/>
    <mergeCell ref="B181:C181"/>
    <mergeCell ref="D181:N181"/>
    <mergeCell ref="O181:Q181"/>
    <mergeCell ref="B182:C182"/>
    <mergeCell ref="D182:N182"/>
    <mergeCell ref="O182:Q182"/>
    <mergeCell ref="B179:C179"/>
    <mergeCell ref="D179:N179"/>
    <mergeCell ref="O179:Q179"/>
    <mergeCell ref="B180:C180"/>
    <mergeCell ref="D180:N180"/>
    <mergeCell ref="O180:Q180"/>
    <mergeCell ref="B183:C183"/>
    <mergeCell ref="D183:N183"/>
    <mergeCell ref="O183:Q183"/>
    <mergeCell ref="B184:C184"/>
    <mergeCell ref="D184:N184"/>
    <mergeCell ref="O184:Q184"/>
    <mergeCell ref="B192:F192"/>
    <mergeCell ref="B193:F193"/>
    <mergeCell ref="B194:F194"/>
    <mergeCell ref="B189:H189"/>
    <mergeCell ref="G190:H190"/>
    <mergeCell ref="G191:H191"/>
    <mergeCell ref="G192:H192"/>
    <mergeCell ref="G193:H193"/>
    <mergeCell ref="G194:H194"/>
    <mergeCell ref="G195:H195"/>
    <mergeCell ref="B200:Q207"/>
    <mergeCell ref="B185:N185"/>
    <mergeCell ref="O185:Q185"/>
    <mergeCell ref="B186:C186"/>
    <mergeCell ref="D186:N186"/>
    <mergeCell ref="O186:Q186"/>
    <mergeCell ref="B187:N187"/>
    <mergeCell ref="O187:Q187"/>
    <mergeCell ref="B195:F195"/>
  </mergeCells>
  <pageMargins left="0.511811024" right="0.511811024" top="0.78740157499999996" bottom="0.78740157499999996" header="0.31496062000000002" footer="0.31496062000000002"/>
  <pageSetup paperSize="9" scale="46" orientation="portrait" r:id="rId1"/>
  <rowBreaks count="1" manualBreakCount="1">
    <brk id="92" max="16" man="1"/>
  </rowBreaks>
  <colBreaks count="1" manualBreakCount="1">
    <brk id="17" max="19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M42"/>
  <sheetViews>
    <sheetView topLeftCell="A32" zoomScale="85" zoomScaleNormal="85" workbookViewId="0">
      <selection activeCell="P40" sqref="P40"/>
    </sheetView>
  </sheetViews>
  <sheetFormatPr defaultColWidth="8.85546875" defaultRowHeight="45" customHeight="1"/>
  <cols>
    <col min="1" max="1" width="4.140625" style="14" customWidth="1"/>
    <col min="2" max="2" width="6.42578125" style="14" customWidth="1"/>
    <col min="3" max="3" width="67.42578125" style="14" customWidth="1"/>
    <col min="4" max="4" width="8.7109375" style="14" customWidth="1"/>
    <col min="5" max="6" width="8.85546875" style="14"/>
    <col min="7" max="7" width="17.28515625" style="14" customWidth="1"/>
    <col min="8" max="8" width="10" style="14" bestFit="1" customWidth="1"/>
    <col min="9" max="9" width="14" style="14" bestFit="1" customWidth="1"/>
    <col min="10" max="10" width="12.7109375" style="14" bestFit="1" customWidth="1"/>
    <col min="11" max="11" width="10" style="14" bestFit="1" customWidth="1"/>
    <col min="12" max="12" width="8.85546875" style="14"/>
    <col min="13" max="13" width="10.7109375" style="14" bestFit="1" customWidth="1"/>
    <col min="14" max="16384" width="8.85546875" style="14"/>
  </cols>
  <sheetData>
    <row r="8" spans="2:11" ht="21.95" customHeight="1"/>
    <row r="9" spans="2:11" ht="45" customHeight="1">
      <c r="B9" s="318" t="s">
        <v>195</v>
      </c>
      <c r="C9" s="319"/>
      <c r="D9" s="319"/>
      <c r="E9" s="319"/>
      <c r="F9" s="319"/>
      <c r="G9" s="319"/>
      <c r="H9" s="319"/>
      <c r="I9" s="319"/>
      <c r="J9" s="319"/>
      <c r="K9" s="320"/>
    </row>
    <row r="10" spans="2:11" ht="45" customHeight="1">
      <c r="B10" s="24" t="s">
        <v>6</v>
      </c>
      <c r="C10" s="25" t="s">
        <v>196</v>
      </c>
      <c r="D10" s="25" t="s">
        <v>197</v>
      </c>
      <c r="E10" s="25" t="s">
        <v>198</v>
      </c>
      <c r="F10" s="25" t="s">
        <v>199</v>
      </c>
      <c r="G10" s="25" t="s">
        <v>7</v>
      </c>
      <c r="H10" s="25" t="s">
        <v>42</v>
      </c>
      <c r="I10" s="25" t="s">
        <v>200</v>
      </c>
      <c r="J10" s="25" t="s">
        <v>201</v>
      </c>
      <c r="K10" s="26" t="s">
        <v>202</v>
      </c>
    </row>
    <row r="11" spans="2:11" ht="45" customHeight="1">
      <c r="B11" s="321">
        <v>1</v>
      </c>
      <c r="C11" s="322" t="s">
        <v>60</v>
      </c>
      <c r="D11" s="322" t="s">
        <v>43</v>
      </c>
      <c r="E11" s="323" t="s">
        <v>48</v>
      </c>
      <c r="F11" s="22">
        <v>49.9</v>
      </c>
      <c r="G11" s="23" t="s">
        <v>44</v>
      </c>
      <c r="H11" s="324">
        <v>102</v>
      </c>
      <c r="I11" s="323">
        <v>2</v>
      </c>
      <c r="J11" s="323">
        <v>4</v>
      </c>
      <c r="K11" s="325">
        <f>J11*H11</f>
        <v>408</v>
      </c>
    </row>
    <row r="12" spans="2:11" ht="45" customHeight="1">
      <c r="B12" s="301"/>
      <c r="C12" s="305"/>
      <c r="D12" s="305"/>
      <c r="E12" s="299"/>
      <c r="F12" s="15">
        <v>45</v>
      </c>
      <c r="G12" s="16" t="s">
        <v>44</v>
      </c>
      <c r="H12" s="306"/>
      <c r="I12" s="299"/>
      <c r="J12" s="299"/>
      <c r="K12" s="300"/>
    </row>
    <row r="13" spans="2:11" ht="45" customHeight="1">
      <c r="B13" s="301"/>
      <c r="C13" s="305"/>
      <c r="D13" s="305"/>
      <c r="E13" s="299"/>
      <c r="F13" s="15">
        <v>48</v>
      </c>
      <c r="G13" s="17" t="s">
        <v>49</v>
      </c>
      <c r="H13" s="306"/>
      <c r="I13" s="299"/>
      <c r="J13" s="299"/>
      <c r="K13" s="300"/>
    </row>
    <row r="14" spans="2:11" ht="45" customHeight="1">
      <c r="B14" s="301">
        <v>2</v>
      </c>
      <c r="C14" s="299" t="s">
        <v>41</v>
      </c>
      <c r="D14" s="305" t="s">
        <v>43</v>
      </c>
      <c r="E14" s="299" t="s">
        <v>48</v>
      </c>
      <c r="F14" s="15">
        <v>15.9</v>
      </c>
      <c r="G14" s="16" t="s">
        <v>44</v>
      </c>
      <c r="H14" s="306">
        <v>75.23</v>
      </c>
      <c r="I14" s="299">
        <v>2</v>
      </c>
      <c r="J14" s="299">
        <v>4</v>
      </c>
      <c r="K14" s="300">
        <f>J14*H14</f>
        <v>300.92</v>
      </c>
    </row>
    <row r="15" spans="2:11" ht="45" customHeight="1">
      <c r="B15" s="301"/>
      <c r="C15" s="299"/>
      <c r="D15" s="305"/>
      <c r="E15" s="299"/>
      <c r="F15" s="15">
        <v>16.8</v>
      </c>
      <c r="G15" s="16" t="s">
        <v>44</v>
      </c>
      <c r="H15" s="306"/>
      <c r="I15" s="299"/>
      <c r="J15" s="299"/>
      <c r="K15" s="300"/>
    </row>
    <row r="16" spans="2:11" ht="45" customHeight="1">
      <c r="B16" s="301"/>
      <c r="C16" s="299"/>
      <c r="D16" s="305"/>
      <c r="E16" s="299"/>
      <c r="F16" s="15">
        <v>15.5</v>
      </c>
      <c r="G16" s="16" t="s">
        <v>44</v>
      </c>
      <c r="H16" s="306"/>
      <c r="I16" s="299"/>
      <c r="J16" s="299"/>
      <c r="K16" s="300"/>
    </row>
    <row r="17" spans="2:11" ht="45" customHeight="1">
      <c r="B17" s="301">
        <v>3</v>
      </c>
      <c r="C17" s="305" t="s">
        <v>61</v>
      </c>
      <c r="D17" s="305" t="s">
        <v>43</v>
      </c>
      <c r="E17" s="299" t="s">
        <v>50</v>
      </c>
      <c r="F17" s="18">
        <v>66.2</v>
      </c>
      <c r="G17" s="17" t="s">
        <v>62</v>
      </c>
      <c r="H17" s="306">
        <v>111.93</v>
      </c>
      <c r="I17" s="299">
        <v>1</v>
      </c>
      <c r="J17" s="299">
        <f t="shared" ref="J17" si="0">I17*2</f>
        <v>2</v>
      </c>
      <c r="K17" s="300">
        <f>J17*H17</f>
        <v>223.86</v>
      </c>
    </row>
    <row r="18" spans="2:11" ht="45" customHeight="1">
      <c r="B18" s="301"/>
      <c r="C18" s="305"/>
      <c r="D18" s="305"/>
      <c r="E18" s="299"/>
      <c r="F18" s="18">
        <v>57</v>
      </c>
      <c r="G18" s="17" t="s">
        <v>54</v>
      </c>
      <c r="H18" s="306"/>
      <c r="I18" s="299"/>
      <c r="J18" s="299"/>
      <c r="K18" s="300"/>
    </row>
    <row r="19" spans="2:11" ht="45" customHeight="1">
      <c r="B19" s="301"/>
      <c r="C19" s="305"/>
      <c r="D19" s="305"/>
      <c r="E19" s="299"/>
      <c r="F19" s="18">
        <v>71.900000000000006</v>
      </c>
      <c r="G19" s="17" t="s">
        <v>63</v>
      </c>
      <c r="H19" s="306"/>
      <c r="I19" s="299"/>
      <c r="J19" s="299"/>
      <c r="K19" s="300"/>
    </row>
    <row r="20" spans="2:11" ht="45" customHeight="1">
      <c r="B20" s="301">
        <v>4</v>
      </c>
      <c r="C20" s="305" t="s">
        <v>191</v>
      </c>
      <c r="D20" s="305" t="s">
        <v>43</v>
      </c>
      <c r="E20" s="299" t="s">
        <v>52</v>
      </c>
      <c r="F20" s="18">
        <v>16</v>
      </c>
      <c r="G20" s="17" t="s">
        <v>46</v>
      </c>
      <c r="H20" s="306">
        <v>0</v>
      </c>
      <c r="I20" s="299">
        <v>6</v>
      </c>
      <c r="J20" s="299">
        <f t="shared" ref="J20" si="1">I20*2</f>
        <v>12</v>
      </c>
      <c r="K20" s="300">
        <f>J20*H20</f>
        <v>0</v>
      </c>
    </row>
    <row r="21" spans="2:11" ht="45" customHeight="1">
      <c r="B21" s="301"/>
      <c r="C21" s="312"/>
      <c r="D21" s="305"/>
      <c r="E21" s="299"/>
      <c r="F21" s="18">
        <v>16</v>
      </c>
      <c r="G21" s="17" t="s">
        <v>192</v>
      </c>
      <c r="H21" s="306"/>
      <c r="I21" s="299"/>
      <c r="J21" s="299"/>
      <c r="K21" s="300"/>
    </row>
    <row r="22" spans="2:11" ht="45" customHeight="1">
      <c r="B22" s="301"/>
      <c r="C22" s="312"/>
      <c r="D22" s="305"/>
      <c r="E22" s="299"/>
      <c r="F22" s="18">
        <v>13.9</v>
      </c>
      <c r="G22" s="17" t="s">
        <v>193</v>
      </c>
      <c r="H22" s="306"/>
      <c r="I22" s="299"/>
      <c r="J22" s="299"/>
      <c r="K22" s="300"/>
    </row>
    <row r="23" spans="2:11" ht="45" customHeight="1">
      <c r="B23" s="301">
        <v>5</v>
      </c>
      <c r="C23" s="305" t="s">
        <v>51</v>
      </c>
      <c r="D23" s="305" t="s">
        <v>43</v>
      </c>
      <c r="E23" s="299" t="s">
        <v>52</v>
      </c>
      <c r="F23" s="18">
        <v>18.77</v>
      </c>
      <c r="G23" s="17" t="s">
        <v>44</v>
      </c>
      <c r="H23" s="306">
        <v>0</v>
      </c>
      <c r="I23" s="299">
        <v>6</v>
      </c>
      <c r="J23" s="299">
        <f t="shared" ref="J23" si="2">I23*2</f>
        <v>12</v>
      </c>
      <c r="K23" s="300">
        <f>J23*H23</f>
        <v>0</v>
      </c>
    </row>
    <row r="24" spans="2:11" ht="45" customHeight="1">
      <c r="B24" s="301"/>
      <c r="C24" s="305"/>
      <c r="D24" s="305"/>
      <c r="E24" s="299"/>
      <c r="F24" s="18">
        <v>15.9</v>
      </c>
      <c r="G24" s="17" t="s">
        <v>44</v>
      </c>
      <c r="H24" s="306"/>
      <c r="I24" s="299"/>
      <c r="J24" s="299"/>
      <c r="K24" s="300"/>
    </row>
    <row r="25" spans="2:11" ht="45" customHeight="1">
      <c r="B25" s="301"/>
      <c r="C25" s="305"/>
      <c r="D25" s="305"/>
      <c r="E25" s="299"/>
      <c r="F25" s="18">
        <v>17.899999999999999</v>
      </c>
      <c r="G25" s="17" t="s">
        <v>53</v>
      </c>
      <c r="H25" s="306"/>
      <c r="I25" s="299"/>
      <c r="J25" s="299"/>
      <c r="K25" s="300"/>
    </row>
    <row r="26" spans="2:11" ht="45" customHeight="1">
      <c r="B26" s="301">
        <v>6</v>
      </c>
      <c r="C26" s="305" t="s">
        <v>64</v>
      </c>
      <c r="D26" s="305" t="s">
        <v>43</v>
      </c>
      <c r="E26" s="299" t="s">
        <v>50</v>
      </c>
      <c r="F26" s="18">
        <v>22.25</v>
      </c>
      <c r="G26" s="16" t="s">
        <v>44</v>
      </c>
      <c r="H26" s="306">
        <v>0</v>
      </c>
      <c r="I26" s="299">
        <v>3</v>
      </c>
      <c r="J26" s="299">
        <f t="shared" ref="J26" si="3">I26*2</f>
        <v>6</v>
      </c>
      <c r="K26" s="300">
        <f>J26*H26</f>
        <v>0</v>
      </c>
    </row>
    <row r="27" spans="2:11" ht="45" customHeight="1">
      <c r="B27" s="301"/>
      <c r="C27" s="305"/>
      <c r="D27" s="305"/>
      <c r="E27" s="299"/>
      <c r="F27" s="18">
        <v>27.95</v>
      </c>
      <c r="G27" s="16" t="s">
        <v>44</v>
      </c>
      <c r="H27" s="306"/>
      <c r="I27" s="299"/>
      <c r="J27" s="299"/>
      <c r="K27" s="300"/>
    </row>
    <row r="28" spans="2:11" ht="45" customHeight="1">
      <c r="B28" s="301"/>
      <c r="C28" s="305"/>
      <c r="D28" s="305"/>
      <c r="E28" s="299"/>
      <c r="F28" s="18">
        <v>29.08</v>
      </c>
      <c r="G28" s="17" t="s">
        <v>54</v>
      </c>
      <c r="H28" s="306"/>
      <c r="I28" s="299"/>
      <c r="J28" s="299"/>
      <c r="K28" s="300"/>
    </row>
    <row r="29" spans="2:11" ht="45" customHeight="1">
      <c r="B29" s="301">
        <v>7</v>
      </c>
      <c r="C29" s="305" t="s">
        <v>55</v>
      </c>
      <c r="D29" s="305" t="s">
        <v>43</v>
      </c>
      <c r="E29" s="299" t="s">
        <v>48</v>
      </c>
      <c r="F29" s="18">
        <v>8.07</v>
      </c>
      <c r="G29" s="17" t="s">
        <v>56</v>
      </c>
      <c r="H29" s="306">
        <v>0</v>
      </c>
      <c r="I29" s="299">
        <v>6</v>
      </c>
      <c r="J29" s="299">
        <f t="shared" ref="J29" si="4">I29*2</f>
        <v>12</v>
      </c>
      <c r="K29" s="300">
        <f>J29*H29</f>
        <v>0</v>
      </c>
    </row>
    <row r="30" spans="2:11" ht="45" customHeight="1">
      <c r="B30" s="301"/>
      <c r="C30" s="305"/>
      <c r="D30" s="305"/>
      <c r="E30" s="299"/>
      <c r="F30" s="18">
        <v>8.99</v>
      </c>
      <c r="G30" s="17" t="s">
        <v>57</v>
      </c>
      <c r="H30" s="306"/>
      <c r="I30" s="299"/>
      <c r="J30" s="299"/>
      <c r="K30" s="300"/>
    </row>
    <row r="31" spans="2:11" ht="45" customHeight="1">
      <c r="B31" s="301"/>
      <c r="C31" s="305"/>
      <c r="D31" s="305"/>
      <c r="E31" s="299"/>
      <c r="F31" s="18">
        <v>6.99</v>
      </c>
      <c r="G31" s="17" t="s">
        <v>58</v>
      </c>
      <c r="H31" s="306"/>
      <c r="I31" s="299"/>
      <c r="J31" s="299"/>
      <c r="K31" s="300"/>
    </row>
    <row r="32" spans="2:11" ht="45" customHeight="1">
      <c r="B32" s="301">
        <v>8</v>
      </c>
      <c r="C32" s="305" t="s">
        <v>194</v>
      </c>
      <c r="D32" s="305" t="s">
        <v>43</v>
      </c>
      <c r="E32" s="299" t="s">
        <v>50</v>
      </c>
      <c r="F32" s="18">
        <v>6</v>
      </c>
      <c r="G32" s="16" t="s">
        <v>44</v>
      </c>
      <c r="H32" s="306">
        <v>18.329999999999998</v>
      </c>
      <c r="I32" s="299">
        <v>2</v>
      </c>
      <c r="J32" s="299">
        <f t="shared" ref="J32" si="5">I32*2</f>
        <v>4</v>
      </c>
      <c r="K32" s="300">
        <f>J32*H32</f>
        <v>73.319999999999993</v>
      </c>
    </row>
    <row r="33" spans="2:13" ht="45" customHeight="1">
      <c r="B33" s="301"/>
      <c r="C33" s="312"/>
      <c r="D33" s="305"/>
      <c r="E33" s="299"/>
      <c r="F33" s="18">
        <v>5.5</v>
      </c>
      <c r="G33" s="17" t="s">
        <v>59</v>
      </c>
      <c r="H33" s="306"/>
      <c r="I33" s="299"/>
      <c r="J33" s="299"/>
      <c r="K33" s="300"/>
    </row>
    <row r="34" spans="2:13" ht="45" customHeight="1" thickBot="1">
      <c r="B34" s="301"/>
      <c r="C34" s="312"/>
      <c r="D34" s="305"/>
      <c r="E34" s="299"/>
      <c r="F34" s="18">
        <v>7</v>
      </c>
      <c r="G34" s="16" t="s">
        <v>44</v>
      </c>
      <c r="H34" s="306"/>
      <c r="I34" s="299"/>
      <c r="J34" s="299"/>
      <c r="K34" s="300"/>
    </row>
    <row r="35" spans="2:13" ht="45" customHeight="1">
      <c r="B35" s="301">
        <v>9</v>
      </c>
      <c r="C35" s="302" t="s">
        <v>212</v>
      </c>
      <c r="D35" s="305" t="s">
        <v>43</v>
      </c>
      <c r="E35" s="299" t="s">
        <v>50</v>
      </c>
      <c r="F35" s="18">
        <v>50</v>
      </c>
      <c r="G35" s="16" t="s">
        <v>203</v>
      </c>
      <c r="H35" s="306">
        <v>9.7799999999999994</v>
      </c>
      <c r="I35" s="299">
        <v>1</v>
      </c>
      <c r="J35" s="299">
        <v>1</v>
      </c>
      <c r="K35" s="300">
        <f>J35*H35</f>
        <v>9.7799999999999994</v>
      </c>
    </row>
    <row r="36" spans="2:13" ht="45" customHeight="1">
      <c r="B36" s="301"/>
      <c r="C36" s="303"/>
      <c r="D36" s="305"/>
      <c r="E36" s="299"/>
      <c r="F36" s="18">
        <v>53.21</v>
      </c>
      <c r="G36" s="17" t="s">
        <v>204</v>
      </c>
      <c r="H36" s="306"/>
      <c r="I36" s="299"/>
      <c r="J36" s="299"/>
      <c r="K36" s="300"/>
    </row>
    <row r="37" spans="2:13" ht="45" customHeight="1" thickBot="1">
      <c r="B37" s="301"/>
      <c r="C37" s="304"/>
      <c r="D37" s="305"/>
      <c r="E37" s="299"/>
      <c r="F37" s="18">
        <v>55.75</v>
      </c>
      <c r="G37" s="16" t="s">
        <v>205</v>
      </c>
      <c r="H37" s="306"/>
      <c r="I37" s="299"/>
      <c r="J37" s="299"/>
      <c r="K37" s="300"/>
    </row>
    <row r="38" spans="2:13" ht="45" customHeight="1">
      <c r="B38" s="301">
        <v>10</v>
      </c>
      <c r="C38" s="305" t="s">
        <v>211</v>
      </c>
      <c r="D38" s="305" t="s">
        <v>43</v>
      </c>
      <c r="E38" s="299" t="s">
        <v>48</v>
      </c>
      <c r="F38" s="18">
        <v>19.579999999999998</v>
      </c>
      <c r="G38" s="17" t="s">
        <v>54</v>
      </c>
      <c r="H38" s="306">
        <v>29.3</v>
      </c>
      <c r="I38" s="299">
        <v>1</v>
      </c>
      <c r="J38" s="299">
        <f t="shared" ref="J38" si="6">I38*2</f>
        <v>2</v>
      </c>
      <c r="K38" s="300">
        <f>J38*H38</f>
        <v>58.6</v>
      </c>
    </row>
    <row r="39" spans="2:13" ht="45" customHeight="1">
      <c r="B39" s="301"/>
      <c r="C39" s="312"/>
      <c r="D39" s="305"/>
      <c r="E39" s="299"/>
      <c r="F39" s="18">
        <v>23.49</v>
      </c>
      <c r="G39" s="17" t="s">
        <v>65</v>
      </c>
      <c r="H39" s="306"/>
      <c r="I39" s="299"/>
      <c r="J39" s="299"/>
      <c r="K39" s="300"/>
    </row>
    <row r="40" spans="2:13" ht="45" customHeight="1" thickBot="1">
      <c r="B40" s="311"/>
      <c r="C40" s="313"/>
      <c r="D40" s="317"/>
      <c r="E40" s="314"/>
      <c r="F40" s="19">
        <v>17.8</v>
      </c>
      <c r="G40" s="20" t="s">
        <v>45</v>
      </c>
      <c r="H40" s="315"/>
      <c r="I40" s="314"/>
      <c r="J40" s="314"/>
      <c r="K40" s="316"/>
    </row>
    <row r="41" spans="2:13" ht="45" customHeight="1" thickBot="1">
      <c r="B41" s="307" t="s">
        <v>66</v>
      </c>
      <c r="C41" s="308"/>
      <c r="D41" s="308"/>
      <c r="E41" s="308"/>
      <c r="F41" s="308"/>
      <c r="G41" s="308"/>
      <c r="H41" s="308"/>
      <c r="I41" s="21"/>
      <c r="J41" s="309">
        <f>SUM(K11:K40)</f>
        <v>1074.48</v>
      </c>
      <c r="K41" s="310"/>
      <c r="M41" s="29">
        <f>J41/2</f>
        <v>537.24</v>
      </c>
    </row>
    <row r="42" spans="2:13" ht="45" customHeight="1" thickBot="1">
      <c r="B42" s="307" t="s">
        <v>47</v>
      </c>
      <c r="C42" s="308"/>
      <c r="D42" s="308"/>
      <c r="E42" s="308"/>
      <c r="F42" s="308"/>
      <c r="G42" s="308"/>
      <c r="H42" s="308"/>
      <c r="I42" s="21"/>
      <c r="J42" s="309">
        <f>J41/12</f>
        <v>89.54</v>
      </c>
      <c r="K42" s="310"/>
    </row>
  </sheetData>
  <mergeCells count="85">
    <mergeCell ref="I20:I22"/>
    <mergeCell ref="J20:J22"/>
    <mergeCell ref="K20:K22"/>
    <mergeCell ref="B20:B22"/>
    <mergeCell ref="C20:C22"/>
    <mergeCell ref="D20:D22"/>
    <mergeCell ref="E20:E22"/>
    <mergeCell ref="H20:H22"/>
    <mergeCell ref="B9:K9"/>
    <mergeCell ref="B11:B13"/>
    <mergeCell ref="C11:C13"/>
    <mergeCell ref="E11:E13"/>
    <mergeCell ref="H11:H13"/>
    <mergeCell ref="J11:J13"/>
    <mergeCell ref="K11:K13"/>
    <mergeCell ref="D11:D13"/>
    <mergeCell ref="I11:I13"/>
    <mergeCell ref="K17:K19"/>
    <mergeCell ref="B14:B16"/>
    <mergeCell ref="C14:C16"/>
    <mergeCell ref="E14:E16"/>
    <mergeCell ref="H14:H16"/>
    <mergeCell ref="J14:J16"/>
    <mergeCell ref="K14:K16"/>
    <mergeCell ref="B17:B19"/>
    <mergeCell ref="C17:C19"/>
    <mergeCell ref="E17:E19"/>
    <mergeCell ref="H17:H19"/>
    <mergeCell ref="J17:J19"/>
    <mergeCell ref="D14:D16"/>
    <mergeCell ref="D17:D19"/>
    <mergeCell ref="I14:I16"/>
    <mergeCell ref="I17:I19"/>
    <mergeCell ref="K26:K28"/>
    <mergeCell ref="B23:B25"/>
    <mergeCell ref="C23:C25"/>
    <mergeCell ref="E23:E25"/>
    <mergeCell ref="H23:H25"/>
    <mergeCell ref="J23:J25"/>
    <mergeCell ref="K23:K25"/>
    <mergeCell ref="B26:B28"/>
    <mergeCell ref="C26:C28"/>
    <mergeCell ref="E26:E28"/>
    <mergeCell ref="H26:H28"/>
    <mergeCell ref="J26:J28"/>
    <mergeCell ref="D23:D25"/>
    <mergeCell ref="D26:D28"/>
    <mergeCell ref="I23:I25"/>
    <mergeCell ref="I26:I28"/>
    <mergeCell ref="K32:K34"/>
    <mergeCell ref="B29:B31"/>
    <mergeCell ref="C29:C31"/>
    <mergeCell ref="E29:E31"/>
    <mergeCell ref="H29:H31"/>
    <mergeCell ref="J29:J31"/>
    <mergeCell ref="K29:K31"/>
    <mergeCell ref="B32:B34"/>
    <mergeCell ref="C32:C34"/>
    <mergeCell ref="E32:E34"/>
    <mergeCell ref="H32:H34"/>
    <mergeCell ref="J32:J34"/>
    <mergeCell ref="D29:D31"/>
    <mergeCell ref="D32:D34"/>
    <mergeCell ref="I29:I31"/>
    <mergeCell ref="I32:I34"/>
    <mergeCell ref="B41:H41"/>
    <mergeCell ref="J41:K41"/>
    <mergeCell ref="B42:H42"/>
    <mergeCell ref="J42:K42"/>
    <mergeCell ref="B38:B40"/>
    <mergeCell ref="C38:C40"/>
    <mergeCell ref="E38:E40"/>
    <mergeCell ref="H38:H40"/>
    <mergeCell ref="J38:J40"/>
    <mergeCell ref="K38:K40"/>
    <mergeCell ref="D38:D40"/>
    <mergeCell ref="I38:I40"/>
    <mergeCell ref="I35:I37"/>
    <mergeCell ref="J35:J37"/>
    <mergeCell ref="K35:K37"/>
    <mergeCell ref="B35:B37"/>
    <mergeCell ref="C35:C37"/>
    <mergeCell ref="D35:D37"/>
    <mergeCell ref="E35:E37"/>
    <mergeCell ref="H35:H3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F746B1E2D0D441BFF5EDD3997EDF5F" ma:contentTypeVersion="8" ma:contentTypeDescription="Crie um novo documento." ma:contentTypeScope="" ma:versionID="2d490ad3cba33e4ee569e969a2f20292">
  <xsd:schema xmlns:xsd="http://www.w3.org/2001/XMLSchema" xmlns:xs="http://www.w3.org/2001/XMLSchema" xmlns:p="http://schemas.microsoft.com/office/2006/metadata/properties" xmlns:ns2="15acdcc9-f204-4753-bbc3-aaff181a8a0b" targetNamespace="http://schemas.microsoft.com/office/2006/metadata/properties" ma:root="true" ma:fieldsID="54e028afa8938b0db48b7372b30ac6d2" ns2:_="">
    <xsd:import namespace="15acdcc9-f204-4753-bbc3-aaff181a8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dcc9-f204-4753-bbc3-aaff181a8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0AFC1-C618-4CB1-9C01-D77C48F2930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acdcc9-f204-4753-bbc3-aaff181a8a0b"/>
  </ds:schemaRefs>
</ds:datastoreItem>
</file>

<file path=customXml/itemProps2.xml><?xml version="1.0" encoding="utf-8"?>
<ds:datastoreItem xmlns:ds="http://schemas.openxmlformats.org/officeDocument/2006/customXml" ds:itemID="{10D77163-8CD5-4EE0-BA08-F85BB16A7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acdcc9-f204-4753-bbc3-aaff181a8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75BADE-04AB-4F43-86FD-DE0AB09D86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Motorista</vt:lpstr>
      <vt:lpstr>Uniforme e EPI</vt:lpstr>
      <vt:lpstr>Motorista!Area_de_impressao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</dc:creator>
  <cp:lastModifiedBy>Joao Batista Dantas</cp:lastModifiedBy>
  <cp:lastPrinted>2023-09-21T12:31:27Z</cp:lastPrinted>
  <dcterms:created xsi:type="dcterms:W3CDTF">2017-06-12T19:52:20Z</dcterms:created>
  <dcterms:modified xsi:type="dcterms:W3CDTF">2024-01-30T13:27:59Z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0x0101002EF746B1E2D0D441BFF5EDD3997EDF5F</vt:lpwstr>
  </property>
</Properties>
</file>