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https://academicoifrnedu.sharepoint.com/sites/ComissodeContrataodeserviomodeobraexclusiva-IFRNIP/Shared Documents/General/NOVA CONTRATAÇÃO - SER. LIMPEZA, MANUT., TRAB. CAMPO E COZINHA/ANEXOS - DOC. FINAL PARA O PROCESSO/"/>
    </mc:Choice>
  </mc:AlternateContent>
  <xr:revisionPtr revIDLastSave="0" documentId="8_{4D5F03E1-D309-4F52-A9CD-B85E74A3D3EC}" xr6:coauthVersionLast="47" xr6:coauthVersionMax="47" xr10:uidLastSave="{00000000-0000-0000-0000-000000000000}"/>
  <bookViews>
    <workbookView xWindow="-108" yWindow="-108" windowWidth="23256" windowHeight="12576" tabRatio="849" firstSheet="3" activeTab="3" xr2:uid="{00000000-000D-0000-FFFF-FFFF00000000}"/>
  </bookViews>
  <sheets>
    <sheet name="#listas#" sheetId="1" state="hidden" r:id="rId1"/>
    <sheet name="#insumo total#" sheetId="3" state="hidden" r:id="rId2"/>
    <sheet name="RESUMO MOT." sheetId="61" state="hidden" r:id="rId3"/>
    <sheet name="RESUMO" sheetId="76" r:id="rId4"/>
    <sheet name="PISCINEIRO" sheetId="58" r:id="rId5"/>
    <sheet name="PORTEIRO" sheetId="62" r:id="rId6"/>
    <sheet name="BOMBEIRO HIDRÁULICO" sheetId="63" r:id="rId7"/>
    <sheet name="PEDREIRO" sheetId="64" r:id="rId8"/>
    <sheet name="SERVENTE" sheetId="67" r:id="rId9"/>
    <sheet name="ELETRICISTA" sheetId="65" r:id="rId10"/>
    <sheet name="JARDINEIRO" sheetId="66" r:id="rId11"/>
    <sheet name="ENCARREGADO" sheetId="69" r:id="rId12"/>
    <sheet name="ASG SEM INSALUBRIDADE" sheetId="68" r:id="rId13"/>
    <sheet name="ASG COM INSALUBRIDADE" sheetId="70" r:id="rId14"/>
    <sheet name="TRATORISTA" sheetId="72" r:id="rId15"/>
    <sheet name="TRABALHADOR RURAL" sheetId="71" r:id="rId16"/>
    <sheet name="MERENDEIRA" sheetId="73" r:id="rId17"/>
    <sheet name="TOTAL DO APOSTILAMENTO" sheetId="60" state="hidden" r:id="rId18"/>
  </sheets>
  <externalReferences>
    <externalReference r:id="rId19"/>
    <externalReference r:id="rId20"/>
  </externalReferences>
  <definedNames>
    <definedName name="_xlnm.Print_Area" localSheetId="13">'ASG COM INSALUBRIDADE'!$A$1:$F$174</definedName>
    <definedName name="_xlnm.Print_Area" localSheetId="12">'ASG SEM INSALUBRIDADE'!$A$1:$F$174</definedName>
    <definedName name="_xlnm.Print_Area" localSheetId="6">'BOMBEIRO HIDRÁULICO'!$A$1:$F$174</definedName>
    <definedName name="_xlnm.Print_Area" localSheetId="9">ELETRICISTA!$A$1:$F$174</definedName>
    <definedName name="_xlnm.Print_Area" localSheetId="11">ENCARREGADO!$A$1:$F$174</definedName>
    <definedName name="_xlnm.Print_Area" localSheetId="10">JARDINEIRO!$A$1:$F$174</definedName>
    <definedName name="_xlnm.Print_Area" localSheetId="16">MERENDEIRA!$A$1:$F$174</definedName>
    <definedName name="_xlnm.Print_Area" localSheetId="7">PEDREIRO!$A$1:$F$174</definedName>
    <definedName name="_xlnm.Print_Area" localSheetId="4">PISCINEIRO!$A$1:$F$174</definedName>
    <definedName name="_xlnm.Print_Area" localSheetId="5">PORTEIRO!$A$1:$F$173</definedName>
    <definedName name="_xlnm.Print_Area" localSheetId="3">RESUMO!$A$1:$G$189</definedName>
    <definedName name="_xlnm.Print_Area" localSheetId="8">SERVENTE!$A$1:$F$174</definedName>
    <definedName name="_xlnm.Print_Area" localSheetId="15">'TRABALHADOR RURAL'!$A$1:$F$173</definedName>
    <definedName name="_xlnm.Print_Area" localSheetId="14">TRATORISTA!$A$1:$F$174</definedName>
    <definedName name="tab_campi">'#listas#'!$E$1:$F$22</definedName>
    <definedName name="tab_dados" localSheetId="13">#REF!</definedName>
    <definedName name="tab_dados" localSheetId="12">#REF!</definedName>
    <definedName name="tab_dados" localSheetId="6">#REF!</definedName>
    <definedName name="tab_dados" localSheetId="9">#REF!</definedName>
    <definedName name="tab_dados" localSheetId="11">#REF!</definedName>
    <definedName name="tab_dados" localSheetId="10">#REF!</definedName>
    <definedName name="tab_dados" localSheetId="16">#REF!</definedName>
    <definedName name="tab_dados" localSheetId="7">#REF!</definedName>
    <definedName name="tab_dados" localSheetId="4">#REF!</definedName>
    <definedName name="tab_dados" localSheetId="5">#REF!</definedName>
    <definedName name="tab_dados" localSheetId="3">#REF!</definedName>
    <definedName name="tab_dados" localSheetId="2">#REF!</definedName>
    <definedName name="tab_dados" localSheetId="8">#REF!</definedName>
    <definedName name="tab_dados" localSheetId="15">#REF!</definedName>
    <definedName name="tab_dados" localSheetId="14">#REF!</definedName>
    <definedName name="tab_dados">#REF!</definedName>
    <definedName name="tab_equipamentos">'#insumo total#'!$B$7:$W$9</definedName>
    <definedName name="tab_materiais">'#insumo total#'!$B$2:$W$4</definedName>
    <definedName name="tab_periodo">'#listas#'!$B$2:$C$6</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3" i="76" l="1"/>
  <c r="F64" i="76"/>
  <c r="G64" i="76"/>
  <c r="H32" i="76"/>
  <c r="H38" i="76"/>
  <c r="H35" i="76"/>
  <c r="H36" i="76"/>
  <c r="H33" i="76"/>
  <c r="H34" i="76"/>
  <c r="H64" i="76"/>
  <c r="H65" i="76"/>
  <c r="H66" i="76"/>
  <c r="H51" i="76"/>
  <c r="H37" i="76"/>
  <c r="H13" i="76"/>
  <c r="E173" i="58"/>
  <c r="F138" i="71" l="1"/>
  <c r="F139" i="73" l="1"/>
  <c r="F66" i="69"/>
  <c r="F66" i="58"/>
  <c r="H23" i="73"/>
  <c r="F28" i="62"/>
  <c r="F65" i="62" s="1"/>
  <c r="F29" i="58"/>
  <c r="F138" i="70"/>
  <c r="F139" i="68"/>
  <c r="F139" i="70" s="1"/>
  <c r="C5" i="73" l="1"/>
  <c r="C5" i="71"/>
  <c r="C5" i="72"/>
  <c r="C5" i="70"/>
  <c r="C5" i="68"/>
  <c r="C5" i="69"/>
  <c r="C5" i="66"/>
  <c r="C5" i="65"/>
  <c r="C5" i="67"/>
  <c r="C5" i="64"/>
  <c r="C5" i="63"/>
  <c r="C5" i="62"/>
  <c r="C5" i="58"/>
  <c r="F139" i="66"/>
  <c r="F139" i="65"/>
  <c r="F139" i="64"/>
  <c r="F139" i="63"/>
  <c r="F139" i="58"/>
  <c r="F29" i="73" l="1"/>
  <c r="H28" i="62"/>
  <c r="F66" i="73" l="1"/>
  <c r="F67" i="73"/>
  <c r="H29" i="58"/>
  <c r="E155" i="72" l="1"/>
  <c r="E149" i="72"/>
  <c r="F142" i="72"/>
  <c r="E59" i="72"/>
  <c r="E155" i="69"/>
  <c r="E155" i="73"/>
  <c r="E154" i="71"/>
  <c r="E155" i="70"/>
  <c r="E155" i="68"/>
  <c r="E155" i="66"/>
  <c r="E155" i="65"/>
  <c r="E155" i="67"/>
  <c r="E155" i="64"/>
  <c r="E155" i="63"/>
  <c r="E154" i="62"/>
  <c r="E155" i="58"/>
  <c r="F9" i="76" l="1"/>
  <c r="H9" i="76" s="1"/>
  <c r="F10" i="76"/>
  <c r="H10" i="76" s="1"/>
  <c r="F11" i="76"/>
  <c r="H11" i="76" s="1"/>
  <c r="F12" i="76"/>
  <c r="H12" i="76" s="1"/>
  <c r="F14" i="76"/>
  <c r="H14" i="76" s="1"/>
  <c r="F15" i="76"/>
  <c r="H15" i="76" s="1"/>
  <c r="F29" i="63" l="1"/>
  <c r="F66" i="63" s="1"/>
  <c r="F29" i="64"/>
  <c r="F66" i="64" s="1"/>
  <c r="F29" i="67"/>
  <c r="F66" i="67" s="1"/>
  <c r="F29" i="65"/>
  <c r="F66" i="65" s="1"/>
  <c r="F29" i="66"/>
  <c r="F66" i="66" s="1"/>
  <c r="F29" i="68"/>
  <c r="F66" i="68" s="1"/>
  <c r="F29" i="70"/>
  <c r="F66" i="70" s="1"/>
  <c r="F34" i="73"/>
  <c r="C166" i="73"/>
  <c r="C165" i="73"/>
  <c r="C164" i="73"/>
  <c r="C163" i="73"/>
  <c r="C162" i="73"/>
  <c r="E149" i="73"/>
  <c r="F142" i="73"/>
  <c r="F166" i="73" s="1"/>
  <c r="C133" i="73"/>
  <c r="C132" i="73"/>
  <c r="E127" i="73"/>
  <c r="E133" i="73" s="1"/>
  <c r="E113" i="73"/>
  <c r="E112" i="73"/>
  <c r="E111" i="73"/>
  <c r="E110" i="73"/>
  <c r="E109" i="73"/>
  <c r="E91" i="73"/>
  <c r="E89" i="73"/>
  <c r="C83" i="73"/>
  <c r="C82" i="73"/>
  <c r="C81" i="73"/>
  <c r="E59" i="73"/>
  <c r="E82" i="73" s="1"/>
  <c r="E45" i="73"/>
  <c r="E37" i="73"/>
  <c r="C166" i="72"/>
  <c r="C165" i="72"/>
  <c r="C164" i="72"/>
  <c r="C163" i="72"/>
  <c r="C162" i="72"/>
  <c r="F166" i="72"/>
  <c r="C133" i="72"/>
  <c r="C132" i="72"/>
  <c r="E127" i="72"/>
  <c r="E133" i="72" s="1"/>
  <c r="E113" i="72"/>
  <c r="E112" i="72"/>
  <c r="E111" i="72"/>
  <c r="E110" i="72"/>
  <c r="E109" i="72"/>
  <c r="E91" i="72"/>
  <c r="E89" i="72"/>
  <c r="C83" i="72"/>
  <c r="C82" i="72"/>
  <c r="C81" i="72"/>
  <c r="E82" i="72"/>
  <c r="E45" i="72"/>
  <c r="E37" i="72"/>
  <c r="F29" i="72"/>
  <c r="F66" i="72" s="1"/>
  <c r="E115" i="73" l="1"/>
  <c r="E132" i="73" s="1"/>
  <c r="E134" i="73" s="1"/>
  <c r="E46" i="72"/>
  <c r="E81" i="72" s="1"/>
  <c r="E84" i="72" s="1"/>
  <c r="E115" i="72"/>
  <c r="E132" i="72" s="1"/>
  <c r="E134" i="72" s="1"/>
  <c r="F30" i="73"/>
  <c r="F33" i="73"/>
  <c r="F72" i="73"/>
  <c r="F83" i="73" s="1"/>
  <c r="F31" i="73"/>
  <c r="F35" i="73"/>
  <c r="F32" i="73"/>
  <c r="F36" i="73"/>
  <c r="E90" i="73"/>
  <c r="E46" i="73"/>
  <c r="E81" i="73" s="1"/>
  <c r="E84" i="73" s="1"/>
  <c r="E92" i="73"/>
  <c r="E93" i="73"/>
  <c r="F31" i="72"/>
  <c r="F35" i="72"/>
  <c r="F36" i="72"/>
  <c r="F32" i="72"/>
  <c r="E92" i="72"/>
  <c r="F33" i="72"/>
  <c r="E90" i="72"/>
  <c r="F30" i="72"/>
  <c r="F34" i="72"/>
  <c r="C165" i="71"/>
  <c r="C164" i="71"/>
  <c r="C163" i="71"/>
  <c r="C162" i="71"/>
  <c r="C161" i="71"/>
  <c r="E148" i="71"/>
  <c r="F141" i="71"/>
  <c r="F165" i="71" s="1"/>
  <c r="C132" i="71"/>
  <c r="C131" i="71"/>
  <c r="E126" i="71"/>
  <c r="E132" i="71" s="1"/>
  <c r="E112" i="71"/>
  <c r="E111" i="71"/>
  <c r="E110" i="71"/>
  <c r="E109" i="71"/>
  <c r="E108" i="71"/>
  <c r="E90" i="71"/>
  <c r="E88" i="71"/>
  <c r="C82" i="71"/>
  <c r="C81" i="71"/>
  <c r="C80" i="71"/>
  <c r="E58" i="71"/>
  <c r="E81" i="71" s="1"/>
  <c r="E91" i="71" s="1"/>
  <c r="E44" i="71"/>
  <c r="E45" i="71" s="1"/>
  <c r="E80" i="71" s="1"/>
  <c r="F29" i="71"/>
  <c r="F65" i="71" s="1"/>
  <c r="F37" i="72" l="1"/>
  <c r="F162" i="72" s="1"/>
  <c r="F72" i="72"/>
  <c r="F83" i="72" s="1"/>
  <c r="E83" i="71"/>
  <c r="F37" i="73"/>
  <c r="F89" i="73" s="1"/>
  <c r="F35" i="71"/>
  <c r="F71" i="71"/>
  <c r="F82" i="71" s="1"/>
  <c r="F34" i="71"/>
  <c r="E114" i="71"/>
  <c r="E131" i="71" s="1"/>
  <c r="E133" i="71" s="1"/>
  <c r="E94" i="73"/>
  <c r="F88" i="72"/>
  <c r="F44" i="72"/>
  <c r="F112" i="72"/>
  <c r="F90" i="72"/>
  <c r="E93" i="72"/>
  <c r="F32" i="71"/>
  <c r="F36" i="71"/>
  <c r="F33" i="71"/>
  <c r="E89" i="71"/>
  <c r="F30" i="71"/>
  <c r="F31" i="71"/>
  <c r="F111" i="72" l="1"/>
  <c r="F89" i="72"/>
  <c r="F110" i="72"/>
  <c r="F126" i="72"/>
  <c r="F127" i="72" s="1"/>
  <c r="F133" i="72" s="1"/>
  <c r="F91" i="72"/>
  <c r="F92" i="72"/>
  <c r="F113" i="72"/>
  <c r="F114" i="72"/>
  <c r="F109" i="72"/>
  <c r="F115" i="72" s="1"/>
  <c r="F132" i="72" s="1"/>
  <c r="F45" i="72"/>
  <c r="F46" i="72" s="1"/>
  <c r="F93" i="72"/>
  <c r="E94" i="72"/>
  <c r="F91" i="73"/>
  <c r="F109" i="73"/>
  <c r="F88" i="73"/>
  <c r="F110" i="73"/>
  <c r="F113" i="73"/>
  <c r="F45" i="73"/>
  <c r="F44" i="73"/>
  <c r="F112" i="73"/>
  <c r="F92" i="73"/>
  <c r="F162" i="73"/>
  <c r="F126" i="73"/>
  <c r="F127" i="73" s="1"/>
  <c r="F133" i="73" s="1"/>
  <c r="F114" i="73"/>
  <c r="F90" i="73"/>
  <c r="F93" i="73"/>
  <c r="F94" i="72"/>
  <c r="F164" i="72" s="1"/>
  <c r="F111" i="73"/>
  <c r="F37" i="71"/>
  <c r="F109" i="71" s="1"/>
  <c r="F43" i="71"/>
  <c r="F161" i="71"/>
  <c r="E92" i="71"/>
  <c r="E93" i="71"/>
  <c r="F94" i="73" l="1"/>
  <c r="F164" i="73" s="1"/>
  <c r="F46" i="73"/>
  <c r="F81" i="73" s="1"/>
  <c r="F115" i="73"/>
  <c r="F132" i="73" s="1"/>
  <c r="F165" i="73" s="1"/>
  <c r="F134" i="72"/>
  <c r="F165" i="72"/>
  <c r="F108" i="71"/>
  <c r="F111" i="71"/>
  <c r="F90" i="71"/>
  <c r="F112" i="71"/>
  <c r="F113" i="71"/>
  <c r="F89" i="71"/>
  <c r="F87" i="71"/>
  <c r="F134" i="73"/>
  <c r="F81" i="72"/>
  <c r="F53" i="72"/>
  <c r="F56" i="72"/>
  <c r="F55" i="72"/>
  <c r="F58" i="72"/>
  <c r="F52" i="72"/>
  <c r="F51" i="72"/>
  <c r="F54" i="72"/>
  <c r="F57" i="72"/>
  <c r="F44" i="71"/>
  <c r="F45" i="71" s="1"/>
  <c r="F110" i="71"/>
  <c r="F88" i="71"/>
  <c r="F92" i="71"/>
  <c r="F91" i="71"/>
  <c r="F125" i="71"/>
  <c r="F126" i="71" s="1"/>
  <c r="F132" i="71" s="1"/>
  <c r="F54" i="73" l="1"/>
  <c r="F55" i="73"/>
  <c r="F58" i="73"/>
  <c r="F53" i="73"/>
  <c r="F57" i="73"/>
  <c r="F52" i="73"/>
  <c r="F56" i="73"/>
  <c r="F51" i="73"/>
  <c r="F59" i="72"/>
  <c r="F82" i="72" s="1"/>
  <c r="F84" i="72" s="1"/>
  <c r="F148" i="72" s="1"/>
  <c r="F114" i="71"/>
  <c r="F131" i="71" s="1"/>
  <c r="F164" i="71" s="1"/>
  <c r="F93" i="71"/>
  <c r="F163" i="71" s="1"/>
  <c r="F80" i="71"/>
  <c r="F51" i="71"/>
  <c r="F56" i="71"/>
  <c r="F55" i="71"/>
  <c r="F57" i="71"/>
  <c r="F52" i="71"/>
  <c r="F53" i="71"/>
  <c r="F54" i="71"/>
  <c r="F50" i="71"/>
  <c r="F59" i="73" l="1"/>
  <c r="F82" i="73" s="1"/>
  <c r="F84" i="73" s="1"/>
  <c r="F163" i="73" s="1"/>
  <c r="F167" i="73" s="1"/>
  <c r="F148" i="73"/>
  <c r="F133" i="71"/>
  <c r="F163" i="72"/>
  <c r="F167" i="72" s="1"/>
  <c r="F147" i="72"/>
  <c r="F149" i="72" s="1"/>
  <c r="F58" i="71"/>
  <c r="F81" i="71" s="1"/>
  <c r="F83" i="71"/>
  <c r="F147" i="71" s="1"/>
  <c r="F147" i="73" l="1"/>
  <c r="F149" i="73"/>
  <c r="F154" i="73" s="1"/>
  <c r="F154" i="72"/>
  <c r="F153" i="72"/>
  <c r="F151" i="72"/>
  <c r="F162" i="71"/>
  <c r="F166" i="71" s="1"/>
  <c r="F146" i="71"/>
  <c r="F151" i="73" l="1"/>
  <c r="F152" i="73"/>
  <c r="F153" i="73"/>
  <c r="F152" i="72"/>
  <c r="F148" i="71"/>
  <c r="F155" i="73" l="1"/>
  <c r="F168" i="73"/>
  <c r="F169" i="73" s="1"/>
  <c r="F155" i="72"/>
  <c r="F168" i="72" s="1"/>
  <c r="F169" i="72" s="1"/>
  <c r="F170" i="72" s="1"/>
  <c r="F151" i="71"/>
  <c r="F152" i="71"/>
  <c r="F150" i="71"/>
  <c r="F153" i="71"/>
  <c r="F170" i="73" l="1"/>
  <c r="F51" i="76"/>
  <c r="G51" i="76" s="1"/>
  <c r="E174" i="72"/>
  <c r="E173" i="72"/>
  <c r="F154" i="71"/>
  <c r="I51" i="76" l="1"/>
  <c r="G56" i="76"/>
  <c r="G55" i="76"/>
  <c r="I64" i="76"/>
  <c r="E173" i="73"/>
  <c r="E174" i="73"/>
  <c r="F167" i="71"/>
  <c r="F168" i="71" s="1"/>
  <c r="N48" i="69"/>
  <c r="F7" i="76" s="1"/>
  <c r="H7" i="76" s="1"/>
  <c r="N49" i="69"/>
  <c r="F8" i="76" s="1"/>
  <c r="H8" i="76" s="1"/>
  <c r="H56" i="69"/>
  <c r="B15" i="76" s="1"/>
  <c r="H55" i="69"/>
  <c r="B14" i="76" s="1"/>
  <c r="H54" i="69"/>
  <c r="B13" i="76" s="1"/>
  <c r="H53" i="69"/>
  <c r="B12" i="76" s="1"/>
  <c r="H52" i="69"/>
  <c r="B11" i="76" s="1"/>
  <c r="H51" i="69"/>
  <c r="B10" i="76" s="1"/>
  <c r="H50" i="69"/>
  <c r="B9" i="76" s="1"/>
  <c r="H49" i="69"/>
  <c r="B8" i="76" s="1"/>
  <c r="H48" i="69"/>
  <c r="B7" i="76" s="1"/>
  <c r="L41" i="69"/>
  <c r="L39" i="69"/>
  <c r="T31" i="69"/>
  <c r="T29" i="69"/>
  <c r="AB9" i="69"/>
  <c r="AB21" i="69"/>
  <c r="AB19" i="69"/>
  <c r="AB11" i="69"/>
  <c r="T21" i="69"/>
  <c r="T19" i="69"/>
  <c r="T11" i="69"/>
  <c r="T9" i="69"/>
  <c r="H16" i="76" l="1"/>
  <c r="F169" i="71"/>
  <c r="F65" i="76"/>
  <c r="G65" i="76" s="1"/>
  <c r="L21" i="69"/>
  <c r="L19" i="69"/>
  <c r="L29" i="69"/>
  <c r="L31" i="69"/>
  <c r="C166" i="70"/>
  <c r="C165" i="70"/>
  <c r="C164" i="70"/>
  <c r="C163" i="70"/>
  <c r="C162" i="70"/>
  <c r="E149" i="70"/>
  <c r="F142" i="70"/>
  <c r="F166" i="70" s="1"/>
  <c r="C133" i="70"/>
  <c r="C132" i="70"/>
  <c r="E127" i="70"/>
  <c r="E133" i="70" s="1"/>
  <c r="E113" i="70"/>
  <c r="E112" i="70"/>
  <c r="E111" i="70"/>
  <c r="E110" i="70"/>
  <c r="E109" i="70"/>
  <c r="E115" i="70" s="1"/>
  <c r="E132" i="70" s="1"/>
  <c r="E134" i="70" s="1"/>
  <c r="E91" i="70"/>
  <c r="E89" i="70"/>
  <c r="C83" i="70"/>
  <c r="C82" i="70"/>
  <c r="C81" i="70"/>
  <c r="F72" i="70"/>
  <c r="F83" i="70" s="1"/>
  <c r="E59" i="70"/>
  <c r="E82" i="70" s="1"/>
  <c r="E45" i="70"/>
  <c r="E37" i="70"/>
  <c r="F36" i="70"/>
  <c r="F35" i="70"/>
  <c r="F34" i="70"/>
  <c r="F33" i="70"/>
  <c r="F32" i="70"/>
  <c r="F31" i="70"/>
  <c r="F30" i="70"/>
  <c r="I65" i="76" l="1"/>
  <c r="I66" i="76" s="1"/>
  <c r="G69" i="76" s="1"/>
  <c r="G66" i="76"/>
  <c r="G70" i="76" s="1"/>
  <c r="E172" i="71"/>
  <c r="E173" i="71"/>
  <c r="E90" i="70"/>
  <c r="E46" i="70"/>
  <c r="E81" i="70" s="1"/>
  <c r="F37" i="70"/>
  <c r="F44" i="70" s="1"/>
  <c r="F109" i="70"/>
  <c r="F88" i="70"/>
  <c r="E93" i="70"/>
  <c r="F93" i="70" s="1"/>
  <c r="E92" i="70"/>
  <c r="E84" i="70"/>
  <c r="F45" i="70"/>
  <c r="F111" i="70" l="1"/>
  <c r="F162" i="70"/>
  <c r="F126" i="70"/>
  <c r="F127" i="70" s="1"/>
  <c r="F133" i="70" s="1"/>
  <c r="F90" i="70"/>
  <c r="F91" i="70"/>
  <c r="F114" i="70"/>
  <c r="F112" i="70"/>
  <c r="F113" i="70"/>
  <c r="F92" i="70"/>
  <c r="F110" i="70"/>
  <c r="F89" i="70"/>
  <c r="F46" i="70"/>
  <c r="E94" i="70"/>
  <c r="F94" i="70" l="1"/>
  <c r="F164" i="70" s="1"/>
  <c r="F115" i="70"/>
  <c r="F132" i="70" s="1"/>
  <c r="F165" i="70" s="1"/>
  <c r="F81" i="70"/>
  <c r="F52" i="70"/>
  <c r="F57" i="70"/>
  <c r="F55" i="70"/>
  <c r="F58" i="70"/>
  <c r="F53" i="70"/>
  <c r="F51" i="70"/>
  <c r="F54" i="70"/>
  <c r="F56" i="70"/>
  <c r="F134" i="70" l="1"/>
  <c r="F59" i="70"/>
  <c r="F82" i="70" s="1"/>
  <c r="F84" i="70" s="1"/>
  <c r="F148" i="70" s="1"/>
  <c r="F163" i="70" l="1"/>
  <c r="F167" i="70" s="1"/>
  <c r="F147" i="70"/>
  <c r="F149" i="70" l="1"/>
  <c r="F152" i="70" l="1"/>
  <c r="F154" i="70"/>
  <c r="F151" i="70"/>
  <c r="F153" i="70"/>
  <c r="F155" i="70" l="1"/>
  <c r="F168" i="70" l="1"/>
  <c r="F169" i="70" s="1"/>
  <c r="L11" i="69"/>
  <c r="L9" i="69"/>
  <c r="C166" i="69"/>
  <c r="C165" i="69"/>
  <c r="C164" i="69"/>
  <c r="C163" i="69"/>
  <c r="C162" i="69"/>
  <c r="E149" i="69"/>
  <c r="F142" i="69"/>
  <c r="F166" i="69" s="1"/>
  <c r="C133" i="69"/>
  <c r="C132" i="69"/>
  <c r="E127" i="69"/>
  <c r="E133" i="69" s="1"/>
  <c r="E113" i="69"/>
  <c r="E112" i="69"/>
  <c r="E111" i="69"/>
  <c r="E110" i="69"/>
  <c r="E109" i="69"/>
  <c r="E91" i="69"/>
  <c r="E89" i="69"/>
  <c r="C83" i="69"/>
  <c r="C82" i="69"/>
  <c r="C81" i="69"/>
  <c r="F72" i="69"/>
  <c r="F83" i="69" s="1"/>
  <c r="E59" i="69"/>
  <c r="E82" i="69" s="1"/>
  <c r="E45" i="69"/>
  <c r="E90" i="69" s="1"/>
  <c r="E37" i="69"/>
  <c r="F36" i="69"/>
  <c r="F35" i="69"/>
  <c r="F34" i="69"/>
  <c r="F33" i="69"/>
  <c r="F32" i="69"/>
  <c r="F31" i="69"/>
  <c r="F30" i="69"/>
  <c r="F170" i="70" l="1"/>
  <c r="U11" i="69"/>
  <c r="M21" i="69" s="1"/>
  <c r="V11" i="69"/>
  <c r="E115" i="69"/>
  <c r="E132" i="69" s="1"/>
  <c r="E134" i="69" s="1"/>
  <c r="E46" i="69"/>
  <c r="E81" i="69" s="1"/>
  <c r="E84" i="69" s="1"/>
  <c r="F37" i="69"/>
  <c r="F113" i="69" s="1"/>
  <c r="E93" i="69"/>
  <c r="E92" i="69"/>
  <c r="C166" i="68"/>
  <c r="C165" i="68"/>
  <c r="C164" i="68"/>
  <c r="C163" i="68"/>
  <c r="C162" i="68"/>
  <c r="E149" i="68"/>
  <c r="F142" i="68"/>
  <c r="F166" i="68" s="1"/>
  <c r="C133" i="68"/>
  <c r="C132" i="68"/>
  <c r="E127" i="68"/>
  <c r="E133" i="68" s="1"/>
  <c r="E113" i="68"/>
  <c r="E112" i="68"/>
  <c r="E111" i="68"/>
  <c r="E110" i="68"/>
  <c r="E109" i="68"/>
  <c r="E91" i="68"/>
  <c r="E89" i="68"/>
  <c r="C83" i="68"/>
  <c r="C82" i="68"/>
  <c r="C81" i="68"/>
  <c r="F72" i="68"/>
  <c r="F83" i="68" s="1"/>
  <c r="E59" i="68"/>
  <c r="E82" i="68" s="1"/>
  <c r="E45" i="68"/>
  <c r="E37" i="68"/>
  <c r="F36" i="68"/>
  <c r="F35" i="68"/>
  <c r="F34" i="68"/>
  <c r="F33" i="68"/>
  <c r="F32" i="68"/>
  <c r="F31" i="68"/>
  <c r="F30" i="68"/>
  <c r="C166" i="67"/>
  <c r="C165" i="67"/>
  <c r="C164" i="67"/>
  <c r="C163" i="67"/>
  <c r="C162" i="67"/>
  <c r="E149" i="67"/>
  <c r="F142" i="67"/>
  <c r="F166" i="67" s="1"/>
  <c r="C133" i="67"/>
  <c r="C132" i="67"/>
  <c r="E127" i="67"/>
  <c r="E133" i="67" s="1"/>
  <c r="E113" i="67"/>
  <c r="E112" i="67"/>
  <c r="E111" i="67"/>
  <c r="E110" i="67"/>
  <c r="E109" i="67"/>
  <c r="E91" i="67"/>
  <c r="E89" i="67"/>
  <c r="C83" i="67"/>
  <c r="C82" i="67"/>
  <c r="C81" i="67"/>
  <c r="F72" i="67"/>
  <c r="F83" i="67" s="1"/>
  <c r="E59" i="67"/>
  <c r="E82" i="67" s="1"/>
  <c r="E45" i="67"/>
  <c r="E37" i="67"/>
  <c r="F36" i="67"/>
  <c r="F35" i="67"/>
  <c r="F34" i="67"/>
  <c r="F33" i="67"/>
  <c r="F32" i="67"/>
  <c r="F31" i="67"/>
  <c r="F30" i="67"/>
  <c r="F142" i="63"/>
  <c r="F166" i="63" s="1"/>
  <c r="C166" i="66"/>
  <c r="C165" i="66"/>
  <c r="C164" i="66"/>
  <c r="C163" i="66"/>
  <c r="C162" i="66"/>
  <c r="E149" i="66"/>
  <c r="F142" i="66"/>
  <c r="F166" i="66" s="1"/>
  <c r="C133" i="66"/>
  <c r="C132" i="66"/>
  <c r="E127" i="66"/>
  <c r="E133" i="66" s="1"/>
  <c r="E113" i="66"/>
  <c r="E112" i="66"/>
  <c r="E111" i="66"/>
  <c r="E110" i="66"/>
  <c r="E109" i="66"/>
  <c r="E91" i="66"/>
  <c r="E89" i="66"/>
  <c r="C83" i="66"/>
  <c r="C82" i="66"/>
  <c r="C81" i="66"/>
  <c r="F72" i="66"/>
  <c r="F83" i="66" s="1"/>
  <c r="E59" i="66"/>
  <c r="E82" i="66" s="1"/>
  <c r="E92" i="66" s="1"/>
  <c r="E45" i="66"/>
  <c r="E46" i="66" s="1"/>
  <c r="E81" i="66" s="1"/>
  <c r="E37" i="66"/>
  <c r="F36" i="66"/>
  <c r="F35" i="66"/>
  <c r="F34" i="66"/>
  <c r="F33" i="66"/>
  <c r="F32" i="66"/>
  <c r="F31" i="66"/>
  <c r="F30" i="66"/>
  <c r="C166" i="65"/>
  <c r="C165" i="65"/>
  <c r="C164" i="65"/>
  <c r="C163" i="65"/>
  <c r="C162" i="65"/>
  <c r="E149" i="65"/>
  <c r="F142" i="65"/>
  <c r="F166" i="65" s="1"/>
  <c r="C133" i="65"/>
  <c r="C132" i="65"/>
  <c r="E127" i="65"/>
  <c r="E133" i="65" s="1"/>
  <c r="E113" i="65"/>
  <c r="E112" i="65"/>
  <c r="E111" i="65"/>
  <c r="E110" i="65"/>
  <c r="E109" i="65"/>
  <c r="E91" i="65"/>
  <c r="E89" i="65"/>
  <c r="C83" i="65"/>
  <c r="C82" i="65"/>
  <c r="C81" i="65"/>
  <c r="F72" i="65"/>
  <c r="F83" i="65" s="1"/>
  <c r="E59" i="65"/>
  <c r="E82" i="65" s="1"/>
  <c r="E45" i="65"/>
  <c r="E46" i="65" s="1"/>
  <c r="E81" i="65" s="1"/>
  <c r="E37" i="65"/>
  <c r="F36" i="65"/>
  <c r="F35" i="65"/>
  <c r="F34" i="65"/>
  <c r="F33" i="65"/>
  <c r="F32" i="65"/>
  <c r="F31" i="65"/>
  <c r="F30" i="65"/>
  <c r="C166" i="64"/>
  <c r="C165" i="64"/>
  <c r="C164" i="64"/>
  <c r="C163" i="64"/>
  <c r="C162" i="64"/>
  <c r="E149" i="64"/>
  <c r="F142" i="64"/>
  <c r="F166" i="64" s="1"/>
  <c r="C133" i="64"/>
  <c r="C132" i="64"/>
  <c r="E127" i="64"/>
  <c r="E133" i="64" s="1"/>
  <c r="E113" i="64"/>
  <c r="E112" i="64"/>
  <c r="E111" i="64"/>
  <c r="E110" i="64"/>
  <c r="E109" i="64"/>
  <c r="E115" i="64" s="1"/>
  <c r="E132" i="64" s="1"/>
  <c r="E134" i="64" s="1"/>
  <c r="E91" i="64"/>
  <c r="E89" i="64"/>
  <c r="C83" i="64"/>
  <c r="C82" i="64"/>
  <c r="C81" i="64"/>
  <c r="F72" i="64"/>
  <c r="F83" i="64" s="1"/>
  <c r="E59" i="64"/>
  <c r="E82" i="64" s="1"/>
  <c r="E45" i="64"/>
  <c r="E46" i="64" s="1"/>
  <c r="E81" i="64" s="1"/>
  <c r="E84" i="64" s="1"/>
  <c r="E37" i="64"/>
  <c r="F36" i="64"/>
  <c r="F35" i="64"/>
  <c r="F34" i="64"/>
  <c r="F33" i="64"/>
  <c r="F32" i="64"/>
  <c r="F31" i="64"/>
  <c r="F30" i="64"/>
  <c r="C166" i="63"/>
  <c r="C165" i="63"/>
  <c r="C164" i="63"/>
  <c r="C163" i="63"/>
  <c r="C162" i="63"/>
  <c r="E149" i="63"/>
  <c r="C133" i="63"/>
  <c r="C132" i="63"/>
  <c r="E127" i="63"/>
  <c r="E133" i="63" s="1"/>
  <c r="E113" i="63"/>
  <c r="E112" i="63"/>
  <c r="E111" i="63"/>
  <c r="E110" i="63"/>
  <c r="E109" i="63"/>
  <c r="E91" i="63"/>
  <c r="E89" i="63"/>
  <c r="C83" i="63"/>
  <c r="C82" i="63"/>
  <c r="C81" i="63"/>
  <c r="E59" i="63"/>
  <c r="E82" i="63" s="1"/>
  <c r="E92" i="63" s="1"/>
  <c r="E45" i="63"/>
  <c r="E37" i="63"/>
  <c r="F35" i="63"/>
  <c r="C165" i="62"/>
  <c r="C164" i="62"/>
  <c r="C163" i="62"/>
  <c r="C162" i="62"/>
  <c r="C161" i="62"/>
  <c r="E148" i="62"/>
  <c r="F141" i="62"/>
  <c r="F165" i="62" s="1"/>
  <c r="C132" i="62"/>
  <c r="C131" i="62"/>
  <c r="E126" i="62"/>
  <c r="E132" i="62" s="1"/>
  <c r="E112" i="62"/>
  <c r="E111" i="62"/>
  <c r="E110" i="62"/>
  <c r="E109" i="62"/>
  <c r="E108" i="62"/>
  <c r="E90" i="62"/>
  <c r="E88" i="62"/>
  <c r="C82" i="62"/>
  <c r="C81" i="62"/>
  <c r="C80" i="62"/>
  <c r="E58" i="62"/>
  <c r="E81" i="62" s="1"/>
  <c r="E44" i="62"/>
  <c r="E45" i="62" s="1"/>
  <c r="E80" i="62" s="1"/>
  <c r="E36" i="62"/>
  <c r="F32" i="62"/>
  <c r="E115" i="68" l="1"/>
  <c r="E132" i="68" s="1"/>
  <c r="E134" i="68" s="1"/>
  <c r="E115" i="67"/>
  <c r="E132" i="67" s="1"/>
  <c r="E84" i="65"/>
  <c r="E115" i="65"/>
  <c r="E132" i="65" s="1"/>
  <c r="E134" i="65" s="1"/>
  <c r="E174" i="70"/>
  <c r="E173" i="70"/>
  <c r="E114" i="62"/>
  <c r="E131" i="62" s="1"/>
  <c r="E133" i="62" s="1"/>
  <c r="E83" i="62"/>
  <c r="E91" i="62"/>
  <c r="E90" i="63"/>
  <c r="E93" i="63" s="1"/>
  <c r="E46" i="63"/>
  <c r="E81" i="63" s="1"/>
  <c r="E84" i="63" s="1"/>
  <c r="E115" i="63"/>
  <c r="E132" i="63" s="1"/>
  <c r="E134" i="63" s="1"/>
  <c r="E92" i="64"/>
  <c r="E92" i="65"/>
  <c r="E115" i="66"/>
  <c r="E132" i="66" s="1"/>
  <c r="E134" i="66" s="1"/>
  <c r="E90" i="67"/>
  <c r="E46" i="67"/>
  <c r="E81" i="67" s="1"/>
  <c r="E84" i="67" s="1"/>
  <c r="E92" i="67"/>
  <c r="E90" i="68"/>
  <c r="E46" i="68"/>
  <c r="E81" i="68" s="1"/>
  <c r="E84" i="68" s="1"/>
  <c r="E92" i="68"/>
  <c r="F37" i="64"/>
  <c r="F113" i="64" s="1"/>
  <c r="F37" i="67"/>
  <c r="F37" i="68"/>
  <c r="F110" i="68" s="1"/>
  <c r="M41" i="69"/>
  <c r="N41" i="69" s="1"/>
  <c r="N21" i="69"/>
  <c r="F162" i="69"/>
  <c r="F110" i="69"/>
  <c r="F45" i="69"/>
  <c r="F90" i="69"/>
  <c r="F112" i="69"/>
  <c r="F126" i="69"/>
  <c r="F127" i="69" s="1"/>
  <c r="F133" i="69" s="1"/>
  <c r="F109" i="69"/>
  <c r="F93" i="69"/>
  <c r="F111" i="69"/>
  <c r="F88" i="69"/>
  <c r="F91" i="69"/>
  <c r="F114" i="69"/>
  <c r="F92" i="69"/>
  <c r="F44" i="69"/>
  <c r="F89" i="69"/>
  <c r="E94" i="69"/>
  <c r="F114" i="68"/>
  <c r="F112" i="68"/>
  <c r="F126" i="68"/>
  <c r="F127" i="68" s="1"/>
  <c r="F133" i="68" s="1"/>
  <c r="F44" i="68"/>
  <c r="F109" i="68"/>
  <c r="F113" i="68"/>
  <c r="F90" i="68"/>
  <c r="E93" i="68"/>
  <c r="F93" i="68" s="1"/>
  <c r="E94" i="68"/>
  <c r="F89" i="68"/>
  <c r="F91" i="68"/>
  <c r="E93" i="67"/>
  <c r="F93" i="67" s="1"/>
  <c r="F90" i="67"/>
  <c r="F92" i="67"/>
  <c r="E134" i="67"/>
  <c r="F114" i="67"/>
  <c r="F162" i="67"/>
  <c r="F126" i="67"/>
  <c r="F127" i="67" s="1"/>
  <c r="F133" i="67" s="1"/>
  <c r="F111" i="67"/>
  <c r="F89" i="67"/>
  <c r="F44" i="67"/>
  <c r="F112" i="67"/>
  <c r="F110" i="67"/>
  <c r="F88" i="67"/>
  <c r="F45" i="67"/>
  <c r="F113" i="67"/>
  <c r="F109" i="67"/>
  <c r="F91" i="67"/>
  <c r="E94" i="67"/>
  <c r="F37" i="66"/>
  <c r="F88" i="66" s="1"/>
  <c r="F37" i="65"/>
  <c r="E84" i="66"/>
  <c r="E90" i="66"/>
  <c r="E90" i="65"/>
  <c r="E90" i="64"/>
  <c r="F33" i="63"/>
  <c r="E94" i="63"/>
  <c r="F34" i="63"/>
  <c r="F32" i="63"/>
  <c r="F36" i="63"/>
  <c r="F30" i="63"/>
  <c r="F72" i="63"/>
  <c r="F83" i="63" s="1"/>
  <c r="F31" i="63"/>
  <c r="F30" i="62"/>
  <c r="F35" i="62"/>
  <c r="F71" i="62"/>
  <c r="F82" i="62" s="1"/>
  <c r="F31" i="62"/>
  <c r="F33" i="62"/>
  <c r="F29" i="62"/>
  <c r="F34" i="62"/>
  <c r="E89" i="62"/>
  <c r="F45" i="68" l="1"/>
  <c r="F92" i="68"/>
  <c r="F162" i="68"/>
  <c r="F111" i="68"/>
  <c r="F115" i="68" s="1"/>
  <c r="F132" i="68" s="1"/>
  <c r="F88" i="68"/>
  <c r="F111" i="66"/>
  <c r="F110" i="66"/>
  <c r="F114" i="66"/>
  <c r="F113" i="66"/>
  <c r="F110" i="64"/>
  <c r="F162" i="64"/>
  <c r="F92" i="65"/>
  <c r="F92" i="66"/>
  <c r="F109" i="64"/>
  <c r="F36" i="62"/>
  <c r="F46" i="68"/>
  <c r="F81" i="68" s="1"/>
  <c r="F45" i="64"/>
  <c r="F91" i="64"/>
  <c r="F112" i="64"/>
  <c r="F126" i="64"/>
  <c r="F127" i="64" s="1"/>
  <c r="F133" i="64" s="1"/>
  <c r="F92" i="64"/>
  <c r="F111" i="64"/>
  <c r="F89" i="64"/>
  <c r="F44" i="64"/>
  <c r="F114" i="64"/>
  <c r="F115" i="64" s="1"/>
  <c r="F132" i="64" s="1"/>
  <c r="F88" i="64"/>
  <c r="F46" i="67"/>
  <c r="F81" i="67" s="1"/>
  <c r="F115" i="67"/>
  <c r="F132" i="67" s="1"/>
  <c r="F165" i="67" s="1"/>
  <c r="F89" i="66"/>
  <c r="F44" i="66"/>
  <c r="F45" i="66"/>
  <c r="F126" i="66"/>
  <c r="F127" i="66" s="1"/>
  <c r="F133" i="66" s="1"/>
  <c r="F112" i="66"/>
  <c r="F91" i="66"/>
  <c r="F109" i="66"/>
  <c r="F162" i="66"/>
  <c r="F115" i="69"/>
  <c r="F132" i="69" s="1"/>
  <c r="F134" i="69" s="1"/>
  <c r="F46" i="69"/>
  <c r="F81" i="69" s="1"/>
  <c r="F94" i="69"/>
  <c r="F164" i="69" s="1"/>
  <c r="F94" i="68"/>
  <c r="F164" i="68" s="1"/>
  <c r="F55" i="67"/>
  <c r="F56" i="67"/>
  <c r="F134" i="67"/>
  <c r="F54" i="67"/>
  <c r="F94" i="67"/>
  <c r="F164" i="67" s="1"/>
  <c r="F52" i="67"/>
  <c r="F53" i="67"/>
  <c r="F51" i="67"/>
  <c r="F91" i="65"/>
  <c r="F89" i="65"/>
  <c r="F109" i="65"/>
  <c r="F45" i="65"/>
  <c r="F111" i="65"/>
  <c r="F110" i="65"/>
  <c r="F44" i="65"/>
  <c r="F162" i="65"/>
  <c r="F126" i="65"/>
  <c r="F127" i="65" s="1"/>
  <c r="F133" i="65" s="1"/>
  <c r="F88" i="65"/>
  <c r="F114" i="65"/>
  <c r="F113" i="65"/>
  <c r="F112" i="65"/>
  <c r="E93" i="66"/>
  <c r="F93" i="66" s="1"/>
  <c r="F90" i="66"/>
  <c r="E94" i="66"/>
  <c r="F46" i="66"/>
  <c r="E93" i="65"/>
  <c r="F93" i="65" s="1"/>
  <c r="F90" i="65"/>
  <c r="E93" i="64"/>
  <c r="F93" i="64" s="1"/>
  <c r="F90" i="64"/>
  <c r="F37" i="63"/>
  <c r="E92" i="62"/>
  <c r="F92" i="62" s="1"/>
  <c r="E94" i="64" l="1"/>
  <c r="F56" i="68"/>
  <c r="F54" i="68"/>
  <c r="F52" i="68"/>
  <c r="F55" i="68"/>
  <c r="F53" i="68"/>
  <c r="F57" i="68"/>
  <c r="F58" i="68"/>
  <c r="F51" i="68"/>
  <c r="F94" i="66"/>
  <c r="F164" i="66" s="1"/>
  <c r="F115" i="66"/>
  <c r="F132" i="66" s="1"/>
  <c r="F58" i="67"/>
  <c r="F57" i="67"/>
  <c r="F46" i="64"/>
  <c r="F88" i="63"/>
  <c r="F91" i="62"/>
  <c r="F87" i="62"/>
  <c r="E93" i="62"/>
  <c r="F113" i="62"/>
  <c r="F111" i="62"/>
  <c r="F88" i="62"/>
  <c r="F161" i="62"/>
  <c r="F108" i="62"/>
  <c r="F109" i="62"/>
  <c r="F44" i="62"/>
  <c r="F110" i="62"/>
  <c r="F90" i="62"/>
  <c r="F112" i="62"/>
  <c r="F43" i="62"/>
  <c r="F45" i="62" s="1"/>
  <c r="F125" i="62"/>
  <c r="F126" i="62" s="1"/>
  <c r="F132" i="62" s="1"/>
  <c r="F89" i="62"/>
  <c r="F115" i="65"/>
  <c r="F132" i="65" s="1"/>
  <c r="F81" i="64"/>
  <c r="F56" i="64"/>
  <c r="F162" i="63"/>
  <c r="F44" i="63"/>
  <c r="F112" i="63"/>
  <c r="F89" i="63"/>
  <c r="F90" i="63"/>
  <c r="F91" i="63"/>
  <c r="F126" i="63"/>
  <c r="F127" i="63" s="1"/>
  <c r="F133" i="63" s="1"/>
  <c r="F110" i="63"/>
  <c r="F111" i="63"/>
  <c r="F92" i="63"/>
  <c r="F113" i="63"/>
  <c r="F45" i="63"/>
  <c r="F93" i="63"/>
  <c r="F114" i="63"/>
  <c r="F109" i="63"/>
  <c r="F53" i="64"/>
  <c r="F55" i="64"/>
  <c r="F57" i="64"/>
  <c r="F51" i="64"/>
  <c r="F46" i="65"/>
  <c r="F55" i="65" s="1"/>
  <c r="F165" i="69"/>
  <c r="F58" i="69"/>
  <c r="F57" i="69"/>
  <c r="F53" i="69"/>
  <c r="F54" i="69"/>
  <c r="F55" i="69"/>
  <c r="F51" i="69"/>
  <c r="F52" i="69"/>
  <c r="F56" i="69"/>
  <c r="F165" i="68"/>
  <c r="F134" i="68"/>
  <c r="F94" i="65"/>
  <c r="F164" i="65" s="1"/>
  <c r="F94" i="64"/>
  <c r="F164" i="64" s="1"/>
  <c r="F81" i="66"/>
  <c r="F54" i="66"/>
  <c r="F51" i="66"/>
  <c r="F57" i="66"/>
  <c r="F52" i="66"/>
  <c r="F56" i="66"/>
  <c r="F53" i="66"/>
  <c r="F58" i="66"/>
  <c r="F55" i="66"/>
  <c r="F165" i="66"/>
  <c r="F134" i="66"/>
  <c r="E94" i="65"/>
  <c r="F81" i="65"/>
  <c r="F54" i="65"/>
  <c r="F51" i="65"/>
  <c r="F57" i="65"/>
  <c r="F52" i="65"/>
  <c r="F53" i="65"/>
  <c r="F165" i="65"/>
  <c r="F134" i="65"/>
  <c r="F165" i="64"/>
  <c r="F134" i="64"/>
  <c r="F46" i="63" l="1"/>
  <c r="F114" i="62"/>
  <c r="F131" i="62" s="1"/>
  <c r="F164" i="62" s="1"/>
  <c r="F59" i="67"/>
  <c r="F82" i="67" s="1"/>
  <c r="F84" i="67" s="1"/>
  <c r="F148" i="67" s="1"/>
  <c r="F59" i="68"/>
  <c r="F82" i="68" s="1"/>
  <c r="F84" i="68" s="1"/>
  <c r="F148" i="68" s="1"/>
  <c r="F58" i="65"/>
  <c r="F56" i="65"/>
  <c r="F54" i="64"/>
  <c r="F58" i="64"/>
  <c r="F52" i="64"/>
  <c r="F115" i="63"/>
  <c r="F132" i="63" s="1"/>
  <c r="F93" i="62"/>
  <c r="F163" i="62" s="1"/>
  <c r="F133" i="62"/>
  <c r="F94" i="63"/>
  <c r="F164" i="63" s="1"/>
  <c r="F59" i="69"/>
  <c r="F82" i="69" s="1"/>
  <c r="F84" i="69" s="1"/>
  <c r="F163" i="69" s="1"/>
  <c r="F167" i="69" s="1"/>
  <c r="F163" i="68"/>
  <c r="F167" i="68" s="1"/>
  <c r="F147" i="68"/>
  <c r="F163" i="67"/>
  <c r="F167" i="67" s="1"/>
  <c r="F147" i="67"/>
  <c r="F59" i="65"/>
  <c r="F82" i="65" s="1"/>
  <c r="F84" i="65" s="1"/>
  <c r="F148" i="65" s="1"/>
  <c r="F59" i="66"/>
  <c r="F82" i="66" s="1"/>
  <c r="F84" i="66" s="1"/>
  <c r="F148" i="66" s="1"/>
  <c r="F165" i="63"/>
  <c r="F134" i="63"/>
  <c r="F81" i="63"/>
  <c r="F57" i="63"/>
  <c r="F51" i="63"/>
  <c r="F53" i="63"/>
  <c r="F58" i="63"/>
  <c r="F54" i="63"/>
  <c r="F52" i="63"/>
  <c r="F55" i="63"/>
  <c r="F56" i="63"/>
  <c r="F80" i="62"/>
  <c r="F57" i="62"/>
  <c r="F56" i="62"/>
  <c r="F51" i="62"/>
  <c r="F53" i="62"/>
  <c r="F52" i="62"/>
  <c r="F54" i="62"/>
  <c r="F50" i="62"/>
  <c r="F55" i="62"/>
  <c r="F59" i="64" l="1"/>
  <c r="F82" i="64" s="1"/>
  <c r="F84" i="64" s="1"/>
  <c r="F163" i="64" s="1"/>
  <c r="F167" i="64" s="1"/>
  <c r="F58" i="62"/>
  <c r="F81" i="62" s="1"/>
  <c r="F83" i="62" s="1"/>
  <c r="F147" i="62" s="1"/>
  <c r="F147" i="69"/>
  <c r="F148" i="69"/>
  <c r="F149" i="68"/>
  <c r="F149" i="67"/>
  <c r="F163" i="66"/>
  <c r="F167" i="66" s="1"/>
  <c r="F147" i="66"/>
  <c r="F163" i="65"/>
  <c r="F167" i="65" s="1"/>
  <c r="F147" i="65"/>
  <c r="F59" i="63"/>
  <c r="F82" i="63" s="1"/>
  <c r="F84" i="63" s="1"/>
  <c r="F148" i="63" s="1"/>
  <c r="F148" i="64" l="1"/>
  <c r="F147" i="64"/>
  <c r="F149" i="64" s="1"/>
  <c r="F154" i="64" s="1"/>
  <c r="F149" i="69"/>
  <c r="F151" i="69" s="1"/>
  <c r="F153" i="69"/>
  <c r="F154" i="68"/>
  <c r="F152" i="68"/>
  <c r="F151" i="68"/>
  <c r="F153" i="68"/>
  <c r="F152" i="67"/>
  <c r="F153" i="67"/>
  <c r="F154" i="67"/>
  <c r="F151" i="67"/>
  <c r="F149" i="66"/>
  <c r="F151" i="66" s="1"/>
  <c r="F149" i="65"/>
  <c r="F163" i="63"/>
  <c r="F167" i="63" s="1"/>
  <c r="F147" i="63"/>
  <c r="F162" i="62"/>
  <c r="F166" i="62" s="1"/>
  <c r="F146" i="62"/>
  <c r="F152" i="69" l="1"/>
  <c r="F154" i="69"/>
  <c r="F155" i="69" s="1"/>
  <c r="F168" i="69" s="1"/>
  <c r="F169" i="69" s="1"/>
  <c r="F170" i="69" s="1"/>
  <c r="F152" i="64"/>
  <c r="F151" i="64"/>
  <c r="F153" i="64"/>
  <c r="F155" i="68"/>
  <c r="F155" i="67"/>
  <c r="F154" i="66"/>
  <c r="F153" i="66"/>
  <c r="F152" i="66"/>
  <c r="F149" i="63"/>
  <c r="F151" i="63" s="1"/>
  <c r="F153" i="65"/>
  <c r="F154" i="65"/>
  <c r="F151" i="65"/>
  <c r="F152" i="65"/>
  <c r="F148" i="62"/>
  <c r="F151" i="62" s="1"/>
  <c r="F155" i="64" l="1"/>
  <c r="F152" i="62"/>
  <c r="F153" i="62"/>
  <c r="F168" i="68"/>
  <c r="F169" i="68" s="1"/>
  <c r="E174" i="69"/>
  <c r="E173" i="69"/>
  <c r="F168" i="67"/>
  <c r="F169" i="67" s="1"/>
  <c r="F168" i="64"/>
  <c r="F169" i="64" s="1"/>
  <c r="F150" i="62"/>
  <c r="AC9" i="69"/>
  <c r="AD9" i="69" s="1"/>
  <c r="U19" i="69"/>
  <c r="V19" i="69" s="1"/>
  <c r="U9" i="69"/>
  <c r="AC19" i="69"/>
  <c r="AD19" i="69" s="1"/>
  <c r="M9" i="69"/>
  <c r="M19" i="69" s="1"/>
  <c r="M39" i="69" s="1"/>
  <c r="N39" i="69" s="1"/>
  <c r="N43" i="69" s="1"/>
  <c r="M56" i="69" s="1"/>
  <c r="F155" i="66"/>
  <c r="F153" i="63"/>
  <c r="F154" i="63"/>
  <c r="F152" i="63"/>
  <c r="F155" i="65"/>
  <c r="F154" i="62" l="1"/>
  <c r="F167" i="62" s="1"/>
  <c r="F168" i="62" s="1"/>
  <c r="F169" i="62" s="1"/>
  <c r="M31" i="69"/>
  <c r="U31" i="69" s="1"/>
  <c r="V31" i="69" s="1"/>
  <c r="M11" i="69"/>
  <c r="N11" i="69" s="1"/>
  <c r="F170" i="68"/>
  <c r="F168" i="66"/>
  <c r="F169" i="66" s="1"/>
  <c r="F168" i="65"/>
  <c r="F169" i="65" s="1"/>
  <c r="F36" i="76"/>
  <c r="I36" i="76" s="1"/>
  <c r="F170" i="67"/>
  <c r="F35" i="76"/>
  <c r="I35" i="76" s="1"/>
  <c r="F170" i="64"/>
  <c r="O56" i="69"/>
  <c r="E15" i="76"/>
  <c r="AC21" i="69"/>
  <c r="AD21" i="69" s="1"/>
  <c r="AD23" i="69" s="1"/>
  <c r="M52" i="69" s="1"/>
  <c r="AC11" i="69"/>
  <c r="AD11" i="69" s="1"/>
  <c r="AD13" i="69" s="1"/>
  <c r="M51" i="69" s="1"/>
  <c r="U29" i="69"/>
  <c r="V29" i="69" s="1"/>
  <c r="V9" i="69"/>
  <c r="V13" i="69" s="1"/>
  <c r="M53" i="69" s="1"/>
  <c r="N19" i="69"/>
  <c r="N23" i="69" s="1"/>
  <c r="M49" i="69" s="1"/>
  <c r="N9" i="69"/>
  <c r="M29" i="69"/>
  <c r="N29" i="69" s="1"/>
  <c r="F155" i="63"/>
  <c r="G35" i="76" l="1"/>
  <c r="G36" i="76"/>
  <c r="G15" i="76"/>
  <c r="I15" i="76"/>
  <c r="N31" i="69"/>
  <c r="U21" i="69"/>
  <c r="V21" i="69" s="1"/>
  <c r="V23" i="69" s="1"/>
  <c r="M50" i="69" s="1"/>
  <c r="E174" i="68"/>
  <c r="E173" i="68"/>
  <c r="N13" i="69"/>
  <c r="M48" i="69" s="1"/>
  <c r="E7" i="76" s="1"/>
  <c r="I7" i="76" s="1"/>
  <c r="F170" i="66"/>
  <c r="F34" i="76"/>
  <c r="I34" i="76" s="1"/>
  <c r="F33" i="76"/>
  <c r="I33" i="76" s="1"/>
  <c r="F170" i="65"/>
  <c r="E174" i="67"/>
  <c r="E173" i="67"/>
  <c r="E174" i="64"/>
  <c r="E173" i="64"/>
  <c r="V33" i="69"/>
  <c r="M55" i="69" s="1"/>
  <c r="E14" i="76" s="1"/>
  <c r="F168" i="63"/>
  <c r="F169" i="63" s="1"/>
  <c r="F38" i="76"/>
  <c r="I38" i="76" s="1"/>
  <c r="N33" i="69"/>
  <c r="M54" i="69" s="1"/>
  <c r="E13" i="76" s="1"/>
  <c r="O49" i="69"/>
  <c r="E8" i="76"/>
  <c r="O53" i="69"/>
  <c r="E12" i="76"/>
  <c r="O50" i="69"/>
  <c r="E9" i="76"/>
  <c r="O51" i="69"/>
  <c r="E10" i="76"/>
  <c r="O52" i="69"/>
  <c r="E11" i="76"/>
  <c r="C166" i="58"/>
  <c r="C165" i="58"/>
  <c r="C164" i="58"/>
  <c r="C163" i="58"/>
  <c r="C162" i="58"/>
  <c r="G38" i="76" l="1"/>
  <c r="G33" i="76"/>
  <c r="G34" i="76"/>
  <c r="G11" i="76"/>
  <c r="I11" i="76"/>
  <c r="G10" i="76"/>
  <c r="I10" i="76"/>
  <c r="G9" i="76"/>
  <c r="I9" i="76"/>
  <c r="G12" i="76"/>
  <c r="I12" i="76"/>
  <c r="G8" i="76"/>
  <c r="I8" i="76"/>
  <c r="G13" i="76"/>
  <c r="I13" i="76"/>
  <c r="G14" i="76"/>
  <c r="I14" i="76"/>
  <c r="I16" i="76"/>
  <c r="O55" i="69"/>
  <c r="G7" i="76"/>
  <c r="G16" i="76" s="1"/>
  <c r="G20" i="76" s="1"/>
  <c r="O48" i="69"/>
  <c r="E173" i="66"/>
  <c r="E174" i="66"/>
  <c r="E173" i="65"/>
  <c r="E174" i="65"/>
  <c r="F170" i="63"/>
  <c r="E173" i="63" s="1"/>
  <c r="F32" i="76"/>
  <c r="G32" i="76" s="1"/>
  <c r="E173" i="62"/>
  <c r="E172" i="62"/>
  <c r="O54" i="69"/>
  <c r="E149" i="58"/>
  <c r="I32" i="76" l="1"/>
  <c r="O57" i="69"/>
  <c r="N63" i="69" s="1"/>
  <c r="E174" i="63"/>
  <c r="G21" i="76"/>
  <c r="C133" i="58"/>
  <c r="C132" i="58"/>
  <c r="E127" i="58"/>
  <c r="E133" i="58" s="1"/>
  <c r="E113" i="58"/>
  <c r="E112" i="58"/>
  <c r="E111" i="58"/>
  <c r="E110" i="58"/>
  <c r="E109" i="58"/>
  <c r="E91" i="58"/>
  <c r="E89" i="58"/>
  <c r="C83" i="58"/>
  <c r="C82" i="58"/>
  <c r="C81" i="58"/>
  <c r="E59" i="58"/>
  <c r="E82" i="58" s="1"/>
  <c r="E45" i="58"/>
  <c r="E46" i="58" s="1"/>
  <c r="E81" i="58" s="1"/>
  <c r="N61" i="69" l="1"/>
  <c r="E92" i="58"/>
  <c r="E90" i="58"/>
  <c r="E84" i="58"/>
  <c r="E93" i="58" l="1"/>
  <c r="F24" i="60" l="1"/>
  <c r="F23" i="60"/>
  <c r="F22" i="60"/>
  <c r="I4" i="61"/>
  <c r="E3" i="61"/>
  <c r="E37" i="58" l="1"/>
  <c r="F142" i="58"/>
  <c r="F166" i="58" s="1"/>
  <c r="E115" i="58"/>
  <c r="E132" i="58" s="1"/>
  <c r="E134" i="58" s="1"/>
  <c r="F33" i="58" l="1"/>
  <c r="F30" i="58"/>
  <c r="F35" i="58"/>
  <c r="F31" i="58"/>
  <c r="E94" i="58"/>
  <c r="F36" i="58"/>
  <c r="F32" i="58"/>
  <c r="F34" i="58"/>
  <c r="F72" i="58" l="1"/>
  <c r="F37" i="58"/>
  <c r="F162" i="58" l="1"/>
  <c r="F89" i="58"/>
  <c r="F90" i="58"/>
  <c r="F92" i="58"/>
  <c r="F83" i="58"/>
  <c r="F44" i="58"/>
  <c r="F45" i="58"/>
  <c r="F113" i="58"/>
  <c r="F110" i="58"/>
  <c r="F111" i="58"/>
  <c r="F88" i="58"/>
  <c r="F112" i="58"/>
  <c r="F126" i="58"/>
  <c r="F109" i="58"/>
  <c r="F114" i="58"/>
  <c r="F93" i="58"/>
  <c r="F91" i="58"/>
  <c r="F127" i="58" l="1"/>
  <c r="F133" i="58" s="1"/>
  <c r="F46" i="58"/>
  <c r="F51" i="58" s="1"/>
  <c r="F115" i="58"/>
  <c r="F94" i="58"/>
  <c r="F164" i="58" s="1"/>
  <c r="K3" i="3"/>
  <c r="S3" i="3"/>
  <c r="B8" i="3"/>
  <c r="B9" i="3" s="1"/>
  <c r="G8" i="3"/>
  <c r="G9" i="3" s="1"/>
  <c r="D8" i="3"/>
  <c r="D9" i="3" s="1"/>
  <c r="E8" i="3"/>
  <c r="E9" i="3" s="1"/>
  <c r="O8" i="3"/>
  <c r="O9" i="3" s="1"/>
  <c r="M8" i="3"/>
  <c r="M9" i="3" s="1"/>
  <c r="B3" i="3"/>
  <c r="F3" i="3"/>
  <c r="F4" i="3" s="1"/>
  <c r="I3" i="3"/>
  <c r="I4" i="3" s="1"/>
  <c r="C3" i="3"/>
  <c r="C4" i="3" s="1"/>
  <c r="N3" i="3"/>
  <c r="N4" i="3" s="1"/>
  <c r="T3" i="3"/>
  <c r="T4" i="3" s="1"/>
  <c r="P3" i="3"/>
  <c r="P4" i="3" s="1"/>
  <c r="L3" i="3"/>
  <c r="L4" i="3" s="1"/>
  <c r="H3" i="3"/>
  <c r="H4" i="3" s="1"/>
  <c r="D3" i="3"/>
  <c r="D4" i="3" s="1"/>
  <c r="U3" i="3"/>
  <c r="U4" i="3" s="1"/>
  <c r="O3" i="3"/>
  <c r="O4" i="3" s="1"/>
  <c r="J3" i="3"/>
  <c r="J4" i="3" s="1"/>
  <c r="E3" i="3"/>
  <c r="W3" i="3"/>
  <c r="R3" i="3"/>
  <c r="R4" i="3" s="1"/>
  <c r="M3" i="3"/>
  <c r="M4" i="3" s="1"/>
  <c r="G3" i="3"/>
  <c r="G4" i="3" s="1"/>
  <c r="Q3" i="3"/>
  <c r="Q4" i="3" s="1"/>
  <c r="F8" i="3"/>
  <c r="F9" i="3" s="1"/>
  <c r="J8" i="3"/>
  <c r="J9" i="3" s="1"/>
  <c r="N8" i="3"/>
  <c r="N9" i="3" s="1"/>
  <c r="R8" i="3"/>
  <c r="R9" i="3" s="1"/>
  <c r="V8" i="3"/>
  <c r="V9" i="3" s="1"/>
  <c r="V3" i="3"/>
  <c r="V4" i="3" s="1"/>
  <c r="P8" i="3"/>
  <c r="P9" i="3" s="1"/>
  <c r="T8" i="3"/>
  <c r="T9" i="3" s="1"/>
  <c r="I8" i="3"/>
  <c r="I9" i="3" s="1"/>
  <c r="H8" i="3"/>
  <c r="H9" i="3" s="1"/>
  <c r="C8" i="3"/>
  <c r="C9" i="3" s="1"/>
  <c r="S8" i="3"/>
  <c r="S9" i="3" s="1"/>
  <c r="Q8" i="3"/>
  <c r="Q9" i="3" s="1"/>
  <c r="U8" i="3"/>
  <c r="U9" i="3" s="1"/>
  <c r="L8" i="3"/>
  <c r="L9" i="3" s="1"/>
  <c r="W8" i="3"/>
  <c r="W9" i="3" s="1"/>
  <c r="K8" i="3"/>
  <c r="K9" i="3" s="1"/>
  <c r="W7" i="3"/>
  <c r="V7" i="3"/>
  <c r="U7" i="3"/>
  <c r="T7" i="3"/>
  <c r="S7" i="3"/>
  <c r="R7" i="3"/>
  <c r="Q7" i="3"/>
  <c r="P7" i="3"/>
  <c r="O7" i="3"/>
  <c r="N7" i="3"/>
  <c r="M7" i="3"/>
  <c r="L7" i="3"/>
  <c r="K7" i="3"/>
  <c r="J7" i="3"/>
  <c r="I7" i="3"/>
  <c r="H7" i="3"/>
  <c r="G7" i="3"/>
  <c r="F7" i="3"/>
  <c r="E7" i="3"/>
  <c r="D7" i="3"/>
  <c r="C7" i="3"/>
  <c r="B7" i="3"/>
  <c r="W4" i="3"/>
  <c r="S4" i="3"/>
  <c r="K4" i="3"/>
  <c r="E4" i="3"/>
  <c r="B4" i="3"/>
  <c r="W2" i="3"/>
  <c r="V2" i="3"/>
  <c r="U2" i="3"/>
  <c r="T2" i="3"/>
  <c r="S2" i="3"/>
  <c r="R2" i="3"/>
  <c r="Q2" i="3"/>
  <c r="P2" i="3"/>
  <c r="O2" i="3"/>
  <c r="N2" i="3"/>
  <c r="M2" i="3"/>
  <c r="L2" i="3"/>
  <c r="K2" i="3"/>
  <c r="J2" i="3"/>
  <c r="I2" i="3"/>
  <c r="H2" i="3"/>
  <c r="G2" i="3"/>
  <c r="F2" i="3"/>
  <c r="E2" i="3"/>
  <c r="D2" i="3"/>
  <c r="C2" i="3"/>
  <c r="B2" i="3"/>
  <c r="F58" i="58" l="1"/>
  <c r="F132" i="58"/>
  <c r="F53" i="58"/>
  <c r="F81" i="58"/>
  <c r="F57" i="58"/>
  <c r="F54" i="58"/>
  <c r="F52" i="58"/>
  <c r="F56" i="58"/>
  <c r="F55" i="58"/>
  <c r="F134" i="58" l="1"/>
  <c r="F165" i="58"/>
  <c r="F59" i="58"/>
  <c r="F82" i="58" s="1"/>
  <c r="F84" i="58" s="1"/>
  <c r="F148" i="58" s="1"/>
  <c r="F147" i="58" l="1"/>
  <c r="F149" i="58" s="1"/>
  <c r="F163" i="58"/>
  <c r="F167" i="58" s="1"/>
  <c r="F152" i="58" l="1"/>
  <c r="F151" i="58"/>
  <c r="F154" i="58"/>
  <c r="F153" i="58"/>
  <c r="H6" i="61"/>
  <c r="F155" i="58" l="1"/>
  <c r="F168" i="58" s="1"/>
  <c r="F169" i="58" s="1"/>
  <c r="D3" i="61"/>
  <c r="H3" i="61" s="1"/>
  <c r="E174" i="58" l="1"/>
  <c r="F170" i="58"/>
  <c r="F37" i="76"/>
  <c r="I37" i="76" s="1"/>
  <c r="J3" i="61"/>
  <c r="C11" i="61" s="1"/>
  <c r="H4" i="61"/>
  <c r="H5" i="61" s="1"/>
  <c r="I39" i="76" l="1"/>
  <c r="G42" i="76" s="1"/>
  <c r="G37" i="76"/>
  <c r="J4" i="61"/>
  <c r="F25" i="60"/>
  <c r="F26" i="60"/>
  <c r="F27" i="60"/>
  <c r="F9" i="60"/>
  <c r="F10" i="60"/>
  <c r="F14" i="60"/>
  <c r="F15" i="60"/>
  <c r="F11" i="60"/>
  <c r="F8" i="60"/>
  <c r="F12" i="60"/>
  <c r="F7" i="60"/>
  <c r="F13" i="60"/>
  <c r="G39" i="76" l="1"/>
  <c r="G43" i="76" s="1"/>
  <c r="F28" i="60"/>
  <c r="C12" i="61" s="1"/>
  <c r="F16" i="60"/>
  <c r="F24" i="7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leidiana</author>
    <author>tc={F7DB3139-B44A-4D18-BC95-517540328CC2}</author>
    <author>Carla Patricia Silva de Farias</author>
    <author>Leidiana Arcanjo da Silva</author>
    <author>tc={C5C01350-2D22-49B9-8746-059F5CEA27BE}</author>
  </authors>
  <commentList>
    <comment ref="F23" authorId="0" shapeId="0" xr:uid="{5FF1965C-DC97-4165-A07C-C9111A098AD0}">
      <text>
        <r>
          <rPr>
            <b/>
            <sz val="9"/>
            <color indexed="81"/>
            <rFont val="Segoe UI"/>
            <family val="2"/>
          </rPr>
          <t>leidiana:</t>
        </r>
        <r>
          <rPr>
            <sz val="9"/>
            <color indexed="81"/>
            <rFont val="Segoe UI"/>
            <family val="2"/>
          </rPr>
          <t xml:space="preserve">
</t>
        </r>
      </text>
    </comment>
    <comment ref="F29" authorId="1" shapeId="0" xr:uid="{F7DB3139-B44A-4D18-BC95-517540328CC2}">
      <text>
        <t>[Threaded comment]
Your version of Excel allows you to read this threaded comment; however, any edits to it will get removed if the file is opened in a newer version of Excel. Learn more: https://go.microsoft.com/fwlink/?linkid=870924
Comment:
    1248,50*INPC acumulado jan/dez22</t>
      </text>
    </comment>
    <comment ref="F31" authorId="2" shapeId="0" xr:uid="{5CD8F4ED-558B-45E3-8C93-8CF1F19150D2}">
      <text>
        <r>
          <rPr>
            <sz val="11"/>
            <color theme="1"/>
            <rFont val="Calibri"/>
            <family val="2"/>
            <scheme val="minor"/>
          </rPr>
          <t>Observar cláusula décima primeira da convenção para entrega do laudo
Utilizado Laudo do IFRN</t>
        </r>
      </text>
    </comment>
    <comment ref="E44" authorId="2" shapeId="0" xr:uid="{FF43F49D-7E0E-4DA2-A4EA-65DD2C64E43E}">
      <text>
        <r>
          <rPr>
            <b/>
            <sz val="9"/>
            <color indexed="81"/>
            <rFont val="Segoe UI"/>
            <family val="2"/>
          </rPr>
          <t xml:space="preserve"> 100%/12</t>
        </r>
        <r>
          <rPr>
            <sz val="9"/>
            <color indexed="81"/>
            <rFont val="Segoe UI"/>
            <family val="2"/>
          </rPr>
          <t xml:space="preserve">
</t>
        </r>
      </text>
    </comment>
    <comment ref="E45" authorId="2" shapeId="0" xr:uid="{AFA85DA8-FFFF-4B4A-905B-E7FA12090A61}">
      <text>
        <r>
          <rPr>
            <sz val="9"/>
            <color indexed="81"/>
            <rFont val="Segoe UI"/>
            <family val="2"/>
          </rPr>
          <t xml:space="preserve">100%/3/12
</t>
        </r>
      </text>
    </comment>
    <comment ref="C53" authorId="3" shapeId="0" xr:uid="{AEF18936-D960-4056-B2A4-99BF8EBE6F9D}">
      <text>
        <r>
          <rPr>
            <b/>
            <sz val="9"/>
            <color indexed="81"/>
            <rFont val="Segoe UI"/>
            <family val="2"/>
          </rPr>
          <t>Leidiana Arcanjo da Silva:</t>
        </r>
        <r>
          <rPr>
            <sz val="9"/>
            <color indexed="81"/>
            <rFont val="Segoe UI"/>
            <family val="2"/>
          </rPr>
          <t xml:space="preserve">
</t>
        </r>
      </text>
    </comment>
    <comment ref="F53" authorId="4" shapeId="0" xr:uid="{C5C01350-2D22-49B9-8746-059F5CEA27BE}">
      <text>
        <t>[Threaded comment]
Your version of Excel allows you to read this threaded comment; however, any edits to it will get removed if the file is opened in a newer version of Excel. Learn more: https://go.microsoft.com/fwlink/?linkid=870924
Comment:
    conferir o percentual correto de cada empresa na GFIP</t>
      </text>
    </comment>
    <comment ref="E57" authorId="2" shapeId="0" xr:uid="{682C1EEE-7AD9-457C-9838-714DA60030D0}">
      <text>
        <r>
          <rPr>
            <sz val="9"/>
            <color indexed="81"/>
            <rFont val="Segoe UI"/>
            <family val="2"/>
          </rPr>
          <t>anexo da convenção coletiva
MANTIDO VALOR DA LICITAÇÃO.</t>
        </r>
      </text>
    </comment>
    <comment ref="F67" authorId="2" shapeId="0" xr:uid="{00000000-0006-0000-0400-000001000000}">
      <text>
        <r>
          <rPr>
            <sz val="11"/>
            <color theme="1"/>
            <rFont val="Calibri"/>
            <family val="2"/>
            <scheme val="minor"/>
          </rPr>
          <t>Cláusula 12ª, sem desconto. A proposta da empresa poderá vir com.</t>
        </r>
      </text>
    </comment>
    <comment ref="F68" authorId="2" shapeId="0" xr:uid="{00000000-0006-0000-0400-000002000000}">
      <text>
        <r>
          <rPr>
            <sz val="11"/>
            <color theme="1"/>
            <rFont val="Calibri"/>
            <family val="2"/>
            <scheme val="minor"/>
          </rPr>
          <t xml:space="preserve">Cláusula 14ª BENEFÍCIO SOCIAL FAMILIAR 22,92
</t>
        </r>
      </text>
    </comment>
    <comment ref="E88" authorId="3" shapeId="0" xr:uid="{5A85865A-F915-4467-AE3B-9F0C0A20074C}">
      <text>
        <r>
          <rPr>
            <sz val="8"/>
            <color indexed="81"/>
            <rFont val="Segoe UI"/>
            <family val="2"/>
          </rPr>
          <t>Constituição Federal (art. 7º, XXI); Decreto-Lei nº 5.452/1943, CLT (art. 487, § 1º).</t>
        </r>
      </text>
    </comment>
    <comment ref="E89" authorId="3" shapeId="0" xr:uid="{057E8A9C-ABED-47D3-A95C-FF5C7A1AF160}">
      <text>
        <r>
          <rPr>
            <sz val="9"/>
            <color indexed="81"/>
            <rFont val="Segoe UI"/>
            <family val="2"/>
          </rPr>
          <t xml:space="preserve">
Súmula n.º 305 do TST</t>
        </r>
      </text>
    </comment>
    <comment ref="E90" authorId="3" shapeId="0" xr:uid="{AFE9182B-5B61-4BA3-BF58-99EBD04F7A34}">
      <text>
        <r>
          <rPr>
            <sz val="9"/>
            <color indexed="81"/>
            <rFont val="Segoe UI"/>
            <family val="2"/>
          </rPr>
          <t>Lei Complementar 110/2001 (art. 1º);
Lei 8.036/1990, (art. 18, §1°); Lei nº 13.932/2019 (art. 12).</t>
        </r>
      </text>
    </comment>
    <comment ref="E91" authorId="3" shapeId="0" xr:uid="{07338AD6-8994-4224-8401-1E3ED5C0C1F4}">
      <text>
        <r>
          <rPr>
            <sz val="9"/>
            <color indexed="81"/>
            <rFont val="Segoe UI"/>
            <family val="2"/>
          </rPr>
          <t xml:space="preserve">Constituição Federal (art. 7º, XXI); Decreto-Lei nº 5.452/1943, CLT, art. 487 e 488).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Carla Patricia Silva de Farias</author>
    <author>Leidiana Arcanjo da Silva</author>
    <author>leidiana</author>
  </authors>
  <commentList>
    <comment ref="E44" authorId="0" shapeId="0" xr:uid="{B31DFD94-ED06-4765-A596-431EF60BFF30}">
      <text>
        <r>
          <rPr>
            <b/>
            <sz val="9"/>
            <color indexed="81"/>
            <rFont val="Segoe UI"/>
            <family val="2"/>
          </rPr>
          <t xml:space="preserve"> 100%/12</t>
        </r>
        <r>
          <rPr>
            <sz val="9"/>
            <color indexed="81"/>
            <rFont val="Segoe UI"/>
            <family val="2"/>
          </rPr>
          <t xml:space="preserve">
</t>
        </r>
      </text>
    </comment>
    <comment ref="E45" authorId="0" shapeId="0" xr:uid="{2F89FDB9-FA93-4952-92D3-BC6613C3CAEF}">
      <text>
        <r>
          <rPr>
            <sz val="9"/>
            <color indexed="81"/>
            <rFont val="Segoe UI"/>
            <family val="2"/>
          </rPr>
          <t xml:space="preserve">100%/3/12
</t>
        </r>
      </text>
    </comment>
    <comment ref="C53" authorId="1" shapeId="0" xr:uid="{3E4FB663-6E24-4BDC-87E5-645278311635}">
      <text>
        <r>
          <rPr>
            <b/>
            <sz val="9"/>
            <color indexed="81"/>
            <rFont val="Segoe UI"/>
            <family val="2"/>
          </rPr>
          <t>Leidiana Arcanjo da Silva:</t>
        </r>
        <r>
          <rPr>
            <sz val="9"/>
            <color indexed="81"/>
            <rFont val="Segoe UI"/>
            <family val="2"/>
          </rPr>
          <t xml:space="preserve">
</t>
        </r>
      </text>
    </comment>
    <comment ref="E57" authorId="0" shapeId="0" xr:uid="{A5C46CD0-B611-44C8-9D8F-D0E375BEFBD2}">
      <text>
        <r>
          <rPr>
            <sz val="9"/>
            <color indexed="81"/>
            <rFont val="Segoe UI"/>
            <family val="2"/>
          </rPr>
          <t>anexo da convenção coletiva
MANTIDO VALOR DA LICITAÇÃO.</t>
        </r>
      </text>
    </comment>
    <comment ref="F66" authorId="1" shapeId="0" xr:uid="{C0075443-043B-4B77-9A43-A1DFEC0BEADB}">
      <text>
        <r>
          <rPr>
            <b/>
            <sz val="9"/>
            <color indexed="81"/>
            <rFont val="Segoe UI"/>
            <family val="2"/>
          </rPr>
          <t>O valor da passagem R$ 3,9 e a quantidade de dias trabalhados inclui os sábado</t>
        </r>
      </text>
    </comment>
    <comment ref="F67" authorId="0" shapeId="0" xr:uid="{B05F6FF1-1BDB-4E5B-831C-88B2F4C864EA}">
      <text>
        <r>
          <rPr>
            <b/>
            <sz val="9"/>
            <color indexed="81"/>
            <rFont val="Segoe UI"/>
            <family val="2"/>
          </rPr>
          <t>Cláusula 14ª: apenas para o Grupo I, conforme Parágrafo 1º - Valor sem o desconto de 20%</t>
        </r>
      </text>
    </comment>
    <comment ref="F68" authorId="0" shapeId="0" xr:uid="{4384E243-C82B-4930-9BBC-72B0D562D729}">
      <text>
        <r>
          <rPr>
            <sz val="11"/>
            <color theme="1"/>
            <rFont val="Calibri"/>
            <family val="2"/>
            <scheme val="minor"/>
          </rPr>
          <t xml:space="preserve">Cláusula 18ª BENEFÍCIO SOCIAL FAMILIAR 13,08
</t>
        </r>
      </text>
    </comment>
    <comment ref="F69" authorId="2" shapeId="0" xr:uid="{0593BB37-670D-4445-899A-3F6F6548F399}">
      <text>
        <r>
          <rPr>
            <sz val="9"/>
            <color indexed="81"/>
            <rFont val="Segoe UI"/>
            <family val="2"/>
          </rPr>
          <t xml:space="preserve">Cláusula 19ª
</t>
        </r>
      </text>
    </comment>
    <comment ref="F71" authorId="2" shapeId="0" xr:uid="{927665CE-9582-4B36-8D05-EAF15B0E4A29}">
      <text>
        <r>
          <rPr>
            <sz val="9"/>
            <color indexed="81"/>
            <rFont val="Segoe UI"/>
            <family val="2"/>
          </rPr>
          <t>Cláusula 8ª</t>
        </r>
      </text>
    </comment>
    <comment ref="E88" authorId="1" shapeId="0" xr:uid="{3156F362-64E2-4B98-AD80-5E144194408B}">
      <text>
        <r>
          <rPr>
            <sz val="8"/>
            <color indexed="81"/>
            <rFont val="Segoe UI"/>
            <family val="2"/>
          </rPr>
          <t>Constituição Federal (art. 7º, XXI); Decreto-Lei nº 5.452/1943, CLT (art. 487, § 1º).</t>
        </r>
      </text>
    </comment>
    <comment ref="E89" authorId="1" shapeId="0" xr:uid="{9F90BAA0-C23C-4881-8404-FD71CDBBF2D2}">
      <text>
        <r>
          <rPr>
            <sz val="9"/>
            <color indexed="81"/>
            <rFont val="Segoe UI"/>
            <family val="2"/>
          </rPr>
          <t xml:space="preserve">
Súmula n.º 305 do TST</t>
        </r>
      </text>
    </comment>
    <comment ref="E90" authorId="1" shapeId="0" xr:uid="{DEB7F04A-0E6F-4B34-B347-8DE308A3D045}">
      <text>
        <r>
          <rPr>
            <sz val="9"/>
            <color indexed="81"/>
            <rFont val="Segoe UI"/>
            <family val="2"/>
          </rPr>
          <t>Lei Complementar 110/2001 (art. 1º);
Lei 8.036/1990, (art. 18, §1°); Lei nº 13.932/2019 (art. 12).</t>
        </r>
      </text>
    </comment>
    <comment ref="E91" authorId="1" shapeId="0" xr:uid="{B7FBEA6E-6A28-4888-8070-471A04B6BDE4}">
      <text>
        <r>
          <rPr>
            <sz val="9"/>
            <color indexed="81"/>
            <rFont val="Segoe UI"/>
            <family val="2"/>
          </rPr>
          <t xml:space="preserve">Constituição Federal (art. 7º, XXI); Decreto-Lei nº 5.452/1943, CLT, art. 487 e 488).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Carla Patricia Silva de Farias</author>
    <author>Leidiana Arcanjo da Silva</author>
  </authors>
  <commentList>
    <comment ref="F31" authorId="0" shapeId="0" xr:uid="{918223E7-1C9E-4537-B3C8-3EC80AB76B00}">
      <text>
        <r>
          <rPr>
            <b/>
            <sz val="9"/>
            <color indexed="81"/>
            <rFont val="Segoe UI"/>
            <family val="2"/>
          </rPr>
          <t>Observar cláusula décima primeira da convenção para entrega do laudo</t>
        </r>
      </text>
    </comment>
    <comment ref="E44" authorId="0" shapeId="0" xr:uid="{B16127E2-A2F9-40FD-83D8-C080073499AC}">
      <text>
        <r>
          <rPr>
            <b/>
            <sz val="9"/>
            <color indexed="81"/>
            <rFont val="Segoe UI"/>
            <family val="2"/>
          </rPr>
          <t xml:space="preserve"> 100%/12</t>
        </r>
        <r>
          <rPr>
            <sz val="9"/>
            <color indexed="81"/>
            <rFont val="Segoe UI"/>
            <family val="2"/>
          </rPr>
          <t xml:space="preserve">
</t>
        </r>
      </text>
    </comment>
    <comment ref="E45" authorId="0" shapeId="0" xr:uid="{DE693EA6-532C-408A-B3FC-77872F39AD03}">
      <text>
        <r>
          <rPr>
            <sz val="9"/>
            <color indexed="81"/>
            <rFont val="Segoe UI"/>
            <family val="2"/>
          </rPr>
          <t xml:space="preserve">100%/3/12
</t>
        </r>
      </text>
    </comment>
    <comment ref="C53" authorId="1" shapeId="0" xr:uid="{F91D98FF-582F-407A-A11D-2583F9C789E1}">
      <text>
        <r>
          <rPr>
            <b/>
            <sz val="9"/>
            <color indexed="81"/>
            <rFont val="Segoe UI"/>
            <family val="2"/>
          </rPr>
          <t>Leidiana Arcanjo da Silva:</t>
        </r>
        <r>
          <rPr>
            <sz val="9"/>
            <color indexed="81"/>
            <rFont val="Segoe UI"/>
            <family val="2"/>
          </rPr>
          <t xml:space="preserve">
</t>
        </r>
      </text>
    </comment>
    <comment ref="E57" authorId="0" shapeId="0" xr:uid="{ED61FC42-DB6F-4FAA-B887-1CBD419C3F2A}">
      <text>
        <r>
          <rPr>
            <sz val="9"/>
            <color indexed="81"/>
            <rFont val="Segoe UI"/>
            <family val="2"/>
          </rPr>
          <t>anexo da convenção coletiva
MANTIDO VALOR DA LICITAÇÃO.</t>
        </r>
      </text>
    </comment>
    <comment ref="F66" authorId="1" shapeId="0" xr:uid="{36A07FEE-393D-4F9F-B3F4-0C031DF9BDD1}">
      <text>
        <r>
          <rPr>
            <b/>
            <sz val="9"/>
            <color indexed="81"/>
            <rFont val="Segoe UI"/>
            <family val="2"/>
          </rPr>
          <t>O valor da passagem R$ 3,9 e a quantidade de dias trabalhados inclui os sábado</t>
        </r>
        <r>
          <rPr>
            <sz val="9"/>
            <color indexed="81"/>
            <rFont val="Segoe UI"/>
            <family val="2"/>
          </rPr>
          <t xml:space="preserve">
</t>
        </r>
      </text>
    </comment>
    <comment ref="F67" authorId="0" shapeId="0" xr:uid="{297C41FC-D9BB-419E-9035-5B2F28BA8EC4}">
      <text>
        <r>
          <rPr>
            <b/>
            <sz val="9"/>
            <color indexed="81"/>
            <rFont val="Segoe UI"/>
            <family val="2"/>
          </rPr>
          <t>Cláusula 5ª: apenas para o Grupo I, conforme Parágrafo 1º</t>
        </r>
      </text>
    </comment>
    <comment ref="F68" authorId="0" shapeId="0" xr:uid="{546FB2DB-FB99-4CDA-A624-8B88F0CE80D0}">
      <text>
        <r>
          <rPr>
            <sz val="11"/>
            <color theme="1"/>
            <rFont val="Calibri"/>
            <family val="2"/>
            <scheme val="minor"/>
          </rPr>
          <t xml:space="preserve">Cláusula 14ª BENEFÍCIO SOCIAL FAMILIAR 22,92
Cláusula 6ª BENEFÍCIO SOCIAL FAMILIAR 13,08
</t>
        </r>
      </text>
    </comment>
    <comment ref="F69" authorId="1" shapeId="0" xr:uid="{02FFF78B-4DA7-48A0-BB59-33D06572FD82}">
      <text>
        <r>
          <rPr>
            <b/>
            <sz val="9"/>
            <color indexed="81"/>
            <rFont val="Segoe UI"/>
            <family val="2"/>
          </rPr>
          <t>Leidiana Arcanjo da Silva:</t>
        </r>
        <r>
          <rPr>
            <sz val="9"/>
            <color indexed="81"/>
            <rFont val="Segoe UI"/>
            <family val="2"/>
          </rPr>
          <t xml:space="preserve">
Cláusula 19ª</t>
        </r>
      </text>
    </comment>
    <comment ref="E88" authorId="1" shapeId="0" xr:uid="{82A1FABF-4BB4-49C3-B023-B55936A51A53}">
      <text>
        <r>
          <rPr>
            <sz val="8"/>
            <color indexed="81"/>
            <rFont val="Segoe UI"/>
            <family val="2"/>
          </rPr>
          <t>Constituição Federal (art. 7º, XXI); Decreto-Lei nº 5.452/1943, CLT (art. 487, § 1º).</t>
        </r>
      </text>
    </comment>
    <comment ref="E89" authorId="1" shapeId="0" xr:uid="{7EF8C086-21B1-4C18-8C88-EBF9CC229D63}">
      <text>
        <r>
          <rPr>
            <sz val="9"/>
            <color indexed="81"/>
            <rFont val="Segoe UI"/>
            <family val="2"/>
          </rPr>
          <t xml:space="preserve">
Súmula n.º 305 do TST</t>
        </r>
      </text>
    </comment>
    <comment ref="E90" authorId="1" shapeId="0" xr:uid="{85C9DDDF-6555-435F-8AFA-EA4A86B489D8}">
      <text>
        <r>
          <rPr>
            <sz val="9"/>
            <color indexed="81"/>
            <rFont val="Segoe UI"/>
            <family val="2"/>
          </rPr>
          <t>Lei Complementar 110/2001 (art. 1º);
Lei 8.036/1990, (art. 18, §1°); Lei nº 13.932/2019 (art. 12).</t>
        </r>
      </text>
    </comment>
    <comment ref="E91" authorId="1" shapeId="0" xr:uid="{FCCB2A70-FD4D-4379-AB19-A6549F18966F}">
      <text>
        <r>
          <rPr>
            <sz val="9"/>
            <color indexed="81"/>
            <rFont val="Segoe UI"/>
            <family val="2"/>
          </rPr>
          <t xml:space="preserve">Constituição Federal (art. 7º, XXI); Decreto-Lei nº 5.452/1943, CLT, art. 487 e 488).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Leidiana Arcanjo da Silva</author>
    <author>Carla Patricia Silva de Farias</author>
  </authors>
  <commentList>
    <comment ref="F23" authorId="0" shapeId="0" xr:uid="{7F56EB31-A444-45BC-AA9A-8B7AB0E5187E}">
      <text>
        <r>
          <rPr>
            <b/>
            <sz val="9"/>
            <color indexed="81"/>
            <rFont val="Segoe UI"/>
            <family val="2"/>
          </rPr>
          <t>Leidiana Arcanjo da Silva:</t>
        </r>
        <r>
          <rPr>
            <sz val="9"/>
            <color indexed="81"/>
            <rFont val="Segoe UI"/>
            <family val="2"/>
          </rPr>
          <t xml:space="preserve">
O reajusto da CCT seria +13,00 em cima do valor anterior 1280, no entanto, ficou abaixo do salário mínimo é INCONSTITUCIONAL</t>
        </r>
      </text>
    </comment>
    <comment ref="F31" authorId="1" shapeId="0" xr:uid="{FF9ED4B0-877C-4020-B516-6E6E9730FD84}">
      <text>
        <r>
          <rPr>
            <b/>
            <sz val="9"/>
            <color indexed="81"/>
            <rFont val="Segoe UI"/>
            <family val="2"/>
          </rPr>
          <t>Observar cláusula OITAVA da convenção para entrega do laudo</t>
        </r>
      </text>
    </comment>
    <comment ref="F34" authorId="1" shapeId="0" xr:uid="{2719674E-0511-4E7D-BFE4-A589A3D9587B}">
      <text>
        <r>
          <rPr>
            <sz val="11"/>
            <color theme="1"/>
            <rFont val="Calibri"/>
            <family val="2"/>
            <scheme val="minor"/>
          </rPr>
          <t xml:space="preserve">Considerando 2 domingos e um feriado ao mês
</t>
        </r>
      </text>
    </comment>
    <comment ref="E43" authorId="1" shapeId="0" xr:uid="{3633AB85-61E5-472D-A524-45311BB933FA}">
      <text>
        <r>
          <rPr>
            <b/>
            <sz val="9"/>
            <color indexed="81"/>
            <rFont val="Segoe UI"/>
            <family val="2"/>
          </rPr>
          <t xml:space="preserve"> 100%/12</t>
        </r>
        <r>
          <rPr>
            <sz val="9"/>
            <color indexed="81"/>
            <rFont val="Segoe UI"/>
            <family val="2"/>
          </rPr>
          <t xml:space="preserve">
</t>
        </r>
      </text>
    </comment>
    <comment ref="E44" authorId="1" shapeId="0" xr:uid="{5D8259D8-2A96-4EE1-9959-DDAE073F6B0A}">
      <text>
        <r>
          <rPr>
            <sz val="9"/>
            <color indexed="81"/>
            <rFont val="Segoe UI"/>
            <family val="2"/>
          </rPr>
          <t xml:space="preserve">100%/3/12
</t>
        </r>
      </text>
    </comment>
    <comment ref="C52" authorId="0" shapeId="0" xr:uid="{C2F363FC-B4E7-4649-A2AE-A3482799DE07}">
      <text>
        <r>
          <rPr>
            <b/>
            <sz val="9"/>
            <color indexed="81"/>
            <rFont val="Segoe UI"/>
            <family val="2"/>
          </rPr>
          <t>Leidiana Arcanjo da Silva:</t>
        </r>
        <r>
          <rPr>
            <sz val="9"/>
            <color indexed="81"/>
            <rFont val="Segoe UI"/>
            <family val="2"/>
          </rPr>
          <t xml:space="preserve">
</t>
        </r>
      </text>
    </comment>
    <comment ref="E56" authorId="1" shapeId="0" xr:uid="{C351498A-A01E-43E3-8D0B-A4F4F525168F}">
      <text>
        <r>
          <rPr>
            <sz val="9"/>
            <color indexed="81"/>
            <rFont val="Segoe UI"/>
            <family val="2"/>
          </rPr>
          <t>anexo da convenção coletiva
MANTIDO VALOR DA LICITAÇÃO.</t>
        </r>
      </text>
    </comment>
    <comment ref="F65" authorId="0" shapeId="0" xr:uid="{8CFBBC0D-7001-49D7-8D2E-1A66B24BFA78}">
      <text>
        <r>
          <rPr>
            <b/>
            <sz val="9"/>
            <color indexed="81"/>
            <rFont val="Segoe UI"/>
            <family val="2"/>
          </rPr>
          <t>O valor da passagem R$ 3,9 e a quantidade de dias trabalhados inclui os sábados, domingos e feriados.</t>
        </r>
        <r>
          <rPr>
            <sz val="9"/>
            <color indexed="81"/>
            <rFont val="Segoe UI"/>
            <family val="2"/>
          </rPr>
          <t xml:space="preserve">
</t>
        </r>
      </text>
    </comment>
    <comment ref="E87" authorId="0" shapeId="0" xr:uid="{4C318A11-5049-4147-B7CD-4539689A4475}">
      <text>
        <r>
          <rPr>
            <sz val="8"/>
            <color indexed="81"/>
            <rFont val="Segoe UI"/>
            <family val="2"/>
          </rPr>
          <t>Constituição Federal (art. 7º, XXI); Decreto-Lei nº 5.452/1943, CLT (art. 487, § 1º).</t>
        </r>
      </text>
    </comment>
    <comment ref="E88" authorId="0" shapeId="0" xr:uid="{7CA982EC-B748-48BC-A9C0-6A535828F8BA}">
      <text>
        <r>
          <rPr>
            <sz val="9"/>
            <color indexed="81"/>
            <rFont val="Segoe UI"/>
            <family val="2"/>
          </rPr>
          <t xml:space="preserve">
Súmula n.º 305 do TST</t>
        </r>
      </text>
    </comment>
    <comment ref="E89" authorId="0" shapeId="0" xr:uid="{B8C0BA89-E16B-454A-A171-3D1864B13486}">
      <text>
        <r>
          <rPr>
            <sz val="9"/>
            <color indexed="81"/>
            <rFont val="Segoe UI"/>
            <family val="2"/>
          </rPr>
          <t>Lei Complementar 110/2001 (art. 1º);
Lei 8.036/1990, (art. 18, §1°); Lei nº 13.932/2019 (art. 12).</t>
        </r>
      </text>
    </comment>
    <comment ref="E90" authorId="0" shapeId="0" xr:uid="{BE66AB9A-BB76-482C-86EC-41183643BF4F}">
      <text>
        <r>
          <rPr>
            <sz val="9"/>
            <color indexed="81"/>
            <rFont val="Segoe UI"/>
            <family val="2"/>
          </rPr>
          <t xml:space="preserve">Constituição Federal (art. 7º, XXI); Decreto-Lei nº 5.452/1943, CLT, art. 487 e 488).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Carla Patricia Silva de Farias</author>
    <author>Leidiana Arcanjo da Silva</author>
  </authors>
  <commentList>
    <comment ref="E44" authorId="0" shapeId="0" xr:uid="{D256A235-C4BB-4D03-8CF8-684CD542361F}">
      <text>
        <r>
          <rPr>
            <b/>
            <sz val="9"/>
            <color indexed="81"/>
            <rFont val="Segoe UI"/>
            <family val="2"/>
          </rPr>
          <t xml:space="preserve"> 100%/12</t>
        </r>
        <r>
          <rPr>
            <sz val="9"/>
            <color indexed="81"/>
            <rFont val="Segoe UI"/>
            <family val="2"/>
          </rPr>
          <t xml:space="preserve">
</t>
        </r>
      </text>
    </comment>
    <comment ref="E45" authorId="0" shapeId="0" xr:uid="{78F7417B-7E4E-44F3-9A29-2973A38EE058}">
      <text>
        <r>
          <rPr>
            <sz val="9"/>
            <color indexed="81"/>
            <rFont val="Segoe UI"/>
            <family val="2"/>
          </rPr>
          <t xml:space="preserve">100%/3/12
</t>
        </r>
      </text>
    </comment>
    <comment ref="C53" authorId="1" shapeId="0" xr:uid="{60D1B296-B31A-45EC-9FE8-03DAC9EC396E}">
      <text>
        <r>
          <rPr>
            <b/>
            <sz val="9"/>
            <color indexed="81"/>
            <rFont val="Segoe UI"/>
            <family val="2"/>
          </rPr>
          <t>Leidiana Arcanjo da Silva:</t>
        </r>
        <r>
          <rPr>
            <sz val="9"/>
            <color indexed="81"/>
            <rFont val="Segoe UI"/>
            <family val="2"/>
          </rPr>
          <t xml:space="preserve">
</t>
        </r>
      </text>
    </comment>
    <comment ref="E57" authorId="0" shapeId="0" xr:uid="{FD620AA4-5B8C-4C3D-BDED-AC7DFDD7C386}">
      <text>
        <r>
          <rPr>
            <sz val="9"/>
            <color indexed="81"/>
            <rFont val="Segoe UI"/>
            <family val="2"/>
          </rPr>
          <t>anexo da convenção coletiva
MANTIDO VALOR DA LICITAÇÃO.</t>
        </r>
      </text>
    </comment>
    <comment ref="F66" authorId="1" shapeId="0" xr:uid="{E59D5143-862A-490F-B44D-385204E404D0}">
      <text>
        <r>
          <rPr>
            <b/>
            <sz val="9"/>
            <color indexed="81"/>
            <rFont val="Segoe UI"/>
            <family val="2"/>
          </rPr>
          <t>O valor da passagem R$ 3,9 e a quantidade de dias trabalhados inclui os sábado</t>
        </r>
      </text>
    </comment>
    <comment ref="F67" authorId="0" shapeId="0" xr:uid="{30742B70-A3F7-4441-8968-5125466D06C8}">
      <text>
        <r>
          <rPr>
            <sz val="11"/>
            <color theme="1"/>
            <rFont val="Calibri"/>
            <family val="2"/>
            <scheme val="minor"/>
          </rPr>
          <t>considerando, trabalho de seg a sexta
Clausula 17ª paragrafo 1 e 4</t>
        </r>
      </text>
    </comment>
    <comment ref="F71" authorId="0" shapeId="0" xr:uid="{558223E8-343B-4F55-BCD8-C9D39E5F89C0}">
      <text>
        <r>
          <rPr>
            <sz val="11"/>
            <color theme="1"/>
            <rFont val="Calibri"/>
            <family val="2"/>
            <scheme val="minor"/>
          </rPr>
          <t xml:space="preserve">Cláusula 19ª cota parte da empresa
</t>
        </r>
      </text>
    </comment>
    <comment ref="E88" authorId="1" shapeId="0" xr:uid="{4A39935E-DAA7-4725-81AB-ACEE04B8F21F}">
      <text>
        <r>
          <rPr>
            <sz val="8"/>
            <color indexed="81"/>
            <rFont val="Segoe UI"/>
            <family val="2"/>
          </rPr>
          <t>Constituição Federal (art. 7º, XXI); Decreto-Lei nº 5.452/1943, CLT (art. 487, § 1º).</t>
        </r>
      </text>
    </comment>
    <comment ref="E89" authorId="1" shapeId="0" xr:uid="{04C27512-84A9-49F0-9D8D-AEBD620B6904}">
      <text>
        <r>
          <rPr>
            <sz val="9"/>
            <color indexed="81"/>
            <rFont val="Segoe UI"/>
            <family val="2"/>
          </rPr>
          <t xml:space="preserve">
Súmula n.º 305 do TST</t>
        </r>
      </text>
    </comment>
    <comment ref="E90" authorId="1" shapeId="0" xr:uid="{030A040E-CFDB-4910-8D3A-99C7B768AAB7}">
      <text>
        <r>
          <rPr>
            <sz val="9"/>
            <color indexed="81"/>
            <rFont val="Segoe UI"/>
            <family val="2"/>
          </rPr>
          <t>Lei Complementar 110/2001 (art. 1º);
Lei 8.036/1990, (art. 18, §1°); Lei nº 13.932/2019 (art. 12).</t>
        </r>
      </text>
    </comment>
    <comment ref="E91" authorId="1" shapeId="0" xr:uid="{1B3815F9-2E96-477B-8F3F-E67B49EA8EB2}">
      <text>
        <r>
          <rPr>
            <sz val="9"/>
            <color indexed="81"/>
            <rFont val="Segoe UI"/>
            <family val="2"/>
          </rPr>
          <t xml:space="preserve">Constituição Federal (art. 7º, XXI); Decreto-Lei nº 5.452/1943, CLT, art. 487 e 488).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leidiana</author>
    <author>Carla Patricia Silva de Farias</author>
    <author>Leidiana Arcanjo da Silva</author>
  </authors>
  <commentList>
    <comment ref="F24" authorId="0" shapeId="0" xr:uid="{38683DC2-40B1-44C7-BE25-71C6B5AF16F6}">
      <text>
        <r>
          <rPr>
            <b/>
            <sz val="9"/>
            <color indexed="81"/>
            <rFont val="Segoe UI"/>
            <family val="2"/>
          </rPr>
          <t>leidiana:</t>
        </r>
        <r>
          <rPr>
            <sz val="9"/>
            <color indexed="81"/>
            <rFont val="Segoe UI"/>
            <family val="2"/>
          </rPr>
          <t xml:space="preserve">
Vigência CCT até 31/12/2023</t>
        </r>
      </text>
    </comment>
    <comment ref="F28" authorId="1" shapeId="0" xr:uid="{2B4E5649-8B02-43CF-B91A-91E90BFC030A}">
      <text>
        <r>
          <rPr>
            <sz val="11"/>
            <color theme="1"/>
            <rFont val="Calibri"/>
            <family val="2"/>
            <scheme val="minor"/>
          </rPr>
          <t>1248,50*INPC acumulado jan/dez22 INPC 5,93%</t>
        </r>
      </text>
    </comment>
    <comment ref="E43" authorId="1" shapeId="0" xr:uid="{CD233E26-9BB6-43BB-93D9-76840E7F68FA}">
      <text>
        <r>
          <rPr>
            <b/>
            <sz val="9"/>
            <color indexed="81"/>
            <rFont val="Segoe UI"/>
            <family val="2"/>
          </rPr>
          <t xml:space="preserve"> 100%/12</t>
        </r>
        <r>
          <rPr>
            <sz val="9"/>
            <color indexed="81"/>
            <rFont val="Segoe UI"/>
            <family val="2"/>
          </rPr>
          <t xml:space="preserve">
</t>
        </r>
      </text>
    </comment>
    <comment ref="E44" authorId="1" shapeId="0" xr:uid="{3D603ABB-AA12-4222-8192-98A5DD5FDB68}">
      <text>
        <r>
          <rPr>
            <sz val="9"/>
            <color indexed="81"/>
            <rFont val="Segoe UI"/>
            <family val="2"/>
          </rPr>
          <t xml:space="preserve">100%/3/12
</t>
        </r>
      </text>
    </comment>
    <comment ref="C52" authorId="2" shapeId="0" xr:uid="{968D0372-EA6F-4A86-9E90-0275B070FA46}">
      <text>
        <r>
          <rPr>
            <b/>
            <sz val="9"/>
            <color indexed="81"/>
            <rFont val="Segoe UI"/>
            <family val="2"/>
          </rPr>
          <t>Leidiana Arcanjo da Silva:</t>
        </r>
        <r>
          <rPr>
            <sz val="9"/>
            <color indexed="81"/>
            <rFont val="Segoe UI"/>
            <family val="2"/>
          </rPr>
          <t xml:space="preserve">
</t>
        </r>
      </text>
    </comment>
    <comment ref="F52" authorId="1" shapeId="0" xr:uid="{345AF840-2C29-450D-9768-D6392EFDFA1B}">
      <text>
        <r>
          <rPr>
            <sz val="11"/>
            <color theme="1"/>
            <rFont val="Calibri"/>
            <family val="2"/>
            <scheme val="minor"/>
          </rPr>
          <t>conferir a GFPI</t>
        </r>
      </text>
    </comment>
    <comment ref="E56" authorId="1" shapeId="0" xr:uid="{A7DDB298-FDD8-4A6B-9C76-AE0A4DBFDDC8}">
      <text>
        <r>
          <rPr>
            <sz val="9"/>
            <color indexed="81"/>
            <rFont val="Segoe UI"/>
            <family val="2"/>
          </rPr>
          <t>anexo da convenção coletiva
MANTIDO VALOR DA LICITAÇÃO.</t>
        </r>
      </text>
    </comment>
    <comment ref="F66" authorId="1" shapeId="0" xr:uid="{CEF74A95-FE40-40D3-995B-745238C4D8C5}">
      <text>
        <r>
          <rPr>
            <b/>
            <sz val="9"/>
            <color indexed="81"/>
            <rFont val="Segoe UI"/>
            <family val="2"/>
          </rPr>
          <t>Cláusula 12ª</t>
        </r>
        <r>
          <rPr>
            <sz val="9"/>
            <color indexed="81"/>
            <rFont val="Segoe UI"/>
            <family val="2"/>
          </rPr>
          <t>, sem desconto. A proposta da empresa poderá vir com</t>
        </r>
      </text>
    </comment>
    <comment ref="F67" authorId="1" shapeId="0" xr:uid="{5742A7CC-C32F-40C3-90F4-EF842424735F}">
      <text>
        <r>
          <rPr>
            <sz val="11"/>
            <color theme="1"/>
            <rFont val="Calibri"/>
            <family val="2"/>
            <scheme val="minor"/>
          </rPr>
          <t xml:space="preserve">Cláusula 14ª BENEFÍCIO SOCIAL FAMILIAR 22,92
</t>
        </r>
      </text>
    </comment>
    <comment ref="E87" authorId="2" shapeId="0" xr:uid="{BD1FA9E5-2A47-4199-9D43-E29ACB9972DB}">
      <text>
        <r>
          <rPr>
            <sz val="8"/>
            <color indexed="81"/>
            <rFont val="Segoe UI"/>
            <family val="2"/>
          </rPr>
          <t>Constituição Federal (art. 7º, XXI); Decreto-Lei nº 5.452/1943, CLT (art. 487, § 1º).</t>
        </r>
      </text>
    </comment>
    <comment ref="E88" authorId="2" shapeId="0" xr:uid="{6EAA10CA-2773-48C9-A87F-16BC644546E1}">
      <text>
        <r>
          <rPr>
            <sz val="9"/>
            <color indexed="81"/>
            <rFont val="Segoe UI"/>
            <family val="2"/>
          </rPr>
          <t xml:space="preserve">
Súmula n.º 305 do TST</t>
        </r>
      </text>
    </comment>
    <comment ref="E89" authorId="2" shapeId="0" xr:uid="{1E0164A1-84E6-4D0F-A69A-230A00AD42ED}">
      <text>
        <r>
          <rPr>
            <sz val="9"/>
            <color indexed="81"/>
            <rFont val="Segoe UI"/>
            <family val="2"/>
          </rPr>
          <t>Lei Complementar 110/2001 (art. 1º);
Lei 8.036/1990, (art. 18, §1°); Lei nº 13.932/2019 (art. 12).</t>
        </r>
      </text>
    </comment>
    <comment ref="E90" authorId="2" shapeId="0" xr:uid="{0D16FE3B-B8E9-489F-B07D-85093BD38027}">
      <text>
        <r>
          <rPr>
            <sz val="9"/>
            <color indexed="81"/>
            <rFont val="Segoe UI"/>
            <family val="2"/>
          </rPr>
          <t xml:space="preserve">Constituição Federal (art. 7º, XXI); Decreto-Lei nº 5.452/1943, CLT, art. 487 e 488).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Carla Patricia Silva de Farias</author>
    <author>Leidiana Arcanjo da Silva</author>
    <author>leidiana</author>
  </authors>
  <commentList>
    <comment ref="F31" authorId="0" shapeId="0" xr:uid="{50710455-D3D8-4677-91AD-06AFCFCDFE1C}">
      <text>
        <r>
          <rPr>
            <b/>
            <sz val="9"/>
            <color indexed="81"/>
            <rFont val="Segoe UI"/>
            <family val="2"/>
          </rPr>
          <t>Observar cláusula décima primeira da convenção para entrega do laudo</t>
        </r>
      </text>
    </comment>
    <comment ref="E44" authorId="0" shapeId="0" xr:uid="{A7B33567-3A02-4534-929A-465644CE699B}">
      <text>
        <r>
          <rPr>
            <b/>
            <sz val="9"/>
            <color indexed="81"/>
            <rFont val="Segoe UI"/>
            <family val="2"/>
          </rPr>
          <t xml:space="preserve"> 100%/12</t>
        </r>
        <r>
          <rPr>
            <sz val="9"/>
            <color indexed="81"/>
            <rFont val="Segoe UI"/>
            <family val="2"/>
          </rPr>
          <t xml:space="preserve">
</t>
        </r>
      </text>
    </comment>
    <comment ref="E45" authorId="0" shapeId="0" xr:uid="{8A4D527B-26F8-46B9-9E1E-DB715F2E97F4}">
      <text>
        <r>
          <rPr>
            <sz val="9"/>
            <color indexed="81"/>
            <rFont val="Segoe UI"/>
            <family val="2"/>
          </rPr>
          <t xml:space="preserve">100%/3/12
</t>
        </r>
      </text>
    </comment>
    <comment ref="C53" authorId="1" shapeId="0" xr:uid="{F9860863-7303-491D-BB83-84049C6219E1}">
      <text>
        <r>
          <rPr>
            <b/>
            <sz val="9"/>
            <color indexed="81"/>
            <rFont val="Segoe UI"/>
            <family val="2"/>
          </rPr>
          <t>Leidiana Arcanjo da Silva:</t>
        </r>
        <r>
          <rPr>
            <sz val="9"/>
            <color indexed="81"/>
            <rFont val="Segoe UI"/>
            <family val="2"/>
          </rPr>
          <t xml:space="preserve">
</t>
        </r>
      </text>
    </comment>
    <comment ref="E57" authorId="0" shapeId="0" xr:uid="{FC34527B-EBDD-4147-9E08-A997BE2A01EF}">
      <text>
        <r>
          <rPr>
            <sz val="9"/>
            <color indexed="81"/>
            <rFont val="Segoe UI"/>
            <family val="2"/>
          </rPr>
          <t>anexo da convenção coletiva
MANTIDO VALOR DA LICITAÇÃO.</t>
        </r>
      </text>
    </comment>
    <comment ref="F66" authorId="1" shapeId="0" xr:uid="{28DCD92D-C98D-4D46-BCA3-0400CD5905E2}">
      <text>
        <r>
          <rPr>
            <b/>
            <sz val="9"/>
            <color indexed="81"/>
            <rFont val="Segoe UI"/>
            <family val="2"/>
          </rPr>
          <t>O valor da passagem R$ 3,9 e a quantidade de dias trabalhados inclui os sábados</t>
        </r>
        <r>
          <rPr>
            <sz val="9"/>
            <color indexed="81"/>
            <rFont val="Segoe UI"/>
            <family val="2"/>
          </rPr>
          <t xml:space="preserve">
</t>
        </r>
      </text>
    </comment>
    <comment ref="F67" authorId="0" shapeId="0" xr:uid="{28FF8F7A-77F2-453C-A398-A15FF325E0DD}">
      <text>
        <r>
          <rPr>
            <b/>
            <sz val="9"/>
            <color indexed="81"/>
            <rFont val="Segoe UI"/>
            <family val="2"/>
          </rPr>
          <t xml:space="preserve">Cláusula 5ª: </t>
        </r>
        <r>
          <rPr>
            <sz val="9"/>
            <color indexed="81"/>
            <rFont val="Segoe UI"/>
            <family val="2"/>
          </rPr>
          <t xml:space="preserve">apenas para o Grupo I, conforme Parágrafo 1º </t>
        </r>
      </text>
    </comment>
    <comment ref="F68" authorId="0" shapeId="0" xr:uid="{3DD99870-4C4B-4A0A-B892-897A9E613C6D}">
      <text>
        <r>
          <rPr>
            <sz val="11"/>
            <color theme="1"/>
            <rFont val="Calibri"/>
            <family val="2"/>
            <scheme val="minor"/>
          </rPr>
          <t xml:space="preserve">Cláusula 18ª BENEFÍCIO SOCIAL FAMILIAR 13,08
</t>
        </r>
      </text>
    </comment>
    <comment ref="F69" authorId="2" shapeId="0" xr:uid="{7090FB18-2BB7-44F7-913B-36DC151C2F7A}">
      <text>
        <r>
          <rPr>
            <b/>
            <sz val="9"/>
            <color indexed="81"/>
            <rFont val="Segoe UI"/>
            <family val="2"/>
          </rPr>
          <t>Cláusula 19ª</t>
        </r>
      </text>
    </comment>
    <comment ref="F71" authorId="2" shapeId="0" xr:uid="{D74704A0-29C5-454D-81BF-5627E7836DDB}">
      <text>
        <r>
          <rPr>
            <b/>
            <sz val="9"/>
            <color indexed="81"/>
            <rFont val="Segoe UI"/>
            <family val="2"/>
          </rPr>
          <t>Cláusula 8ª</t>
        </r>
      </text>
    </comment>
    <comment ref="E88" authorId="1" shapeId="0" xr:uid="{BAAB864A-D273-4A13-BF51-0FF06FC0AA31}">
      <text>
        <r>
          <rPr>
            <sz val="8"/>
            <color indexed="81"/>
            <rFont val="Segoe UI"/>
            <family val="2"/>
          </rPr>
          <t>Constituição Federal (art. 7º, XXI); Decreto-Lei nº 5.452/1943, CLT (art. 487, § 1º).</t>
        </r>
      </text>
    </comment>
    <comment ref="E89" authorId="1" shapeId="0" xr:uid="{51ADA273-114A-4DE7-A2E0-E8EB75792F25}">
      <text>
        <r>
          <rPr>
            <sz val="9"/>
            <color indexed="81"/>
            <rFont val="Segoe UI"/>
            <family val="2"/>
          </rPr>
          <t xml:space="preserve">
Súmula n.º 305 do TST</t>
        </r>
      </text>
    </comment>
    <comment ref="E90" authorId="1" shapeId="0" xr:uid="{030B0ED6-72D7-46E6-80C1-96545AD30E56}">
      <text>
        <r>
          <rPr>
            <sz val="9"/>
            <color indexed="81"/>
            <rFont val="Segoe UI"/>
            <family val="2"/>
          </rPr>
          <t>Lei Complementar 110/2001 (art. 1º);
Lei 8.036/1990, (art. 18, §1°); Lei nº 13.932/2019 (art. 12).</t>
        </r>
      </text>
    </comment>
    <comment ref="E91" authorId="1" shapeId="0" xr:uid="{2024CF40-1B18-4165-BF5F-FC105C7B579B}">
      <text>
        <r>
          <rPr>
            <sz val="9"/>
            <color indexed="81"/>
            <rFont val="Segoe UI"/>
            <family val="2"/>
          </rPr>
          <t xml:space="preserve">Constituição Federal (art. 7º, XXI); Decreto-Lei nº 5.452/1943, CLT, art. 487 e 488).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Carla Patricia Silva de Farias</author>
    <author>Leidiana Arcanjo da Silva</author>
    <author>leidiana</author>
  </authors>
  <commentList>
    <comment ref="F31" authorId="0" shapeId="0" xr:uid="{45771CA7-1C24-40F4-B60A-22AC7A2D6F62}">
      <text>
        <r>
          <rPr>
            <b/>
            <sz val="9"/>
            <color indexed="81"/>
            <rFont val="Segoe UI"/>
            <family val="2"/>
          </rPr>
          <t>Observar cláusula décima primeira da convenção para entrega do laudo</t>
        </r>
      </text>
    </comment>
    <comment ref="E44" authorId="0" shapeId="0" xr:uid="{56791B1F-2483-413C-B705-0808DA078A9F}">
      <text>
        <r>
          <rPr>
            <b/>
            <sz val="9"/>
            <color indexed="81"/>
            <rFont val="Segoe UI"/>
            <family val="2"/>
          </rPr>
          <t xml:space="preserve"> 100%/12</t>
        </r>
        <r>
          <rPr>
            <sz val="9"/>
            <color indexed="81"/>
            <rFont val="Segoe UI"/>
            <family val="2"/>
          </rPr>
          <t xml:space="preserve">
</t>
        </r>
      </text>
    </comment>
    <comment ref="E45" authorId="0" shapeId="0" xr:uid="{CDE26E49-1FB8-4680-A354-D9127702EC63}">
      <text>
        <r>
          <rPr>
            <sz val="9"/>
            <color indexed="81"/>
            <rFont val="Segoe UI"/>
            <family val="2"/>
          </rPr>
          <t xml:space="preserve">100%/3/12
</t>
        </r>
      </text>
    </comment>
    <comment ref="C53" authorId="1" shapeId="0" xr:uid="{297F37C3-A3DE-4751-A390-918CAB9502E5}">
      <text>
        <r>
          <rPr>
            <b/>
            <sz val="9"/>
            <color indexed="81"/>
            <rFont val="Segoe UI"/>
            <family val="2"/>
          </rPr>
          <t>Leidiana Arcanjo da Silva:</t>
        </r>
        <r>
          <rPr>
            <sz val="9"/>
            <color indexed="81"/>
            <rFont val="Segoe UI"/>
            <family val="2"/>
          </rPr>
          <t xml:space="preserve">
</t>
        </r>
      </text>
    </comment>
    <comment ref="E57" authorId="0" shapeId="0" xr:uid="{76986340-02C9-4A8B-9700-C4C2FDC8660A}">
      <text>
        <r>
          <rPr>
            <sz val="9"/>
            <color indexed="81"/>
            <rFont val="Segoe UI"/>
            <family val="2"/>
          </rPr>
          <t>anexo da convenção coletiva
MANTIDO VALOR DA LICITAÇÃO.</t>
        </r>
      </text>
    </comment>
    <comment ref="F66" authorId="1" shapeId="0" xr:uid="{F13A8155-5946-416F-B14D-A4B9BC5B2BD8}">
      <text>
        <r>
          <rPr>
            <b/>
            <sz val="9"/>
            <color indexed="81"/>
            <rFont val="Segoe UI"/>
            <family val="2"/>
          </rPr>
          <t>O valor da passagem R$ 3,9 e a quantidade de dias trabalhados inclui os sábado</t>
        </r>
        <r>
          <rPr>
            <sz val="9"/>
            <color indexed="81"/>
            <rFont val="Segoe UI"/>
            <family val="2"/>
          </rPr>
          <t xml:space="preserve">
</t>
        </r>
      </text>
    </comment>
    <comment ref="F67" authorId="0" shapeId="0" xr:uid="{75B5CEFD-2744-48D5-B02F-A7512C58CE7A}">
      <text>
        <r>
          <rPr>
            <b/>
            <sz val="9"/>
            <color indexed="81"/>
            <rFont val="Segoe UI"/>
            <family val="2"/>
          </rPr>
          <t>Cláusula 5ª: apenas para o Grupo I, conforme Parágrafo 1º</t>
        </r>
      </text>
    </comment>
    <comment ref="F68" authorId="0" shapeId="0" xr:uid="{F1BECDB0-3710-45D6-9D57-B7B79B1213BF}">
      <text>
        <r>
          <rPr>
            <sz val="11"/>
            <color theme="1"/>
            <rFont val="Calibri"/>
            <family val="2"/>
            <scheme val="minor"/>
          </rPr>
          <t xml:space="preserve">Cláusula 18ª BENEFÍCIO SOCIAL FAMILIAR 13,08
</t>
        </r>
      </text>
    </comment>
    <comment ref="F69" authorId="2" shapeId="0" xr:uid="{672A66E9-9C86-4725-A762-44032CF7A53C}">
      <text>
        <r>
          <rPr>
            <b/>
            <sz val="9"/>
            <color indexed="81"/>
            <rFont val="Segoe UI"/>
            <family val="2"/>
          </rPr>
          <t>Cláusula 19ª</t>
        </r>
        <r>
          <rPr>
            <sz val="9"/>
            <color indexed="81"/>
            <rFont val="Segoe UI"/>
            <family val="2"/>
          </rPr>
          <t xml:space="preserve">
</t>
        </r>
      </text>
    </comment>
    <comment ref="F71" authorId="2" shapeId="0" xr:uid="{3A9B5B99-A7E6-4125-AF15-A2DFB43A6859}">
      <text>
        <r>
          <rPr>
            <b/>
            <sz val="9"/>
            <color indexed="81"/>
            <rFont val="Segoe UI"/>
            <family val="2"/>
          </rPr>
          <t>Cláusula 8ª</t>
        </r>
        <r>
          <rPr>
            <sz val="9"/>
            <color indexed="81"/>
            <rFont val="Segoe UI"/>
            <family val="2"/>
          </rPr>
          <t xml:space="preserve">
</t>
        </r>
      </text>
    </comment>
    <comment ref="E88" authorId="1" shapeId="0" xr:uid="{9D1BA02C-BDBE-41AA-BE39-D0E9A4E69B73}">
      <text>
        <r>
          <rPr>
            <sz val="8"/>
            <color indexed="81"/>
            <rFont val="Segoe UI"/>
            <family val="2"/>
          </rPr>
          <t>Constituição Federal (art. 7º, XXI); Decreto-Lei nº 5.452/1943, CLT (art. 487, § 1º).</t>
        </r>
      </text>
    </comment>
    <comment ref="E89" authorId="1" shapeId="0" xr:uid="{F761D237-B3C4-40E6-A769-730DD30718BC}">
      <text>
        <r>
          <rPr>
            <sz val="9"/>
            <color indexed="81"/>
            <rFont val="Segoe UI"/>
            <family val="2"/>
          </rPr>
          <t xml:space="preserve">
Súmula n.º 305 do TST</t>
        </r>
      </text>
    </comment>
    <comment ref="E90" authorId="1" shapeId="0" xr:uid="{2B89A505-C098-4715-A97A-296CB02305CD}">
      <text>
        <r>
          <rPr>
            <sz val="9"/>
            <color indexed="81"/>
            <rFont val="Segoe UI"/>
            <family val="2"/>
          </rPr>
          <t>Lei Complementar 110/2001 (art. 1º);
Lei 8.036/1990, (art. 18, §1°); Lei nº 13.932/2019 (art. 12).</t>
        </r>
      </text>
    </comment>
    <comment ref="E91" authorId="1" shapeId="0" xr:uid="{8D62480C-D325-435D-BCD3-E8D74E82644E}">
      <text>
        <r>
          <rPr>
            <sz val="9"/>
            <color indexed="81"/>
            <rFont val="Segoe UI"/>
            <family val="2"/>
          </rPr>
          <t xml:space="preserve">Constituição Federal (art. 7º, XXI); Decreto-Lei nº 5.452/1943, CLT, art. 487 e 488).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Carla Patricia Silva de Farias</author>
    <author>Leidiana Arcanjo da Silva</author>
    <author>leidiana</author>
  </authors>
  <commentList>
    <comment ref="E44" authorId="0" shapeId="0" xr:uid="{943D0D19-8B4C-466D-82C7-339AFD38E824}">
      <text>
        <r>
          <rPr>
            <b/>
            <sz val="9"/>
            <color indexed="81"/>
            <rFont val="Segoe UI"/>
            <family val="2"/>
          </rPr>
          <t xml:space="preserve"> 100%/12</t>
        </r>
        <r>
          <rPr>
            <sz val="9"/>
            <color indexed="81"/>
            <rFont val="Segoe UI"/>
            <family val="2"/>
          </rPr>
          <t xml:space="preserve">
</t>
        </r>
      </text>
    </comment>
    <comment ref="E45" authorId="0" shapeId="0" xr:uid="{69D5079B-FAB0-4E8E-AF1F-FE899F186E3E}">
      <text>
        <r>
          <rPr>
            <sz val="9"/>
            <color indexed="81"/>
            <rFont val="Segoe UI"/>
            <family val="2"/>
          </rPr>
          <t xml:space="preserve">100%/3/12
</t>
        </r>
      </text>
    </comment>
    <comment ref="C53" authorId="1" shapeId="0" xr:uid="{CCACEB51-D9A6-47ED-8557-B1B8B8ABA8B1}">
      <text>
        <r>
          <rPr>
            <b/>
            <sz val="9"/>
            <color indexed="81"/>
            <rFont val="Segoe UI"/>
            <family val="2"/>
          </rPr>
          <t>Leidiana Arcanjo da Silva:</t>
        </r>
        <r>
          <rPr>
            <sz val="9"/>
            <color indexed="81"/>
            <rFont val="Segoe UI"/>
            <family val="2"/>
          </rPr>
          <t xml:space="preserve">
</t>
        </r>
      </text>
    </comment>
    <comment ref="E57" authorId="0" shapeId="0" xr:uid="{5EEA5D56-9C3E-4E60-A4D7-95D153543EB1}">
      <text>
        <r>
          <rPr>
            <sz val="9"/>
            <color indexed="81"/>
            <rFont val="Segoe UI"/>
            <family val="2"/>
          </rPr>
          <t>anexo da convenção coletiva
MANTIDO VALOR DA LICITAÇÃO.</t>
        </r>
      </text>
    </comment>
    <comment ref="F66" authorId="1" shapeId="0" xr:uid="{F7B22799-543B-47EB-92F9-A12DA6D48157}">
      <text>
        <r>
          <rPr>
            <b/>
            <sz val="9"/>
            <color indexed="81"/>
            <rFont val="Segoe UI"/>
            <family val="2"/>
          </rPr>
          <t>O valor da passagem R$ 3,9 e a quantidade de dias trabalhados inclui os sábado</t>
        </r>
        <r>
          <rPr>
            <sz val="9"/>
            <color indexed="81"/>
            <rFont val="Segoe UI"/>
            <family val="2"/>
          </rPr>
          <t xml:space="preserve">
</t>
        </r>
      </text>
    </comment>
    <comment ref="F67" authorId="0" shapeId="0" xr:uid="{C830EA07-2ED1-42AD-A43A-0659FDA4BADE}">
      <text>
        <r>
          <rPr>
            <b/>
            <sz val="9"/>
            <color indexed="81"/>
            <rFont val="Segoe UI"/>
            <family val="2"/>
          </rPr>
          <t>Cláusula 14ª: apenas para o Grupo I, conforme Parágrafo 1º - Valor sem desconto de 20%.</t>
        </r>
      </text>
    </comment>
    <comment ref="F68" authorId="0" shapeId="0" xr:uid="{1FBDB289-8104-4EE6-A809-359F6188BC27}">
      <text>
        <r>
          <rPr>
            <sz val="11"/>
            <color theme="1"/>
            <rFont val="Calibri"/>
            <family val="2"/>
            <scheme val="minor"/>
          </rPr>
          <t xml:space="preserve">Cláusula 18ª BENEFÍCIO SOCIAL FAMILIAR 13,08
</t>
        </r>
      </text>
    </comment>
    <comment ref="F69" authorId="2" shapeId="0" xr:uid="{C810D929-A078-4EE0-8AE8-03233DEE77F4}">
      <text>
        <r>
          <rPr>
            <sz val="9"/>
            <color indexed="81"/>
            <rFont val="Segoe UI"/>
            <family val="2"/>
          </rPr>
          <t xml:space="preserve">Cláusula 19ª
</t>
        </r>
      </text>
    </comment>
    <comment ref="F71" authorId="2" shapeId="0" xr:uid="{3212EDAE-EFFF-4CE0-A2C3-ADF627B3C2C8}">
      <text>
        <r>
          <rPr>
            <sz val="9"/>
            <color indexed="81"/>
            <rFont val="Segoe UI"/>
            <family val="2"/>
          </rPr>
          <t>Cláusula 8ª</t>
        </r>
      </text>
    </comment>
    <comment ref="E88" authorId="1" shapeId="0" xr:uid="{C1D2DB08-7515-42A3-A3EB-064690934F32}">
      <text>
        <r>
          <rPr>
            <sz val="8"/>
            <color indexed="81"/>
            <rFont val="Segoe UI"/>
            <family val="2"/>
          </rPr>
          <t>Constituição Federal (art. 7º, XXI); Decreto-Lei nº 5.452/1943, CLT (art. 487, § 1º).</t>
        </r>
      </text>
    </comment>
    <comment ref="E89" authorId="1" shapeId="0" xr:uid="{34239E35-CED5-4FEF-B42F-23A39DEB57F3}">
      <text>
        <r>
          <rPr>
            <sz val="9"/>
            <color indexed="81"/>
            <rFont val="Segoe UI"/>
            <family val="2"/>
          </rPr>
          <t xml:space="preserve">
Súmula n.º 305 do TST</t>
        </r>
      </text>
    </comment>
    <comment ref="E90" authorId="1" shapeId="0" xr:uid="{B397C519-3FF4-4195-B4A4-AF93F883C208}">
      <text>
        <r>
          <rPr>
            <sz val="9"/>
            <color indexed="81"/>
            <rFont val="Segoe UI"/>
            <family val="2"/>
          </rPr>
          <t>Lei Complementar 110/2001 (art. 1º);
Lei 8.036/1990, (art. 18, §1°); Lei nº 13.932/2019 (art. 12).</t>
        </r>
      </text>
    </comment>
    <comment ref="E91" authorId="1" shapeId="0" xr:uid="{C09E6D93-DBB2-4979-8D8B-840727488CA8}">
      <text>
        <r>
          <rPr>
            <sz val="9"/>
            <color indexed="81"/>
            <rFont val="Segoe UI"/>
            <family val="2"/>
          </rPr>
          <t xml:space="preserve">Constituição Federal (art. 7º, XXI); Decreto-Lei nº 5.452/1943, CLT, art. 487 e 488).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leidiana</author>
    <author>Carla Patricia Silva de Farias</author>
    <author>Leidiana Arcanjo da Silva</author>
  </authors>
  <commentList>
    <comment ref="F30" authorId="0" shapeId="0" xr:uid="{33395ADC-F5B8-456E-B87A-794E110E162D}">
      <text>
        <r>
          <rPr>
            <b/>
            <sz val="9"/>
            <color indexed="81"/>
            <rFont val="Segoe UI"/>
            <family val="2"/>
          </rPr>
          <t>Observar cláusula décima primeira da convenção para entrega do laudo</t>
        </r>
        <r>
          <rPr>
            <sz val="9"/>
            <color indexed="81"/>
            <rFont val="Segoe UI"/>
            <family val="2"/>
          </rPr>
          <t xml:space="preserve">
</t>
        </r>
      </text>
    </comment>
    <comment ref="E44" authorId="1" shapeId="0" xr:uid="{73B4A975-9DB6-4884-A072-6881A8A62495}">
      <text>
        <r>
          <rPr>
            <b/>
            <sz val="9"/>
            <color indexed="81"/>
            <rFont val="Segoe UI"/>
            <family val="2"/>
          </rPr>
          <t xml:space="preserve"> 100%/12</t>
        </r>
        <r>
          <rPr>
            <sz val="9"/>
            <color indexed="81"/>
            <rFont val="Segoe UI"/>
            <family val="2"/>
          </rPr>
          <t xml:space="preserve">
</t>
        </r>
      </text>
    </comment>
    <comment ref="E45" authorId="1" shapeId="0" xr:uid="{B6814D28-388D-4EA3-83E0-2260AAA1BBB7}">
      <text>
        <r>
          <rPr>
            <sz val="9"/>
            <color indexed="81"/>
            <rFont val="Segoe UI"/>
            <family val="2"/>
          </rPr>
          <t xml:space="preserve">100%/3/12
</t>
        </r>
      </text>
    </comment>
    <comment ref="C53" authorId="2" shapeId="0" xr:uid="{E8F0939B-150B-42D1-B9F2-12E77D9425CA}">
      <text>
        <r>
          <rPr>
            <b/>
            <sz val="9"/>
            <color indexed="81"/>
            <rFont val="Segoe UI"/>
            <family val="2"/>
          </rPr>
          <t>Leidiana Arcanjo da Silva:</t>
        </r>
        <r>
          <rPr>
            <sz val="9"/>
            <color indexed="81"/>
            <rFont val="Segoe UI"/>
            <family val="2"/>
          </rPr>
          <t xml:space="preserve">
</t>
        </r>
      </text>
    </comment>
    <comment ref="E57" authorId="1" shapeId="0" xr:uid="{C73E3F22-7E40-45CA-B90E-D2A9084CECE0}">
      <text>
        <r>
          <rPr>
            <sz val="9"/>
            <color indexed="81"/>
            <rFont val="Segoe UI"/>
            <family val="2"/>
          </rPr>
          <t>anexo da convenção coletiva
MANTIDO VALOR DA LICITAÇÃO.</t>
        </r>
      </text>
    </comment>
    <comment ref="F66" authorId="2" shapeId="0" xr:uid="{653E492C-A0FB-4240-9A15-6486AAD53099}">
      <text>
        <r>
          <rPr>
            <b/>
            <sz val="9"/>
            <color indexed="81"/>
            <rFont val="Segoe UI"/>
            <family val="2"/>
          </rPr>
          <t>O valor da passagem R$ 3,9 e a quantidade de dias trabalhados inclui os sábado</t>
        </r>
        <r>
          <rPr>
            <sz val="9"/>
            <color indexed="81"/>
            <rFont val="Segoe UI"/>
            <family val="2"/>
          </rPr>
          <t xml:space="preserve">
</t>
        </r>
      </text>
    </comment>
    <comment ref="F67" authorId="1" shapeId="0" xr:uid="{95AD7ACB-6278-4317-B755-F9779442B1CD}">
      <text>
        <r>
          <rPr>
            <b/>
            <sz val="9"/>
            <color indexed="81"/>
            <rFont val="Segoe UI"/>
            <family val="2"/>
          </rPr>
          <t>Cláusula 5ª: apenas para o Grupo I, conforme Parágrafo 1</t>
        </r>
      </text>
    </comment>
    <comment ref="F68" authorId="1" shapeId="0" xr:uid="{06B07CD1-B450-4846-BDDF-C7FA4BE029F0}">
      <text>
        <r>
          <rPr>
            <sz val="11"/>
            <color theme="1"/>
            <rFont val="Calibri"/>
            <family val="2"/>
            <scheme val="minor"/>
          </rPr>
          <t xml:space="preserve">Cláusula 18ª BENEFÍCIO SOCIAL FAMILIAR 13,08
</t>
        </r>
      </text>
    </comment>
    <comment ref="F69" authorId="0" shapeId="0" xr:uid="{65486F9F-5CCE-4EB0-AC49-B74B2F0D1580}">
      <text>
        <r>
          <rPr>
            <sz val="9"/>
            <color indexed="81"/>
            <rFont val="Segoe UI"/>
            <family val="2"/>
          </rPr>
          <t xml:space="preserve">CLÁUSULA 19ª
</t>
        </r>
      </text>
    </comment>
    <comment ref="F71" authorId="0" shapeId="0" xr:uid="{A4977D7B-3626-4C4F-9609-85092888F536}">
      <text>
        <r>
          <rPr>
            <sz val="9"/>
            <color indexed="81"/>
            <rFont val="Segoe UI"/>
            <family val="2"/>
          </rPr>
          <t xml:space="preserve">ClÁUSULA 8ª
</t>
        </r>
      </text>
    </comment>
    <comment ref="E88" authorId="2" shapeId="0" xr:uid="{7DBCBEF4-CECE-41DD-9DD2-47D246B0E7A6}">
      <text>
        <r>
          <rPr>
            <sz val="8"/>
            <color indexed="81"/>
            <rFont val="Segoe UI"/>
            <family val="2"/>
          </rPr>
          <t>Constituição Federal (art. 7º, XXI); Decreto-Lei nº 5.452/1943, CLT (art. 487, § 1º).</t>
        </r>
      </text>
    </comment>
    <comment ref="E89" authorId="2" shapeId="0" xr:uid="{B20468BD-FA0D-4E9E-9244-7368F23F7D9C}">
      <text>
        <r>
          <rPr>
            <sz val="9"/>
            <color indexed="81"/>
            <rFont val="Segoe UI"/>
            <family val="2"/>
          </rPr>
          <t xml:space="preserve">
Súmula n.º 305 do TST</t>
        </r>
      </text>
    </comment>
    <comment ref="E90" authorId="2" shapeId="0" xr:uid="{FABF0C01-BD18-483C-8D7F-C0DCBED8912C}">
      <text>
        <r>
          <rPr>
            <sz val="9"/>
            <color indexed="81"/>
            <rFont val="Segoe UI"/>
            <family val="2"/>
          </rPr>
          <t>Lei Complementar 110/2001 (art. 1º);
Lei 8.036/1990, (art. 18, §1°); Lei nº 13.932/2019 (art. 12).</t>
        </r>
      </text>
    </comment>
    <comment ref="E91" authorId="2" shapeId="0" xr:uid="{F17DD03A-26E0-4DA5-A307-9793973B2359}">
      <text>
        <r>
          <rPr>
            <sz val="9"/>
            <color indexed="81"/>
            <rFont val="Segoe UI"/>
            <family val="2"/>
          </rPr>
          <t xml:space="preserve">Constituição Federal (art. 7º, XXI); Decreto-Lei nº 5.452/1943, CLT, art. 487 e 488).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Carla Patricia Silva de Farias</author>
    <author>Leidiana Arcanjo da Silva</author>
    <author>leidiana</author>
  </authors>
  <commentList>
    <comment ref="E44" authorId="0" shapeId="0" xr:uid="{0A3746DD-4D8C-4FD5-9ACC-4244C2CA626A}">
      <text>
        <r>
          <rPr>
            <b/>
            <sz val="9"/>
            <color indexed="81"/>
            <rFont val="Segoe UI"/>
            <family val="2"/>
          </rPr>
          <t xml:space="preserve"> 100%/12</t>
        </r>
        <r>
          <rPr>
            <sz val="9"/>
            <color indexed="81"/>
            <rFont val="Segoe UI"/>
            <family val="2"/>
          </rPr>
          <t xml:space="preserve">
</t>
        </r>
      </text>
    </comment>
    <comment ref="E45" authorId="0" shapeId="0" xr:uid="{55EC00C2-F409-4F0D-B595-B48E8608A880}">
      <text>
        <r>
          <rPr>
            <sz val="9"/>
            <color indexed="81"/>
            <rFont val="Segoe UI"/>
            <family val="2"/>
          </rPr>
          <t xml:space="preserve">100%/3/12
</t>
        </r>
      </text>
    </comment>
    <comment ref="C53" authorId="1" shapeId="0" xr:uid="{63DFAB34-E335-4442-9C77-3BC32DC92694}">
      <text>
        <r>
          <rPr>
            <b/>
            <sz val="9"/>
            <color indexed="81"/>
            <rFont val="Segoe UI"/>
            <family val="2"/>
          </rPr>
          <t>Leidiana Arcanjo da Silva:</t>
        </r>
        <r>
          <rPr>
            <sz val="9"/>
            <color indexed="81"/>
            <rFont val="Segoe UI"/>
            <family val="2"/>
          </rPr>
          <t xml:space="preserve">
</t>
        </r>
      </text>
    </comment>
    <comment ref="E57" authorId="0" shapeId="0" xr:uid="{0C6F35A7-4C90-4160-B10E-35BCA2C39732}">
      <text>
        <r>
          <rPr>
            <sz val="9"/>
            <color indexed="81"/>
            <rFont val="Segoe UI"/>
            <family val="2"/>
          </rPr>
          <t>anexo da convenção coletiva
MANTIDO VALOR DA LICITAÇÃO.</t>
        </r>
      </text>
    </comment>
    <comment ref="F66" authorId="1" shapeId="0" xr:uid="{28123F22-1880-40A4-9E41-49E4E4A475BA}">
      <text>
        <r>
          <rPr>
            <b/>
            <sz val="9"/>
            <color indexed="81"/>
            <rFont val="Segoe UI"/>
            <family val="2"/>
          </rPr>
          <t>O valor da passagem R$ 3,9 e a quantidade de dias trabalhados inclui os sábado</t>
        </r>
      </text>
    </comment>
    <comment ref="F67" authorId="0" shapeId="0" xr:uid="{96078C9E-B50C-4BFA-B15A-AB8C63C2043C}">
      <text>
        <r>
          <rPr>
            <b/>
            <sz val="9"/>
            <color indexed="81"/>
            <rFont val="Segoe UI"/>
            <family val="2"/>
          </rPr>
          <t>Cláusula 5ª: apenas para o Grupo I, conforme Parágrafo 1</t>
        </r>
      </text>
    </comment>
    <comment ref="F68" authorId="0" shapeId="0" xr:uid="{0F9BAB0A-3A5B-42B6-BFBF-0CB7BD5B5948}">
      <text>
        <r>
          <rPr>
            <sz val="11"/>
            <color theme="1"/>
            <rFont val="Calibri"/>
            <family val="2"/>
            <scheme val="minor"/>
          </rPr>
          <t xml:space="preserve">Cláusula 18ª BENEFÍCIO SOCIAL FAMILIAR 13,08
</t>
        </r>
      </text>
    </comment>
    <comment ref="F69" authorId="2" shapeId="0" xr:uid="{17AFE8DC-E15D-4DBD-BD29-A30B880047E2}">
      <text>
        <r>
          <rPr>
            <sz val="9"/>
            <color indexed="81"/>
            <rFont val="Segoe UI"/>
            <family val="2"/>
          </rPr>
          <t xml:space="preserve">Cláusula 19ª
</t>
        </r>
      </text>
    </comment>
    <comment ref="F71" authorId="2" shapeId="0" xr:uid="{B6644C3F-3FD0-473B-A496-C6C2CB22428D}">
      <text>
        <r>
          <rPr>
            <sz val="9"/>
            <color indexed="81"/>
            <rFont val="Segoe UI"/>
            <family val="2"/>
          </rPr>
          <t>Cláusula 8ª</t>
        </r>
      </text>
    </comment>
    <comment ref="E88" authorId="1" shapeId="0" xr:uid="{14847A0A-A44E-4DF3-8679-AA2D4CF411D3}">
      <text>
        <r>
          <rPr>
            <sz val="8"/>
            <color indexed="81"/>
            <rFont val="Segoe UI"/>
            <family val="2"/>
          </rPr>
          <t>Constituição Federal (art. 7º, XXI); Decreto-Lei nº 5.452/1943, CLT (art. 487, § 1º).</t>
        </r>
      </text>
    </comment>
    <comment ref="E89" authorId="1" shapeId="0" xr:uid="{E794193E-6C26-4632-87A9-474EEEBFB233}">
      <text>
        <r>
          <rPr>
            <sz val="9"/>
            <color indexed="81"/>
            <rFont val="Segoe UI"/>
            <family val="2"/>
          </rPr>
          <t xml:space="preserve">
Súmula n.º 305 do TST</t>
        </r>
      </text>
    </comment>
    <comment ref="E90" authorId="1" shapeId="0" xr:uid="{A7E182F2-063D-4B71-9870-41D89A9D17D8}">
      <text>
        <r>
          <rPr>
            <sz val="9"/>
            <color indexed="81"/>
            <rFont val="Segoe UI"/>
            <family val="2"/>
          </rPr>
          <t>Lei Complementar 110/2001 (art. 1º);
Lei 8.036/1990, (art. 18, §1°); Lei nº 13.932/2019 (art. 12).</t>
        </r>
      </text>
    </comment>
    <comment ref="E91" authorId="1" shapeId="0" xr:uid="{C1426991-56BD-441B-B0BF-44AB0E6C2D2B}">
      <text>
        <r>
          <rPr>
            <sz val="9"/>
            <color indexed="81"/>
            <rFont val="Segoe UI"/>
            <family val="2"/>
          </rPr>
          <t xml:space="preserve">Constituição Federal (art. 7º, XXI); Decreto-Lei nº 5.452/1943, CLT, art. 487 e 488).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Carla Patricia Silva de Farias</author>
    <author>Leidiana Arcanjo da Silva</author>
    <author>leidiana</author>
  </authors>
  <commentList>
    <comment ref="E44" authorId="0" shapeId="0" xr:uid="{13154D8E-E655-4E9F-93D8-9783CC8BAD2E}">
      <text>
        <r>
          <rPr>
            <b/>
            <sz val="9"/>
            <color indexed="81"/>
            <rFont val="Segoe UI"/>
            <family val="2"/>
          </rPr>
          <t xml:space="preserve"> 100%/12</t>
        </r>
        <r>
          <rPr>
            <sz val="9"/>
            <color indexed="81"/>
            <rFont val="Segoe UI"/>
            <family val="2"/>
          </rPr>
          <t xml:space="preserve">
</t>
        </r>
      </text>
    </comment>
    <comment ref="E45" authorId="0" shapeId="0" xr:uid="{6606F25F-6D9A-4751-8610-244FB2A0403D}">
      <text>
        <r>
          <rPr>
            <sz val="9"/>
            <color indexed="81"/>
            <rFont val="Segoe UI"/>
            <family val="2"/>
          </rPr>
          <t xml:space="preserve">100%/3/12
</t>
        </r>
      </text>
    </comment>
    <comment ref="C53" authorId="1" shapeId="0" xr:uid="{4CF18637-7A32-4B47-9D01-D87A322F9359}">
      <text>
        <r>
          <rPr>
            <b/>
            <sz val="9"/>
            <color indexed="81"/>
            <rFont val="Segoe UI"/>
            <family val="2"/>
          </rPr>
          <t>Leidiana Arcanjo da Silva:</t>
        </r>
        <r>
          <rPr>
            <sz val="9"/>
            <color indexed="81"/>
            <rFont val="Segoe UI"/>
            <family val="2"/>
          </rPr>
          <t xml:space="preserve">
</t>
        </r>
      </text>
    </comment>
    <comment ref="E57" authorId="0" shapeId="0" xr:uid="{B1D1CDD0-6C88-4F9D-8811-754FFEE1CE59}">
      <text>
        <r>
          <rPr>
            <sz val="9"/>
            <color indexed="81"/>
            <rFont val="Segoe UI"/>
            <family val="2"/>
          </rPr>
          <t>anexo da convenção coletiva
MANTIDO VALOR DA LICITAÇÃO.</t>
        </r>
      </text>
    </comment>
    <comment ref="F66" authorId="1" shapeId="0" xr:uid="{5B62CB89-BC3B-44A5-94CE-A4B7FF966844}">
      <text>
        <r>
          <rPr>
            <b/>
            <sz val="9"/>
            <color indexed="81"/>
            <rFont val="Segoe UI"/>
            <family val="2"/>
          </rPr>
          <t>O valor da passagem R$ 3,9 e a quantidade de dias trabalhados inclui os sábado</t>
        </r>
        <r>
          <rPr>
            <sz val="9"/>
            <color indexed="81"/>
            <rFont val="Segoe UI"/>
            <family val="2"/>
          </rPr>
          <t xml:space="preserve">
</t>
        </r>
      </text>
    </comment>
    <comment ref="F67" authorId="0" shapeId="0" xr:uid="{A24AAE39-0DB0-4B4A-A503-FCEEB3B12533}">
      <text>
        <r>
          <rPr>
            <b/>
            <sz val="9"/>
            <color indexed="81"/>
            <rFont val="Segoe UI"/>
            <family val="2"/>
          </rPr>
          <t>Cláusula 5ª: apenas para o Grupo I, conforme Parágrafo 1º</t>
        </r>
      </text>
    </comment>
    <comment ref="F68" authorId="0" shapeId="0" xr:uid="{B07625F9-0178-4A46-99B1-51390C138EAD}">
      <text>
        <r>
          <rPr>
            <sz val="11"/>
            <color theme="1"/>
            <rFont val="Calibri"/>
            <family val="2"/>
            <scheme val="minor"/>
          </rPr>
          <t xml:space="preserve">Cláusula 18ª BENEFÍCIO SOCIAL FAMILIAR 13,08
</t>
        </r>
      </text>
    </comment>
    <comment ref="F69" authorId="2" shapeId="0" xr:uid="{4C5E1038-DAB9-4646-B6F2-4FE27AC6C105}">
      <text>
        <r>
          <rPr>
            <sz val="9"/>
            <color indexed="81"/>
            <rFont val="Segoe UI"/>
            <family val="2"/>
          </rPr>
          <t xml:space="preserve">Cláusula 19ª
</t>
        </r>
      </text>
    </comment>
    <comment ref="F71" authorId="2" shapeId="0" xr:uid="{BF19478F-0491-43BE-86BB-D879B94C3D6E}">
      <text>
        <r>
          <rPr>
            <sz val="9"/>
            <color indexed="81"/>
            <rFont val="Segoe UI"/>
            <family val="2"/>
          </rPr>
          <t>Cláusula 8ª</t>
        </r>
      </text>
    </comment>
    <comment ref="E88" authorId="1" shapeId="0" xr:uid="{C3B9D872-93B5-4685-A9A5-D34F7134D61E}">
      <text>
        <r>
          <rPr>
            <sz val="8"/>
            <color indexed="81"/>
            <rFont val="Segoe UI"/>
            <family val="2"/>
          </rPr>
          <t>Constituição Federal (art. 7º, XXI); Decreto-Lei nº 5.452/1943, CLT (art. 487, § 1º).</t>
        </r>
      </text>
    </comment>
    <comment ref="E89" authorId="1" shapeId="0" xr:uid="{8E746419-13BF-4CE3-BA74-8EC2C2AE5D0F}">
      <text>
        <r>
          <rPr>
            <sz val="9"/>
            <color indexed="81"/>
            <rFont val="Segoe UI"/>
            <family val="2"/>
          </rPr>
          <t xml:space="preserve">
Súmula n.º 305 do TST</t>
        </r>
      </text>
    </comment>
    <comment ref="E90" authorId="1" shapeId="0" xr:uid="{4BD304BC-805C-4959-BFCC-3C313BD88BF2}">
      <text>
        <r>
          <rPr>
            <sz val="9"/>
            <color indexed="81"/>
            <rFont val="Segoe UI"/>
            <family val="2"/>
          </rPr>
          <t>Lei Complementar 110/2001 (art. 1º);
Lei 8.036/1990, (art. 18, §1°); Lei nº 13.932/2019 (art. 12).</t>
        </r>
      </text>
    </comment>
    <comment ref="E91" authorId="1" shapeId="0" xr:uid="{609DBA15-D159-4A97-BA8B-238D38F94E4E}">
      <text>
        <r>
          <rPr>
            <sz val="9"/>
            <color indexed="81"/>
            <rFont val="Segoe UI"/>
            <family val="2"/>
          </rPr>
          <t xml:space="preserve">Constituição Federal (art. 7º, XXI); Decreto-Lei nº 5.452/1943, CLT, art. 487 e 488).
</t>
        </r>
      </text>
    </comment>
    <comment ref="F138" authorId="1" shapeId="0" xr:uid="{BB1ABE73-BCEB-4FEF-8606-5AE153C0C004}">
      <text>
        <r>
          <rPr>
            <b/>
            <sz val="9"/>
            <color indexed="81"/>
            <rFont val="Segoe UI"/>
            <family val="2"/>
          </rPr>
          <t>Leidiana Arcanjo da Silva:</t>
        </r>
        <r>
          <rPr>
            <sz val="9"/>
            <color indexed="81"/>
            <rFont val="Segoe UI"/>
            <family val="2"/>
          </rPr>
          <t xml:space="preserve">
Atualização INPC acumulado últimos 12 meses até maio/2023</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Carla Patricia Silva de Farias</author>
    <author>Leidiana Arcanjo da Silva</author>
    <author>leidiana</author>
  </authors>
  <commentList>
    <comment ref="E44" authorId="0" shapeId="0" xr:uid="{26C5BE00-719D-4000-975D-A1F3D2CE7210}">
      <text>
        <r>
          <rPr>
            <b/>
            <sz val="9"/>
            <color indexed="81"/>
            <rFont val="Segoe UI"/>
            <family val="2"/>
          </rPr>
          <t xml:space="preserve"> 100%/12</t>
        </r>
        <r>
          <rPr>
            <sz val="9"/>
            <color indexed="81"/>
            <rFont val="Segoe UI"/>
            <family val="2"/>
          </rPr>
          <t xml:space="preserve">
</t>
        </r>
      </text>
    </comment>
    <comment ref="E45" authorId="0" shapeId="0" xr:uid="{5F7573D5-08F4-4086-AED8-9098463AF89D}">
      <text>
        <r>
          <rPr>
            <sz val="9"/>
            <color indexed="81"/>
            <rFont val="Segoe UI"/>
            <family val="2"/>
          </rPr>
          <t xml:space="preserve">100%/3/12
</t>
        </r>
      </text>
    </comment>
    <comment ref="C53" authorId="1" shapeId="0" xr:uid="{6F85DD85-8931-4DEC-AB79-507729FD4383}">
      <text>
        <r>
          <rPr>
            <b/>
            <sz val="9"/>
            <color indexed="81"/>
            <rFont val="Segoe UI"/>
            <family val="2"/>
          </rPr>
          <t>Leidiana Arcanjo da Silva:</t>
        </r>
        <r>
          <rPr>
            <sz val="9"/>
            <color indexed="81"/>
            <rFont val="Segoe UI"/>
            <family val="2"/>
          </rPr>
          <t xml:space="preserve">
</t>
        </r>
      </text>
    </comment>
    <comment ref="E57" authorId="0" shapeId="0" xr:uid="{F82ECBE7-EB87-426D-BC81-F7F9CC8354DF}">
      <text>
        <r>
          <rPr>
            <sz val="9"/>
            <color indexed="81"/>
            <rFont val="Segoe UI"/>
            <family val="2"/>
          </rPr>
          <t>anexo da convenção coletiva
MANTIDO VALOR DA LICITAÇÃO.</t>
        </r>
      </text>
    </comment>
    <comment ref="F66" authorId="1" shapeId="0" xr:uid="{DABA26D5-04D8-4DCB-91CF-A3DADD177A06}">
      <text>
        <r>
          <rPr>
            <b/>
            <sz val="9"/>
            <color indexed="81"/>
            <rFont val="Segoe UI"/>
            <family val="2"/>
          </rPr>
          <t>O valor da passagem R$ 3,9 e a quantidade de dias trabalhados inclui os sábado</t>
        </r>
      </text>
    </comment>
    <comment ref="F67" authorId="0" shapeId="0" xr:uid="{AA6CDB96-E177-4FF9-AE4C-0B8F33EFDEAC}">
      <text>
        <r>
          <rPr>
            <b/>
            <sz val="9"/>
            <color indexed="81"/>
            <rFont val="Segoe UI"/>
            <family val="2"/>
          </rPr>
          <t>Cláusula 14ª: apenas para o Grupo I, conforme Parágrafo 1º - Valor sem desconto de 20%</t>
        </r>
      </text>
    </comment>
    <comment ref="F68" authorId="0" shapeId="0" xr:uid="{E2B6F365-826D-48E1-B124-270CF17E6EB5}">
      <text>
        <r>
          <rPr>
            <sz val="11"/>
            <color theme="1"/>
            <rFont val="Calibri"/>
            <family val="2"/>
            <scheme val="minor"/>
          </rPr>
          <t xml:space="preserve">Cláusula 18ª BENEFÍCIO SOCIAL FAMILIAR 13,08
</t>
        </r>
      </text>
    </comment>
    <comment ref="F69" authorId="2" shapeId="0" xr:uid="{DF7FA046-8AE6-4013-A46F-0FCC9B9C8F76}">
      <text>
        <r>
          <rPr>
            <sz val="9"/>
            <color indexed="81"/>
            <rFont val="Segoe UI"/>
            <family val="2"/>
          </rPr>
          <t xml:space="preserve">Cláusula 19ª
</t>
        </r>
      </text>
    </comment>
    <comment ref="F71" authorId="2" shapeId="0" xr:uid="{49135DDF-0C07-45C4-8E0F-892B64568152}">
      <text>
        <r>
          <rPr>
            <sz val="9"/>
            <color indexed="81"/>
            <rFont val="Segoe UI"/>
            <family val="2"/>
          </rPr>
          <t>Cláusula 8ª</t>
        </r>
      </text>
    </comment>
    <comment ref="E88" authorId="1" shapeId="0" xr:uid="{67B64927-9ECB-4694-B8DF-75897AF6B78A}">
      <text>
        <r>
          <rPr>
            <sz val="8"/>
            <color indexed="81"/>
            <rFont val="Segoe UI"/>
            <family val="2"/>
          </rPr>
          <t>Constituição Federal (art. 7º, XXI); Decreto-Lei nº 5.452/1943, CLT (art. 487, § 1º).</t>
        </r>
      </text>
    </comment>
    <comment ref="E89" authorId="1" shapeId="0" xr:uid="{E5F72461-8615-45D2-B2E5-910747EC87BE}">
      <text>
        <r>
          <rPr>
            <sz val="9"/>
            <color indexed="81"/>
            <rFont val="Segoe UI"/>
            <family val="2"/>
          </rPr>
          <t xml:space="preserve">
Súmula n.º 305 do TST</t>
        </r>
      </text>
    </comment>
    <comment ref="E90" authorId="1" shapeId="0" xr:uid="{E3D19A93-DF56-4A9F-9572-5E6E729EF42F}">
      <text>
        <r>
          <rPr>
            <sz val="9"/>
            <color indexed="81"/>
            <rFont val="Segoe UI"/>
            <family val="2"/>
          </rPr>
          <t>Lei Complementar 110/2001 (art. 1º);
Lei 8.036/1990, (art. 18, §1°); Lei nº 13.932/2019 (art. 12).</t>
        </r>
      </text>
    </comment>
    <comment ref="E91" authorId="1" shapeId="0" xr:uid="{DC47E9F2-CA3F-46A8-BB07-3CB5D4498233}">
      <text>
        <r>
          <rPr>
            <sz val="9"/>
            <color indexed="81"/>
            <rFont val="Segoe UI"/>
            <family val="2"/>
          </rPr>
          <t xml:space="preserve">Constituição Federal (art. 7º, XXI); Decreto-Lei nº 5.452/1943, CLT, art. 487 e 488).
</t>
        </r>
      </text>
    </comment>
  </commentList>
</comments>
</file>

<file path=xl/sharedStrings.xml><?xml version="1.0" encoding="utf-8"?>
<sst xmlns="http://schemas.openxmlformats.org/spreadsheetml/2006/main" count="3898" uniqueCount="385">
  <si>
    <t>Período</t>
  </si>
  <si>
    <t>múltiplo</t>
  </si>
  <si>
    <t>APODI</t>
  </si>
  <si>
    <t>AP</t>
  </si>
  <si>
    <t>SIM</t>
  </si>
  <si>
    <t>Bienal</t>
  </si>
  <si>
    <t>CAICÓ</t>
  </si>
  <si>
    <t>CA</t>
  </si>
  <si>
    <t>NÃO</t>
  </si>
  <si>
    <t>Anual</t>
  </si>
  <si>
    <t>CANGUARETAMA</t>
  </si>
  <si>
    <t>CANG</t>
  </si>
  <si>
    <t>Semestral</t>
  </si>
  <si>
    <t>CEARÁ-MIRIM</t>
  </si>
  <si>
    <t>CM</t>
  </si>
  <si>
    <t>Trimestral</t>
  </si>
  <si>
    <t>CURRAIS NOVOS</t>
  </si>
  <si>
    <t>CN</t>
  </si>
  <si>
    <t>Mensal</t>
  </si>
  <si>
    <t>EDUCAÇÃO À DISTÂNCIA</t>
  </si>
  <si>
    <t>EaD</t>
  </si>
  <si>
    <t>IPANGUAÇU</t>
  </si>
  <si>
    <t>IP</t>
  </si>
  <si>
    <t>JOÃO CÂMARA</t>
  </si>
  <si>
    <t>JC</t>
  </si>
  <si>
    <t>LAJES</t>
  </si>
  <si>
    <t>LJ</t>
  </si>
  <si>
    <t>MACAU</t>
  </si>
  <si>
    <t>MC</t>
  </si>
  <si>
    <t>MOSSORÓ</t>
  </si>
  <si>
    <t>MO</t>
  </si>
  <si>
    <t>NATAL CENTRAL</t>
  </si>
  <si>
    <t>CNAT</t>
  </si>
  <si>
    <t>NATAL CIDADE ALTA</t>
  </si>
  <si>
    <t>CALT</t>
  </si>
  <si>
    <t>NATAL ZONA NORTE</t>
  </si>
  <si>
    <t>ZN</t>
  </si>
  <si>
    <t>NOVA CRUZ</t>
  </si>
  <si>
    <t>NC</t>
  </si>
  <si>
    <t>PARELHAS</t>
  </si>
  <si>
    <t>PAAS</t>
  </si>
  <si>
    <t>PARNAMIRIM</t>
  </si>
  <si>
    <t>PAR</t>
  </si>
  <si>
    <t>PAU DOS FERROS</t>
  </si>
  <si>
    <t>PF</t>
  </si>
  <si>
    <t>REITORIA</t>
  </si>
  <si>
    <t>RE</t>
  </si>
  <si>
    <t>SANTA CRUZ</t>
  </si>
  <si>
    <t>SC</t>
  </si>
  <si>
    <t>SÃO GONÇALO DO AMARANTE</t>
  </si>
  <si>
    <t>SGA</t>
  </si>
  <si>
    <t>SÃO PAULO DO POTENGI</t>
  </si>
  <si>
    <t>SPP</t>
  </si>
  <si>
    <t>MATERIAL</t>
  </si>
  <si>
    <t>EQUIPAMENTO</t>
  </si>
  <si>
    <t>4ª REPACTUAÇÃO - CONTRATO 21/2018 (MOTORISTA)</t>
  </si>
  <si>
    <t>Item</t>
  </si>
  <si>
    <t>Descrição</t>
  </si>
  <si>
    <t>Und</t>
  </si>
  <si>
    <t>Valor por Posto</t>
  </si>
  <si>
    <t>QTD de Postos</t>
  </si>
  <si>
    <t>QTD mín.</t>
  </si>
  <si>
    <t>QTD máx.</t>
  </si>
  <si>
    <t>Valor Mensal reajustado</t>
  </si>
  <si>
    <t>Valor Atual</t>
  </si>
  <si>
    <t>Diferença</t>
  </si>
  <si>
    <t>MOTORISTA + DIÁRIAS</t>
  </si>
  <si>
    <t>Mês</t>
  </si>
  <si>
    <t>VALOR TOTAL MENSAL</t>
  </si>
  <si>
    <t>VALOR TOTAL ANUAL</t>
  </si>
  <si>
    <t>VALOR MENSAL SEM DIÁRIAS</t>
  </si>
  <si>
    <t>Vigência do Contrato: 29/01/21 à 28/01/22</t>
  </si>
  <si>
    <t>Vigência da Convenção Coletiva de Trabalho: 01/05/2021 à 30/04/2023</t>
  </si>
  <si>
    <t>Periodo em meses a ser repactuado - Motorista: 9</t>
  </si>
  <si>
    <t xml:space="preserve">Valor total do Apostilamento: </t>
  </si>
  <si>
    <t xml:space="preserve">Valor total do retroativo - Maio à Out/2021: </t>
  </si>
  <si>
    <t>CAMPUS</t>
  </si>
  <si>
    <t>SIGLA</t>
  </si>
  <si>
    <t>IFRN/IP</t>
  </si>
  <si>
    <t>II - VALOR DOS SERVIÇOS DE LIMPEZA</t>
  </si>
  <si>
    <t>TIPO DE ÁREA</t>
  </si>
  <si>
    <t>UND</t>
  </si>
  <si>
    <t>PREÇO MENSAL UNT.</t>
  </si>
  <si>
    <t>ÁREA</t>
  </si>
  <si>
    <t>SUBTOTAL R$</t>
  </si>
  <si>
    <t>ÁREA 5 ANOS</t>
  </si>
  <si>
    <t>TOTAL 5 ANOS</t>
  </si>
  <si>
    <t>M²</t>
  </si>
  <si>
    <t>TOTAL</t>
  </si>
  <si>
    <t>*Estimativa de postos para contratação 11 ASG, sendo 2 com insalubridade + 1 encarregado de campo.</t>
  </si>
  <si>
    <t>VALOR DA PROPOSTA PARA SERVIÇOS DE LIMPEZA</t>
  </si>
  <si>
    <t>N° de meses do contrato</t>
  </si>
  <si>
    <t>VALOR (R$)</t>
  </si>
  <si>
    <t xml:space="preserve">VALOR TOTAL </t>
  </si>
  <si>
    <t xml:space="preserve">VALOR ANUAL </t>
  </si>
  <si>
    <t>VALOR GLOBAL</t>
  </si>
  <si>
    <t>PLANILHA DE CUSTOS E FORMAÇÃO DE PREÇOS</t>
  </si>
  <si>
    <t>Processo</t>
  </si>
  <si>
    <t>23037.001102.2023-25 </t>
  </si>
  <si>
    <t>Licitação</t>
  </si>
  <si>
    <t>Data</t>
  </si>
  <si>
    <t>Horário</t>
  </si>
  <si>
    <t>DADOS DO PROPONENTE</t>
  </si>
  <si>
    <t>Razão Social:</t>
  </si>
  <si>
    <t>xxxxxxxxxxxxxxx</t>
  </si>
  <si>
    <t>CNPJ:</t>
  </si>
  <si>
    <t>ITEM</t>
  </si>
  <si>
    <t>I - DISCRIMINAÇÃO DOS SERVIÇOS</t>
  </si>
  <si>
    <t>QUANT.</t>
  </si>
  <si>
    <t>VALOR UNT.</t>
  </si>
  <si>
    <t>Bombeiro hidráulico</t>
  </si>
  <si>
    <t>Posto</t>
  </si>
  <si>
    <t>Eletricista</t>
  </si>
  <si>
    <t>Jardineiro</t>
  </si>
  <si>
    <t>Pedreiro</t>
  </si>
  <si>
    <t>Servente</t>
  </si>
  <si>
    <t>Piscineiro</t>
  </si>
  <si>
    <t>Porteiro</t>
  </si>
  <si>
    <t>VALOR DA PROPOSTA PARA SERVIÇOS DE MANUTENÇÃO</t>
  </si>
  <si>
    <t>Merendeira</t>
  </si>
  <si>
    <t>VALOR DA PROPOSTA PARA SERVIÇOS DE MERENDEIRA</t>
  </si>
  <si>
    <t>Tratorista</t>
  </si>
  <si>
    <t>Trabalhador Rural</t>
  </si>
  <si>
    <t>VALOR DA PROPOSTA PARA SERVIÇOS RURAIS</t>
  </si>
  <si>
    <t>VALOR ESTIMADO DA CONTRATAÇÃO</t>
  </si>
  <si>
    <t>SOMA DE TODOS OS GRUPOS</t>
  </si>
  <si>
    <t>DISCRIMINAÇÃO DO SERVIÇO</t>
  </si>
  <si>
    <t>A</t>
  </si>
  <si>
    <t>Data de Apresentação da Proposta (dia/mês/ano)</t>
  </si>
  <si>
    <t>B</t>
  </si>
  <si>
    <t>Município/UF</t>
  </si>
  <si>
    <t>Ipanguaçu/RN</t>
  </si>
  <si>
    <t>C</t>
  </si>
  <si>
    <t>Ano Acordo, Convenção ou Sentença Normativa em Dissíso Coletivo</t>
  </si>
  <si>
    <t>RN000054/2022 e RN000021/2022</t>
  </si>
  <si>
    <t>D</t>
  </si>
  <si>
    <t>N° de meses de execução contratual</t>
  </si>
  <si>
    <t>IDENTIFICAÇÃO DO SERVIÇO</t>
  </si>
  <si>
    <t>Tipo de Serviço</t>
  </si>
  <si>
    <t>Unidade de Medida</t>
  </si>
  <si>
    <t xml:space="preserve">Qtd Total a Contratar </t>
  </si>
  <si>
    <t>PISCINEIRO</t>
  </si>
  <si>
    <t>POSTO</t>
  </si>
  <si>
    <t>MÃO-DE-OBRA</t>
  </si>
  <si>
    <t>MÃO-DE-OBRA VINCULADA À EXECUÇÃO CONTRATUAL</t>
  </si>
  <si>
    <t>Dados complementares para composição dos custos referente à mão-de-obra</t>
  </si>
  <si>
    <t>Tipo de serviço (mesmo serviço com características distintas)</t>
  </si>
  <si>
    <t>Salário Normativo da Categoria Profissional (R$)</t>
  </si>
  <si>
    <t>Categoria profissional (vinculada à execução contratual)</t>
  </si>
  <si>
    <t>5143-30</t>
  </si>
  <si>
    <t>Data base da categoria (dia/mês/ano)</t>
  </si>
  <si>
    <t>Nota</t>
  </si>
  <si>
    <t>MÓDULO 1 - COMPOSIÇÃO DA REMUNERAÇÃO</t>
  </si>
  <si>
    <t>Composição da Remuneração</t>
  </si>
  <si>
    <t>Valor (R$)</t>
  </si>
  <si>
    <t>Salário Base (atualização INPC acumulado de jan a dez/22 - conforme Clásula 4ª § 6º da CCT)</t>
  </si>
  <si>
    <t>Adicional de Periculosidade</t>
  </si>
  <si>
    <t>Adicional de Insalubridade</t>
  </si>
  <si>
    <t>Adicional Noturno</t>
  </si>
  <si>
    <t>E</t>
  </si>
  <si>
    <t>Hora Noturna Adicional</t>
  </si>
  <si>
    <t>F</t>
  </si>
  <si>
    <t>Adicional de Hora Extra</t>
  </si>
  <si>
    <t>G</t>
  </si>
  <si>
    <t>Intervalo Intrajornada</t>
  </si>
  <si>
    <t>H</t>
  </si>
  <si>
    <t>Outros (Especificar)</t>
  </si>
  <si>
    <t>Total da Remuneração</t>
  </si>
  <si>
    <t>Nota (1)</t>
  </si>
  <si>
    <r>
      <rPr>
        <i/>
        <sz val="9"/>
        <color rgb="FF000000"/>
        <rFont val="Calibri"/>
      </rPr>
      <t>Quanto aos adicionais de</t>
    </r>
    <r>
      <rPr>
        <b/>
        <i/>
        <sz val="9"/>
        <color rgb="FF000000"/>
        <rFont val="Calibri"/>
      </rPr>
      <t xml:space="preserve"> periculosidade e insalubridade</t>
    </r>
    <r>
      <rPr>
        <i/>
        <sz val="9"/>
        <color rgb="FF000000"/>
        <rFont val="Calibri"/>
      </rPr>
      <t>, foi considerada, para fins de estimativa de custos, de acordo com as CCT's e Laudo próprio do IFRN. O licitante deverá manter o valor do adicional de periculosidade e/ou insalubridade. Todavia,</t>
    </r>
    <r>
      <rPr>
        <b/>
        <i/>
        <sz val="9"/>
        <color rgb="FF000000"/>
        <rFont val="Calibri"/>
      </rPr>
      <t xml:space="preserve"> o pagamento ou não de cada um destes adicionais está condicionado a apresentação do respectivo laudo</t>
    </r>
    <r>
      <rPr>
        <i/>
        <sz val="9"/>
        <color rgb="FF000000"/>
        <rFont val="Calibri"/>
      </rPr>
      <t>.</t>
    </r>
  </si>
  <si>
    <t>MÓDULO 2 - ENCARGOS E BENEFÍCIOS ANUAIS, MENSAIS E DIÁRIOS</t>
  </si>
  <si>
    <t>Submódulo 2.1 - 13º (décimo terceiro) Salário, Férias e Adicional de Férias</t>
  </si>
  <si>
    <t>2.1</t>
  </si>
  <si>
    <t>13º (décimo-terceiro) Salário, Férias e Adicional de Férias</t>
  </si>
  <si>
    <t>%</t>
  </si>
  <si>
    <t>13° Salário</t>
  </si>
  <si>
    <t>Férias + Adicional de Férias</t>
  </si>
  <si>
    <t>Total</t>
  </si>
  <si>
    <t>Nota (2)</t>
  </si>
  <si>
    <r>
      <t xml:space="preserve">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t>
    </r>
    <r>
      <rPr>
        <b/>
        <i/>
        <sz val="9"/>
        <color rgb="FF000000"/>
        <rFont val="Calibri"/>
        <family val="2"/>
        <scheme val="minor"/>
      </rPr>
      <t>Esta rubrica, quando da prorrogação contratual, torna-se objeto de custo não renovável</t>
    </r>
    <r>
      <rPr>
        <i/>
        <sz val="9"/>
        <color indexed="8"/>
        <rFont val="Calibri"/>
        <family val="2"/>
        <scheme val="minor"/>
      </rPr>
      <t xml:space="preserve"> (devendo ser excluída, permanecendo apenas o 1/3 de férias - 2,778%). </t>
    </r>
  </si>
  <si>
    <t>Submódulo 2.2 - Encargos Previdenciários (GPS), Fundo de Garantia por Tempo de Serviço (FGTS) e outras contribuições.</t>
  </si>
  <si>
    <t>2.2</t>
  </si>
  <si>
    <t>GPS, FGTS e Outras contribuições</t>
  </si>
  <si>
    <t>INSS</t>
  </si>
  <si>
    <t>Salário Educação</t>
  </si>
  <si>
    <t>Seguro Acidente de Trabalho - SAT (informar RAT da empresa)</t>
  </si>
  <si>
    <t>SESC/SESI</t>
  </si>
  <si>
    <t xml:space="preserve">SENAI/SENAC </t>
  </si>
  <si>
    <t>SEBRAE</t>
  </si>
  <si>
    <t>INCRA</t>
  </si>
  <si>
    <t>FGTS</t>
  </si>
  <si>
    <t>Nota (3)</t>
  </si>
  <si>
    <t>Os percentuais dos Encargos Previdenciários e FGTS são aqueles estabelecidos pela legislação vigente.</t>
  </si>
  <si>
    <t>Nota (4)</t>
  </si>
  <si>
    <t>Percentuais incidentes sobre os módulos 1 e 2.1</t>
  </si>
  <si>
    <t>Nota (5)</t>
  </si>
  <si>
    <t>O SAT a depender do grau de risco do serviço irá variar entre 1%, para risco leve, de 2%, para risco médio, e de 3% de risco grave. A empresa deverá apresentar a GFIP/SEFIP para comprovação da alíquota utilizada para o SAT na proposta.</t>
  </si>
  <si>
    <t>Submódulo 2.3 - Benefícios Mensais e Diários</t>
  </si>
  <si>
    <t>2.3</t>
  </si>
  <si>
    <t>Benefícios Mensais e Diários</t>
  </si>
  <si>
    <t>Transporte</t>
  </si>
  <si>
    <t>Auxilio Alimentação (Vales, Cesta Básica, etc.)</t>
  </si>
  <si>
    <t>Assistência Médica e Familiar</t>
  </si>
  <si>
    <t>22,92</t>
  </si>
  <si>
    <t>Auxilio Creche</t>
  </si>
  <si>
    <t>Seguro de Vida, Invalidez e Funeral</t>
  </si>
  <si>
    <t>Outros</t>
  </si>
  <si>
    <t>Total dos Benefícios Mensais e Diários</t>
  </si>
  <si>
    <t>Nota (6)</t>
  </si>
  <si>
    <t>O valor informado deverá ser o custo real do benefício (descontado o valor eventualmente pago pelo empregado)</t>
  </si>
  <si>
    <t>Nota (7)</t>
  </si>
  <si>
    <t>Quanto ao auxílio alimentação, o Programa de Alimentação do Trabalhador (PAT) prevê desconto máximo de 20% do valor de face do Vale (Decretos nºs 5/91 e 349/91). A Cesta Básica (CB) poderá ser considerada benefício desde que decorra de acordo coletivo e/ou faça parte do Plano de Alimentação do Trabalhador instituído pelo empregador. Tanto o PAT quanto a CB podem ter ou não desconto do seu valor de face, o que dependerá da convenção ou acordo coletivo de trabalho.Para o cálculo estimativo desta planilha foi considerado nenhum desconto. Cabe à empresa informar em sua proposta se há previsão, segundo a CCT, de desconto para o caso real.</t>
  </si>
  <si>
    <t>QUADRO RESUMO -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</si>
  <si>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</si>
  <si>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</si>
  <si>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</si>
  <si>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</si>
  <si>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</si>
  <si>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do FGTS e contribuições social sobre Aviso Prévio Indenizado</t>
  </si>
  <si>
    <t>Aviso Prévio Trabalhado</t>
  </si>
  <si>
    <t>Incidência do Submódulos 2.2 sobre Aviso Prévio Trabalhado</t>
  </si>
  <si>
    <t>Multa do FGTS e contribuições social sobre Aviso Prévio Trabalhado</t>
  </si>
  <si>
    <t>Memoria de Cálculo (1)</t>
  </si>
  <si>
    <t>[A] Estimativa de que 5% (cinco por cento) de empregados demitidos não trabalham durante o aviso prévio, de acordo com estudo do MPOG, p. 24 (http://www.comprasnet.gov.br/publicacoes/manuais/manual_preenchimento_planilha_de_custo_-_18-06-2011.pdf).</t>
  </si>
  <si>
    <t>Memoria de Cálculo (2)</t>
  </si>
  <si>
    <t>[A]O contrato não poderá ser renovado, mas se fosse prorrogado, caso não haja demissão nos últimos 12 meses, "deverá constar da planilha de custos para a prorrogação somente a previsão da extensão do aviso prévio, consoante disposto na Lei n° 12.506, de 2011, de três (03) dias a mais por ano trabalhado, até o limite máximo de 42 (quarenta e dois) dias, haja vista que os contratos poderão ser prorrogados até 60 (sessenta) meses", conforme orientação contida no compranet (https://www.gov.br/compras/pt-br/centrais-de-conteudo/orientacoes-e-procedimentos/impactos-da-reforma-trabalhista-nos-contratos-da-administracao). Ainda de acordo com a orientação citada, "além deste, também deverão ser renovadas as provisões para possível pagamento de multa sobre o saldo do FGTS, uma vez que a mesma tem natureza cumulativa aos depósitos realizados mês a mês". Como o aviso (originalmente de 30 dias) será acrescido de 3 dias a cada ano trabalhado, a cada prorrogação de 12 meses, o percentual será equivalente a 10% (3/30) do percentual atribuído no primeiro ano do contrato. Vale lembrar que os ajustes nos percentuais relativos aos avisos indenizado (3.A) e trabalhado (3.D) repercutirão nos percentuais relativos à "Incidência do FGTS sobre o Aviso Prévio Indenizado" (3.B) e à "Incidência dos encargos do submódulo 2.2 sobre o Aviso Prévio Trabalhado" (3.E), respectivamente, uma vez que estes percentuais consideram aqueles percentuais em suas memórias de cálculo.</t>
  </si>
  <si>
    <t>Memoria de Cálculo (3)</t>
  </si>
  <si>
    <t>[B e E] Percentual encontrado na planilha de custo e formação de preço elaborado por esta administração. A empresa deve considerar o percentual obtido na sua própria planilha.</t>
  </si>
  <si>
    <t>Memoria de Cálculo (4)</t>
  </si>
  <si>
    <t>[C] O art. 12 da Lei nº 13.932, de 11 de dezembro de 2019, extinguiu a contribuição social de 10% sobre a soma dos depósitos do FGTS, no caso de demissão sem justa causa. Assim, nestes casos, deverá ser paga apenas a multa de 40% sobre o referido montante, conforme o art. 1º da Lei Complementar nº 110, de 29 de junho de 2001.</t>
  </si>
  <si>
    <t>Memoria de Cálculo (5)</t>
  </si>
  <si>
    <t>[C] Considerando que 90% do empregados serão demitidos pelo empregador e apenas 10% pedirão demissão, de acordo com estudo do MPOG, p. 24 (http://www.comprasnet.gov.br/publicacoes/manuais/manual_preenchimento_planilha_de_custo_-_18-06-2011.pdf)</t>
  </si>
  <si>
    <t>Memoria de Cálculo (6)</t>
  </si>
  <si>
    <t>[A e D] Redução de 7 dias ou de 2h por dia, conforme art. 488 da CLT.</t>
  </si>
  <si>
    <t>Memoria de Cálculo (7)</t>
  </si>
  <si>
    <t>[F] Com a extinção da contribuição social de 10% sobre a aviso prévio, o percentual a ser provisionado para a "multa sobre FGTS e contribuição social sobre o aviso prévio indenizado e sobre o aviso prévio trabalhado" passa a ser de 4%, conforme o Ministério da Economia (https://www.gov.br/compras/pt-br/centrais-de-conteudo/orientacoes-e-procedimentos/26). Diminuindo-se destes 4%, o percentual calculado sobre a "Multa FGTS sobre Aviso Prévio Indenizado" (Item C deste submódulo), encontra-se o percentual da "Multa FGTS sobre Aviso Prévio Trabalhado".</t>
  </si>
  <si>
    <t>Nota (8)</t>
  </si>
  <si>
    <t>Aviso prévio trabalhado será no percentual máximo de 1,94% no primeiro ano, e, em caso de prorrogação do contrato, o percentual máximo dessa parcela será de 0,194% a cada ano de prorrogação, a ser incluído por ocasião da formulação do aditivo da prorrogação do contrato, conforme a Lei 12.506/2011.</t>
  </si>
  <si>
    <t xml:space="preserve"> MÓDULO 4 - CUSTO DE REPOSIÇÃO DO PROFISSIONAL AUSENTE</t>
  </si>
  <si>
    <t>Nota (9)</t>
  </si>
  <si>
    <t>Os itens que contemplam o módulo 4 se refere ao custo dos dias trabalhados pelo repositor/substituto, quando o empregado alocado na prestação do servipos estiver ausente, conforme as previsões estabelecidas nas legislações. (Redação dada pe IN nº 07/2018).</t>
  </si>
  <si>
    <t>Submódulo 4.1 - Ausências Legais</t>
  </si>
  <si>
    <t>4.1</t>
  </si>
  <si>
    <t>Ausências Legais</t>
  </si>
  <si>
    <t xml:space="preserve">Férias </t>
  </si>
  <si>
    <t>Ausências legais</t>
  </si>
  <si>
    <t>Licença Paternidade</t>
  </si>
  <si>
    <t>Ausência por Acidente de Trabalho</t>
  </si>
  <si>
    <t>Afastamento Maternidade</t>
  </si>
  <si>
    <t>Outros (especificar)</t>
  </si>
  <si>
    <t>MEMÓRIA SDE CÁLCULO (7)</t>
  </si>
  <si>
    <t>[1] O custo a ser provisionado para o substituto na cobertura de férias ("ferista") será apenas o 13º salário, as férias e o adicional de férias, proporcional a um mês, que é o período em que o titular do posto estará em gozo de férias. A remuneração do "ferista" será paga pelo montante que compõe o módulo 1 da planilha de custo, referente ao mês em que substituiu o titular do posto. Vale lembrar que o valor a ser pago ao titular do posto, em relação ao mês em que estiver em férias, foi provisionado através do item B do submódulo 2.1.</t>
  </si>
  <si>
    <t>MEMÓRIA SDE CÁLCULO (8)</t>
  </si>
  <si>
    <t>[2] Este custo torna-se não renovável na última prorrogação contratual, uma vez que as férias do titular do posto serão indenizadas, não havendo necessidade do "ferista" nesta ocasião.</t>
  </si>
  <si>
    <t>MEMÓRIA SDE CÁLCULO (9)</t>
  </si>
  <si>
    <t>[3] Estimativa de 2,96 (dois vírgula noventa e seis por cento) dias de ausência por ano, de acordo com estudo do MPOG, p. 54 (http://www.comprasnet.gov.br/publicacoes/manuais/manual_preenchimento_planilha_de_custo_-_18-06-2011.pdf).</t>
  </si>
  <si>
    <t>MEMÓRIA SDE CÁLCULO (10)</t>
  </si>
  <si>
    <t>[4] Estimativa de 1,5% (um inteiro e cinco décimos por cento) dos empregados usufruindo 5 (cinco) dias da licença por ano, de acordo com estudo do MPOG, p. 27 (http://www.comprasnet.gov.br/publicacoes/manuais/manual_preenchimento_planilha_de_custo_-_18-06-2011.pdf).</t>
  </si>
  <si>
    <t>MEMÓRIA SDE CÁLCULO (11)</t>
  </si>
  <si>
    <t>[5] Estimativa de 1 (uma) licença de 15 (quinze) dias por ano para 0,78% (zero vírgula setenta e oito por cento) dos empregados, de acordo com estudo do MPOG, p. 28 (http://www.comprasnet.gov.br/publicacoes/manuais/manual_preenchimento_planilha_de_custo_-_18-06-2011.pdf).</t>
  </si>
  <si>
    <t>MEMÓRIA SDE CÁLCULO (12)</t>
  </si>
  <si>
    <t>[6] Considerando a quantidade de meses da licença maternidade no ano (4/12) e o percentual de ocorrência da licença (2%). O salário referente ao período de licença maternidade é coberto pela previdência social, inclusive a gratificação natalina respectiva, de modo que o salário do substituto e o décimo terceiro respectivo já consta na planilha de custos. Contudo, a previdência social não cobre a remuneração de férias proporcional ao período da licença, de modo que a planilha acaba não cobrindo as férias do substituto. Como solução, foi incluído na memória de cálculo, as Férias e o Adicional de Férias, conforme entendimento adotado em pregões do TCU (Pregão nº 33/2020 - UASG 30001).</t>
  </si>
  <si>
    <t>MEMÓRIA SDE CÁLCULO (13)</t>
  </si>
  <si>
    <t>[7] A cada prorrogação contratual, caso o valor provisionado para este custo não tenha sido utilizado nos últimos 12 meses, o respectivo valor deverá ser excluído da planilha relativa àquela prorrogação, uma vez que não necessidade de provisionar novamente um custo não incorrido. Assim, a renovação do custo só poderá ocorrer mediante a comprovação, por parte da contratada, a ocorrência do evento que justificou o provisionamento daquele custo. Esta também é a lógica a ser considerada, antes de cada prorrogação, em relação aos custos que compõem o módulo 3. Tal entendimento está de acordo com a Nota Técnica nº 652/2017- Delog/Seges/MP (https://www.gov.br/compras/pt-br/centrais-de-conteudo/orientacoes-e-procedimentos/impactos-da-reforma-trabalhista-nos-contratos-da-administracao). Ainda conforme esta Nota Técnica, "caso tenham sido utilizados, mesmo que parcial, deverão compor novamente a planilha para fins de prorrogação, de forma complementar/proporcional."</t>
  </si>
  <si>
    <t>Submódulo 4.2 - Substuto na intrajornada</t>
  </si>
  <si>
    <t>4.2</t>
  </si>
  <si>
    <t>Intrajornada</t>
  </si>
  <si>
    <t>Substituto na cobertura de intervalo para repouso e alimentação</t>
  </si>
  <si>
    <t>Nota (10)</t>
  </si>
  <si>
    <t>Custo não cotato, uma vez que será dado o intervalo sem necessidade de substituição.</t>
  </si>
  <si>
    <t xml:space="preserve">
QUADRO RESUMO - MÓDULO 4 - CUSTO DE REPOSIÇÃO DO PROFISSIONAL AUSENTE</t>
  </si>
  <si>
    <t>Custo de Reposição do Profissional Ausente</t>
  </si>
  <si>
    <t>MÓDULO 5 - INSUMOS DIVERSOS</t>
  </si>
  <si>
    <t>Insumos Diversos</t>
  </si>
  <si>
    <t>Uniformes + EPI</t>
  </si>
  <si>
    <t>Materiais</t>
  </si>
  <si>
    <t>Equipamentos</t>
  </si>
  <si>
    <t>Total dos Insumos Diversos</t>
  </si>
  <si>
    <t>Nota (11)</t>
  </si>
  <si>
    <t>Este cenário representa uma estimativa de custo do posto em um mês que foram recebidos insumos sob demanda. Para fins de estimativa do custo, será considerado um valor mensal médio desses insumos. O valor mensal real será calculado mensalmente, conforme aquilo que foi efetivamente fornecido pela contratada e recebido pela contratante. Vale destacar que o total do módulo 5 repercutirá no módulo 6 e, consequentemente, no valor total por empregado.</t>
  </si>
  <si>
    <t>MÓDULO 6 - CUSTOS INDIRETOS, TRIBUTOS E LUCRO</t>
  </si>
  <si>
    <t>Custos Indiretos, Tributos e Lucro</t>
  </si>
  <si>
    <t xml:space="preserve">Custos Indiretos </t>
  </si>
  <si>
    <t>Lucro</t>
  </si>
  <si>
    <t>Tributos</t>
  </si>
  <si>
    <t>C.1 - Tributos Federais (Especificar)</t>
  </si>
  <si>
    <t>COFINS</t>
  </si>
  <si>
    <t>PIS</t>
  </si>
  <si>
    <t>C.2- Tributos Municipais (Especificar)</t>
  </si>
  <si>
    <t>ISS</t>
  </si>
  <si>
    <t>C.3- Outros Tributos (Especificar</t>
  </si>
  <si>
    <t>Nota (12)</t>
  </si>
  <si>
    <t>Custos Indiretos, Tributos e Lucro por empregado.</t>
  </si>
  <si>
    <t>Nota (13)</t>
  </si>
  <si>
    <t>O valor referente a tributos é obtido aplicando-se o percentual sobre o valor do faturamento.</t>
  </si>
  <si>
    <t>Nota (14)</t>
  </si>
  <si>
    <t>A alíquota dos Tributos municipais deve ser informada de acordo com a legislação do do município onde será prestado o serviço</t>
  </si>
  <si>
    <t>QUADRO-RESUMO DO CUSTO POR EMPREGADO</t>
  </si>
  <si>
    <t>Mão-de-obra vinculada à execução contratual (valor por empregado)</t>
  </si>
  <si>
    <t>R$</t>
  </si>
  <si>
    <t>Subtotal (A+B+C+D+E)</t>
  </si>
  <si>
    <t>Módulo 6 - Custos Indiretos, Tributos e Lucro</t>
  </si>
  <si>
    <t>Valor Total por Empregado (R$)</t>
  </si>
  <si>
    <t>Valor Total Mensal (R$)</t>
  </si>
  <si>
    <t>VALOR GLOBAL DA PROPOSTA</t>
  </si>
  <si>
    <r>
      <rPr>
        <b/>
        <sz val="10"/>
        <color indexed="8"/>
        <rFont val="Calibri"/>
        <family val="2"/>
      </rPr>
      <t xml:space="preserve">VALOR TOTAL </t>
    </r>
    <r>
      <rPr>
        <sz val="10"/>
        <color indexed="8"/>
        <rFont val="Calibri"/>
        <family val="2"/>
      </rPr>
      <t>(Valor Mensal do Serviço x n° de meses do contrato)</t>
    </r>
  </si>
  <si>
    <r>
      <rPr>
        <b/>
        <sz val="10"/>
        <color rgb="FF000000"/>
        <rFont val="Calibri"/>
      </rPr>
      <t xml:space="preserve">VALOR ANUAL </t>
    </r>
    <r>
      <rPr>
        <sz val="10"/>
        <color rgb="FF000000"/>
        <rFont val="Calibri"/>
      </rPr>
      <t>(Valor Mensal do Serviço x 6 meses)</t>
    </r>
  </si>
  <si>
    <t>PORTEIRO</t>
  </si>
  <si>
    <t>5174-10</t>
  </si>
  <si>
    <t>Salário Base</t>
  </si>
  <si>
    <t>Este cenário representa uma estimativa de custo do posto em um mês que foram recebidos insumos sob demanda. Para fins de estimativa do custo, será considerado um valor mensal médio desses insumos. O valor mensal real será calculado mensalmente, nforme aquilo que foi efetivamente fornecido pela contratada e recebido pela contratante. Vale destacar que o total do módulo 5 repercutirá no módulo 6 e, consequentemente, no valor total por empregado.</t>
  </si>
  <si>
    <t>RN000035/2023</t>
  </si>
  <si>
    <t>BOMBEIRO HIDRÁULICO</t>
  </si>
  <si>
    <t>Encanador</t>
  </si>
  <si>
    <t>7241-10</t>
  </si>
  <si>
    <t>Auxilio saúde</t>
  </si>
  <si>
    <t>Outros (PQM)</t>
  </si>
  <si>
    <t xml:space="preserve"> Aviso prévio trabalhado será no percentual máximo de 1,94% no primeiro ano, e, em caso de prorrogação do contrato, o percentual máximo dessa parcela será de 0,194% a cada ano de prorrogação, a ser incluído por ocasião da formulação do aditivo da prorrogação do contrato, conforme a Lei 12.506/2011.</t>
  </si>
  <si>
    <t>Uniformes + EPIs</t>
  </si>
  <si>
    <t>RN000038/2023</t>
  </si>
  <si>
    <t>PEDREIRO</t>
  </si>
  <si>
    <t>7152-10</t>
  </si>
  <si>
    <t>SERVENTE</t>
  </si>
  <si>
    <t>Auxiliar de pedreiro</t>
  </si>
  <si>
    <t>7170-20</t>
  </si>
  <si>
    <t>Auxilio Saúde</t>
  </si>
  <si>
    <t>ELETRICISTA</t>
  </si>
  <si>
    <t>9511-05</t>
  </si>
  <si>
    <t>JARDINEIRO</t>
  </si>
  <si>
    <t>6220-10</t>
  </si>
  <si>
    <t>COMPLEMENTO DOS SERVIÇOS DE LIMPEZA E CONSERVAÇÃO</t>
  </si>
  <si>
    <t>I - PREÇO MENSAL UNITÁRIO POR M²</t>
  </si>
  <si>
    <t>AREA INTERNA - PISOS ACARPETADOS E PISOS FRIOS</t>
  </si>
  <si>
    <t>AREA INTERNA - BANHEIROS</t>
  </si>
  <si>
    <t>AREA INTERNA - OFICINAS</t>
  </si>
  <si>
    <t>( 1 X 2 )</t>
  </si>
  <si>
    <t>PRODUTIVIDADE</t>
  </si>
  <si>
    <t>PREÇO HOMEM</t>
  </si>
  <si>
    <t>SUBTOTAL</t>
  </si>
  <si>
    <t>(1/M²)</t>
  </si>
  <si>
    <t>/MÊS (R$)</t>
  </si>
  <si>
    <t>(R$/M²)</t>
  </si>
  <si>
    <t>Encarregado</t>
  </si>
  <si>
    <t>X</t>
  </si>
  <si>
    <t>ASG</t>
  </si>
  <si>
    <t>AREA INTERNA - LABORATÓRIOS</t>
  </si>
  <si>
    <t>AREA INTERNA - ALMOXARIFADOSS/GALPÕES</t>
  </si>
  <si>
    <t>AREA INTERNA - ÁREAS COM ESPAÇOS LIVRES</t>
  </si>
  <si>
    <t>ENCARREGADO</t>
  </si>
  <si>
    <t>Encarregado de campo</t>
  </si>
  <si>
    <t>AREA EXTERNA - PISOS PAVIMENTADOS, PÁTIOS E ÁREAS VERDES</t>
  </si>
  <si>
    <t>AREA EXTERNA - VARRIÇÃO DE PASSEIOS E ARRUAMENTOS</t>
  </si>
  <si>
    <t xml:space="preserve">ÁREAS HOSPITALARES E ASSEMELHADAS </t>
  </si>
  <si>
    <t>II - VALOR MENSAL DOS SERVIÇOS</t>
  </si>
  <si>
    <t>PREÇO MENSAL</t>
  </si>
  <si>
    <t>UNITÁRIO (R$/M²)</t>
  </si>
  <si>
    <t>(M²)</t>
  </si>
  <si>
    <t>(R$)</t>
  </si>
  <si>
    <r>
      <t xml:space="preserve">VALOR TOTAL </t>
    </r>
    <r>
      <rPr>
        <sz val="10"/>
        <color rgb="FF000000"/>
        <rFont val="Calibri"/>
        <family val="2"/>
        <scheme val="minor"/>
      </rPr>
      <t>(Valor Mensal do Serviço x n° de meses do contrato)</t>
    </r>
  </si>
  <si>
    <r>
      <t>VALOR ANUAL</t>
    </r>
    <r>
      <rPr>
        <sz val="10"/>
        <color rgb="FF000000"/>
        <rFont val="Calibri"/>
        <family val="2"/>
        <scheme val="minor"/>
      </rPr>
      <t xml:space="preserve"> (Valor Mensal do Serviço x 12 meses)</t>
    </r>
  </si>
  <si>
    <r>
      <rPr>
        <b/>
        <sz val="10"/>
        <color rgb="FF000000"/>
        <rFont val="Calibri"/>
      </rPr>
      <t xml:space="preserve">VALOR ANUAL </t>
    </r>
    <r>
      <rPr>
        <sz val="10"/>
        <color rgb="FF000000"/>
        <rFont val="Calibri"/>
      </rPr>
      <t>(Valor Mensal do Serviço x 6meses)</t>
    </r>
  </si>
  <si>
    <t>AUXILIAR DE SERVIÇOS GERAIS</t>
  </si>
  <si>
    <t>5143-20</t>
  </si>
  <si>
    <t>Uniformes + EPIS</t>
  </si>
  <si>
    <r>
      <rPr>
        <b/>
        <sz val="10"/>
        <color rgb="FF000000"/>
        <rFont val="Calibri"/>
      </rPr>
      <t xml:space="preserve">VALOR ANUAL </t>
    </r>
    <r>
      <rPr>
        <sz val="10"/>
        <color rgb="FF000000"/>
        <rFont val="Calibri"/>
      </rPr>
      <t>(Valor Mensal do Serviço x  6 meses)</t>
    </r>
  </si>
  <si>
    <t>P</t>
  </si>
  <si>
    <t>TRATORISTA</t>
  </si>
  <si>
    <t>6410-15</t>
  </si>
  <si>
    <t>RN000370/2022</t>
  </si>
  <si>
    <t>TRABALHADOR RURAL</t>
  </si>
  <si>
    <t>6210-05</t>
  </si>
  <si>
    <r>
      <t xml:space="preserve">VALOR ANUAL </t>
    </r>
    <r>
      <rPr>
        <sz val="10"/>
        <rFont val="Calibri"/>
        <family val="2"/>
      </rPr>
      <t>(Valor Mensal do Serviço x 12 meses)</t>
    </r>
  </si>
  <si>
    <t>RN000106/2023</t>
  </si>
  <si>
    <t>MERENDEIRA</t>
  </si>
  <si>
    <t>5135-05</t>
  </si>
  <si>
    <t>REFLEXO FINANCEIRO - MOTORISTA</t>
  </si>
  <si>
    <t>MÊS DE REFERENCIA</t>
  </si>
  <si>
    <t>VALOR ATUAL</t>
  </si>
  <si>
    <t>VALOR AJUSTADO</t>
  </si>
  <si>
    <t>DIFERENÇA NO PERÍODO CONTRATUAL VIGENTE</t>
  </si>
  <si>
    <t>TOTAL DO APOSTILAMENTO</t>
  </si>
  <si>
    <t>CÁLCULO DO RETROATIVO DO FATURAMENTO - MOTORISTA</t>
  </si>
  <si>
    <t>VALOR DEVIDO</t>
  </si>
  <si>
    <t>TOTAL DO RETROATIVO DO FATURAMENTO</t>
  </si>
  <si>
    <r>
      <rPr>
        <b/>
        <sz val="11"/>
        <color theme="1"/>
        <rFont val="Calibri"/>
        <family val="2"/>
        <scheme val="minor"/>
      </rPr>
      <t>OBS</t>
    </r>
    <r>
      <rPr>
        <sz val="11"/>
        <color theme="1"/>
        <rFont val="Calibri"/>
        <family val="2"/>
        <scheme val="minor"/>
      </rPr>
      <t xml:space="preserve">: O RETROATIVO DAS DIARIAS DEVE SER CALCULADO PELO FISCAL DO CONTRATO VISTO QUE O MESMO TEM O CONTROLE DA QUANTIDADE DE DIÁRIAS QUE FORAM PAGAS NO PERÍODO DE MAIO A JULHO DE 2020. O FATURAMENTO DE AGOSTO DEVE SER REALIZADO COM OS VALORES ATUALIZADOS, TANTO DOS POSTOS COMO DAS DIÁRIAS QUE POR VENTURA TENHAM SIDO PAGAS. </t>
    </r>
    <r>
      <rPr>
        <b/>
        <sz val="11"/>
        <color theme="1"/>
        <rFont val="Calibri"/>
        <family val="2"/>
        <scheme val="minor"/>
      </rPr>
      <t>A PARTIR DE 01/05/2021 DIÁRIA R$ 198,49 E MEIA DIÁRIA R$ 110,92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</si>
</sst>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R$&quot;\ #,##0.00;[Red]\-&quot;R$&quot;\ #,##0.00"/>
    <numFmt numFmtId="44" formatCode="_-&quot;R$&quot;\ * #,##0.00_-;\-&quot;R$&quot;\ * #,##0.00_-;_-&quot;R$&quot;\ * &quot;-&quot;??_-;_-@_-"/>
    <numFmt numFmtId="43" formatCode="_-* #,##0.00_-;\-* #,##0.00_-;_-* &quot;-&quot;??_-;_-@_-"/>
    <numFmt numFmtId="164" formatCode="_(* #,##0.00_);_(* \(#,##0.00\);_(* &quot;-&quot;??_);_(@_)"/>
    <numFmt numFmtId="165" formatCode="0.0000%"/>
    <numFmt numFmtId="166" formatCode="0.000%"/>
    <numFmt numFmtId="167" formatCode="&quot;R$&quot;\ #,##0.00"/>
    <numFmt numFmtId="168" formatCode="0.00000E+00"/>
    <numFmt numFmtId="169" formatCode="_-[$R$-416]\ * #,##0.00_-;\-[$R$-416]\ * #,##0.00_-;_-[$R$-416]\ * &quot;-&quot;??_-;_-@_-"/>
  </numFmts>
  <fonts count="47">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indexed="8"/>
      <name val="Calibri"/>
      <family val="2"/>
    </font>
    <font>
      <sz val="10"/>
      <name val="Calibri"/>
      <family val="2"/>
      <scheme val="minor"/>
    </font>
    <font>
      <sz val="10"/>
      <color theme="1"/>
      <name val="Calibri"/>
      <family val="2"/>
      <scheme val="minor"/>
    </font>
    <font>
      <b/>
      <sz val="10"/>
      <color theme="1"/>
      <name val="Calibri"/>
      <family val="2"/>
      <scheme val="minor"/>
    </font>
    <font>
      <b/>
      <sz val="10"/>
      <color indexed="8"/>
      <name val="Calibri"/>
      <family val="2"/>
      <scheme val="minor"/>
    </font>
    <font>
      <sz val="10"/>
      <color indexed="8"/>
      <name val="Calibri"/>
      <family val="2"/>
      <scheme val="minor"/>
    </font>
    <font>
      <b/>
      <sz val="10"/>
      <name val="Calibri"/>
      <family val="2"/>
      <scheme val="minor"/>
    </font>
    <font>
      <i/>
      <sz val="10"/>
      <color indexed="8"/>
      <name val="Calibri"/>
      <family val="2"/>
      <scheme val="minor"/>
    </font>
    <font>
      <i/>
      <sz val="10"/>
      <color theme="1"/>
      <name val="Calibri"/>
      <family val="2"/>
      <scheme val="minor"/>
    </font>
    <font>
      <b/>
      <sz val="9"/>
      <color indexed="81"/>
      <name val="Segoe UI"/>
      <family val="2"/>
    </font>
    <font>
      <sz val="9"/>
      <color indexed="81"/>
      <name val="Segoe UI"/>
      <family val="2"/>
    </font>
    <font>
      <sz val="10"/>
      <name val="Arial"/>
      <family val="2"/>
    </font>
    <font>
      <sz val="10"/>
      <name val="Arial"/>
      <family val="2"/>
    </font>
    <font>
      <sz val="10"/>
      <color rgb="FF292929"/>
      <name val="Arial"/>
      <family val="2"/>
    </font>
    <font>
      <b/>
      <sz val="10"/>
      <color rgb="FF000000"/>
      <name val="Arial"/>
      <family val="2"/>
    </font>
    <font>
      <sz val="10"/>
      <color rgb="FF000000"/>
      <name val="Arial"/>
      <family val="2"/>
    </font>
    <font>
      <b/>
      <sz val="11"/>
      <color rgb="FF000000"/>
      <name val="Arial"/>
      <family val="2"/>
    </font>
    <font>
      <sz val="11"/>
      <color theme="1"/>
      <name val="Arial"/>
      <family val="2"/>
    </font>
    <font>
      <b/>
      <sz val="11"/>
      <color theme="1"/>
      <name val="Arial"/>
      <family val="2"/>
    </font>
    <font>
      <sz val="11"/>
      <name val="Arial"/>
      <family val="2"/>
    </font>
    <font>
      <b/>
      <sz val="10"/>
      <name val="Calibri"/>
      <family val="2"/>
    </font>
    <font>
      <b/>
      <sz val="10"/>
      <color indexed="8"/>
      <name val="Calibri"/>
      <family val="2"/>
    </font>
    <font>
      <sz val="10"/>
      <color indexed="8"/>
      <name val="Calibri"/>
      <family val="2"/>
    </font>
    <font>
      <sz val="10"/>
      <name val="Calibri"/>
      <family val="2"/>
    </font>
    <font>
      <i/>
      <sz val="9"/>
      <color indexed="8"/>
      <name val="Calibri"/>
      <family val="2"/>
      <scheme val="minor"/>
    </font>
    <font>
      <b/>
      <sz val="9"/>
      <color indexed="8"/>
      <name val="Calibri"/>
      <family val="2"/>
      <scheme val="minor"/>
    </font>
    <font>
      <sz val="8"/>
      <color indexed="81"/>
      <name val="Segoe UI"/>
      <family val="2"/>
    </font>
    <font>
      <b/>
      <sz val="9"/>
      <color theme="1"/>
      <name val="Calibri"/>
      <family val="2"/>
      <scheme val="minor"/>
    </font>
    <font>
      <sz val="9"/>
      <color theme="1"/>
      <name val="Calibri"/>
      <family val="2"/>
      <scheme val="minor"/>
    </font>
    <font>
      <i/>
      <sz val="9"/>
      <color theme="1"/>
      <name val="Calibri"/>
      <family val="2"/>
      <scheme val="minor"/>
    </font>
    <font>
      <sz val="10"/>
      <color rgb="FFFF0000"/>
      <name val="Calibri"/>
      <family val="2"/>
      <scheme val="minor"/>
    </font>
    <font>
      <b/>
      <i/>
      <sz val="9"/>
      <color rgb="FF000000"/>
      <name val="Calibri"/>
      <family val="2"/>
      <scheme val="minor"/>
    </font>
    <font>
      <b/>
      <sz val="10"/>
      <color rgb="FF000000"/>
      <name val="Calibri"/>
      <family val="2"/>
      <scheme val="minor"/>
    </font>
    <font>
      <sz val="10"/>
      <color rgb="FF000000"/>
      <name val="Calibri"/>
      <family val="2"/>
      <scheme val="minor"/>
    </font>
    <font>
      <u/>
      <sz val="10"/>
      <color rgb="FF000000"/>
      <name val="Calibri"/>
      <family val="2"/>
      <scheme val="minor"/>
    </font>
    <font>
      <b/>
      <i/>
      <sz val="8"/>
      <color rgb="FF000000"/>
      <name val="Calibri"/>
      <family val="2"/>
      <scheme val="minor"/>
    </font>
    <font>
      <b/>
      <sz val="8"/>
      <color rgb="FF000000"/>
      <name val="Calibri"/>
      <family val="2"/>
      <scheme val="minor"/>
    </font>
    <font>
      <i/>
      <sz val="9"/>
      <color rgb="FF000000"/>
      <name val="Calibri"/>
    </font>
    <font>
      <b/>
      <i/>
      <sz val="9"/>
      <color rgb="FF000000"/>
      <name val="Calibri"/>
    </font>
    <font>
      <u/>
      <sz val="11"/>
      <color theme="10"/>
      <name val="Calibri"/>
      <family val="2"/>
      <scheme val="minor"/>
    </font>
    <font>
      <u/>
      <sz val="10"/>
      <color theme="10"/>
      <name val="Calibri"/>
      <family val="2"/>
      <scheme val="minor"/>
    </font>
    <font>
      <b/>
      <sz val="10"/>
      <color rgb="FF000000"/>
      <name val="Calibri"/>
    </font>
    <font>
      <sz val="10"/>
      <color rgb="FF000000"/>
      <name val="Calibri"/>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00"/>
        <bgColor indexed="64"/>
      </patternFill>
    </fill>
    <fill>
      <patternFill patternType="solid">
        <fgColor theme="0" tint="-0.34998626667073579"/>
        <bgColor indexed="64"/>
      </patternFill>
    </fill>
    <fill>
      <patternFill patternType="solid">
        <fgColor rgb="FFFFFF00"/>
        <bgColor rgb="FF000000"/>
      </patternFill>
    </fill>
    <fill>
      <patternFill patternType="solid">
        <fgColor rgb="FFFFFFFF"/>
        <bgColor rgb="FF000000"/>
      </patternFill>
    </fill>
    <fill>
      <patternFill patternType="solid">
        <fgColor theme="2"/>
        <bgColor indexed="64"/>
      </patternFill>
    </fill>
    <fill>
      <patternFill patternType="solid">
        <fgColor rgb="FF92D05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9" fontId="1" fillId="0" borderId="0" applyFont="0" applyFill="0" applyBorder="0" applyAlignment="0" applyProtection="0"/>
    <xf numFmtId="164" fontId="4"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0" fontId="15" fillId="0" borderId="0"/>
    <xf numFmtId="9" fontId="16" fillId="0" borderId="0" applyFont="0" applyFill="0" applyBorder="0" applyAlignment="0" applyProtection="0"/>
    <xf numFmtId="0" fontId="16" fillId="0" borderId="0"/>
    <xf numFmtId="0" fontId="43" fillId="0" borderId="0" applyNumberFormat="0" applyFill="0" applyBorder="0" applyAlignment="0" applyProtection="0"/>
  </cellStyleXfs>
  <cellXfs count="391">
    <xf numFmtId="0" fontId="0" fillId="0" borderId="0" xfId="0"/>
    <xf numFmtId="0" fontId="0" fillId="0" borderId="0" xfId="0" applyAlignment="1">
      <alignment horizontal="left" vertical="center"/>
    </xf>
    <xf numFmtId="4" fontId="0" fillId="0" borderId="0" xfId="0" applyNumberFormat="1"/>
    <xf numFmtId="0" fontId="7" fillId="3" borderId="1" xfId="0" applyFont="1" applyFill="1" applyBorder="1" applyAlignment="1">
      <alignment horizontal="center" vertical="center"/>
    </xf>
    <xf numFmtId="14" fontId="6" fillId="0" borderId="1" xfId="0" applyNumberFormat="1" applyFont="1" applyBorder="1" applyAlignment="1" applyProtection="1">
      <alignment horizontal="center" vertical="center"/>
      <protection locked="0"/>
    </xf>
    <xf numFmtId="0" fontId="7" fillId="0" borderId="1" xfId="0" applyFont="1" applyBorder="1" applyAlignment="1">
      <alignment horizontal="center" vertical="center" wrapText="1"/>
    </xf>
    <xf numFmtId="4" fontId="6" fillId="2" borderId="5" xfId="0"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6" fillId="0" borderId="1" xfId="0" applyFont="1" applyBorder="1" applyAlignment="1">
      <alignment vertical="center"/>
    </xf>
    <xf numFmtId="0" fontId="12" fillId="0" borderId="5" xfId="0" applyFont="1" applyBorder="1" applyAlignment="1">
      <alignment vertical="center" wrapText="1"/>
    </xf>
    <xf numFmtId="0" fontId="6" fillId="0" borderId="0" xfId="0" applyFont="1" applyAlignment="1">
      <alignment vertical="center"/>
    </xf>
    <xf numFmtId="4" fontId="6" fillId="0" borderId="0" xfId="0" applyNumberFormat="1"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4" fontId="6" fillId="0" borderId="1" xfId="0" applyNumberFormat="1" applyFont="1" applyBorder="1" applyAlignment="1" applyProtection="1">
      <alignment vertical="center"/>
      <protection locked="0"/>
    </xf>
    <xf numFmtId="0" fontId="9" fillId="0" borderId="2" xfId="0" applyFont="1" applyBorder="1" applyAlignment="1">
      <alignment vertical="center"/>
    </xf>
    <xf numFmtId="0" fontId="9" fillId="0" borderId="3" xfId="0" applyFont="1" applyBorder="1" applyAlignment="1">
      <alignment vertical="center"/>
    </xf>
    <xf numFmtId="0" fontId="10" fillId="2" borderId="1" xfId="0" applyFont="1" applyFill="1" applyBorder="1" applyAlignment="1">
      <alignment horizontal="center" vertical="center"/>
    </xf>
    <xf numFmtId="4" fontId="7" fillId="0" borderId="1" xfId="0" applyNumberFormat="1" applyFont="1" applyBorder="1" applyAlignment="1">
      <alignment horizontal="center" vertical="center"/>
    </xf>
    <xf numFmtId="4" fontId="8" fillId="3" borderId="1" xfId="0" applyNumberFormat="1" applyFont="1" applyFill="1" applyBorder="1" applyAlignment="1">
      <alignment horizontal="center" vertical="center"/>
    </xf>
    <xf numFmtId="4" fontId="8" fillId="3" borderId="1" xfId="1" applyNumberFormat="1" applyFont="1" applyFill="1" applyBorder="1" applyAlignment="1" applyProtection="1">
      <alignment horizontal="center" vertical="center"/>
    </xf>
    <xf numFmtId="0" fontId="6" fillId="0" borderId="5" xfId="0" applyFont="1" applyBorder="1" applyAlignment="1">
      <alignment vertical="center"/>
    </xf>
    <xf numFmtId="166" fontId="9" fillId="0" borderId="1" xfId="1" applyNumberFormat="1" applyFont="1" applyFill="1" applyBorder="1" applyAlignment="1" applyProtection="1">
      <alignment horizontal="center" vertical="center"/>
    </xf>
    <xf numFmtId="166" fontId="8" fillId="3" borderId="1" xfId="1" applyNumberFormat="1" applyFont="1" applyFill="1" applyBorder="1" applyAlignment="1" applyProtection="1">
      <alignment horizontal="center" vertical="center"/>
    </xf>
    <xf numFmtId="166" fontId="9" fillId="0" borderId="1" xfId="1" applyNumberFormat="1" applyFont="1" applyBorder="1" applyAlignment="1" applyProtection="1">
      <alignment horizontal="center" vertical="center"/>
    </xf>
    <xf numFmtId="166" fontId="9" fillId="0" borderId="1" xfId="1" applyNumberFormat="1" applyFont="1" applyBorder="1" applyAlignment="1" applyProtection="1">
      <alignment horizontal="center" vertical="center"/>
      <protection locked="0"/>
    </xf>
    <xf numFmtId="166" fontId="5" fillId="2" borderId="1" xfId="1" applyNumberFormat="1" applyFont="1" applyFill="1" applyBorder="1" applyAlignment="1" applyProtection="1">
      <alignment horizontal="center" vertical="center"/>
    </xf>
    <xf numFmtId="166" fontId="9" fillId="2" borderId="1" xfId="1" applyNumberFormat="1" applyFont="1" applyFill="1" applyBorder="1" applyAlignment="1" applyProtection="1">
      <alignment horizontal="center" vertical="center"/>
      <protection locked="0"/>
    </xf>
    <xf numFmtId="166" fontId="6" fillId="0" borderId="0" xfId="0" applyNumberFormat="1" applyFont="1" applyAlignment="1">
      <alignment vertical="center"/>
    </xf>
    <xf numFmtId="166" fontId="8" fillId="3" borderId="1" xfId="1" applyNumberFormat="1" applyFont="1" applyFill="1" applyBorder="1" applyAlignment="1" applyProtection="1">
      <alignment vertical="center"/>
    </xf>
    <xf numFmtId="166" fontId="8" fillId="3" borderId="1" xfId="0" applyNumberFormat="1" applyFont="1" applyFill="1" applyBorder="1" applyAlignment="1">
      <alignment horizontal="center" vertical="center"/>
    </xf>
    <xf numFmtId="166" fontId="8" fillId="3" borderId="1" xfId="0" applyNumberFormat="1" applyFont="1" applyFill="1" applyBorder="1" applyAlignment="1">
      <alignment horizontal="distributed" vertical="center"/>
    </xf>
    <xf numFmtId="166" fontId="6" fillId="0" borderId="1" xfId="1" applyNumberFormat="1" applyFont="1" applyFill="1" applyBorder="1" applyAlignment="1" applyProtection="1">
      <alignment horizontal="distributed" vertical="center"/>
    </xf>
    <xf numFmtId="44" fontId="0" fillId="0" borderId="0" xfId="3" applyFont="1"/>
    <xf numFmtId="0" fontId="15" fillId="0" borderId="0" xfId="5"/>
    <xf numFmtId="44" fontId="15" fillId="0" borderId="0" xfId="5" applyNumberFormat="1"/>
    <xf numFmtId="164" fontId="0" fillId="0" borderId="0" xfId="0" applyNumberFormat="1"/>
    <xf numFmtId="0" fontId="0" fillId="6" borderId="1" xfId="0" applyFill="1" applyBorder="1" applyAlignment="1">
      <alignment horizontal="center" vertical="center" wrapText="1"/>
    </xf>
    <xf numFmtId="17" fontId="0" fillId="0" borderId="1" xfId="0" applyNumberFormat="1" applyBorder="1" applyAlignment="1">
      <alignment horizontal="center"/>
    </xf>
    <xf numFmtId="8" fontId="17" fillId="0" borderId="1" xfId="0" applyNumberFormat="1" applyFont="1" applyBorder="1" applyAlignment="1">
      <alignment horizontal="center"/>
    </xf>
    <xf numFmtId="8" fontId="0" fillId="0" borderId="1" xfId="0" applyNumberFormat="1" applyBorder="1" applyAlignment="1">
      <alignment horizontal="center"/>
    </xf>
    <xf numFmtId="8" fontId="0" fillId="5" borderId="1" xfId="0" applyNumberFormat="1" applyFill="1" applyBorder="1" applyAlignment="1">
      <alignment horizontal="center"/>
    </xf>
    <xf numFmtId="167" fontId="17" fillId="0" borderId="1" xfId="0" applyNumberFormat="1" applyFont="1" applyBorder="1" applyAlignment="1">
      <alignment horizontal="center"/>
    </xf>
    <xf numFmtId="167" fontId="0" fillId="0" borderId="0" xfId="0" applyNumberFormat="1"/>
    <xf numFmtId="8" fontId="0" fillId="0" borderId="0" xfId="0" applyNumberFormat="1"/>
    <xf numFmtId="0" fontId="18" fillId="4" borderId="19" xfId="0" applyFont="1" applyFill="1" applyBorder="1" applyAlignment="1">
      <alignment vertical="center" wrapText="1"/>
    </xf>
    <xf numFmtId="0" fontId="18" fillId="4" borderId="20" xfId="0" applyFont="1" applyFill="1" applyBorder="1" applyAlignment="1">
      <alignment horizontal="center" vertical="center" wrapText="1"/>
    </xf>
    <xf numFmtId="44" fontId="18" fillId="4" borderId="20" xfId="3" applyFont="1" applyFill="1" applyBorder="1" applyAlignment="1">
      <alignment horizontal="center" vertical="center" wrapText="1"/>
    </xf>
    <xf numFmtId="0" fontId="19" fillId="0" borderId="19" xfId="0" applyFont="1" applyBorder="1" applyAlignment="1">
      <alignment horizontal="center" vertical="center"/>
    </xf>
    <xf numFmtId="0" fontId="19" fillId="0" borderId="20" xfId="0" applyFont="1" applyBorder="1" applyAlignment="1">
      <alignment vertical="center"/>
    </xf>
    <xf numFmtId="0" fontId="19" fillId="0" borderId="20" xfId="0" applyFont="1" applyBorder="1" applyAlignment="1">
      <alignment horizontal="center" vertical="center"/>
    </xf>
    <xf numFmtId="44" fontId="19" fillId="0" borderId="20" xfId="3" applyFont="1" applyFill="1" applyBorder="1" applyAlignment="1">
      <alignment horizontal="center" vertical="center"/>
    </xf>
    <xf numFmtId="1" fontId="19" fillId="0" borderId="20" xfId="0" applyNumberFormat="1" applyFont="1" applyBorder="1" applyAlignment="1">
      <alignment horizontal="center" vertical="center"/>
    </xf>
    <xf numFmtId="44" fontId="20" fillId="0" borderId="21" xfId="3" applyFont="1" applyFill="1" applyBorder="1"/>
    <xf numFmtId="0" fontId="21" fillId="0" borderId="0" xfId="0" applyFont="1"/>
    <xf numFmtId="44" fontId="21" fillId="0" borderId="0" xfId="3" applyFont="1"/>
    <xf numFmtId="44" fontId="21" fillId="0" borderId="0" xfId="3" applyFont="1" applyAlignment="1">
      <alignment horizontal="right"/>
    </xf>
    <xf numFmtId="0" fontId="22" fillId="0" borderId="0" xfId="0" applyFont="1"/>
    <xf numFmtId="14" fontId="21" fillId="0" borderId="0" xfId="0" applyNumberFormat="1" applyFont="1"/>
    <xf numFmtId="44" fontId="21" fillId="0" borderId="0" xfId="0" applyNumberFormat="1" applyFont="1"/>
    <xf numFmtId="0" fontId="23" fillId="0" borderId="0" xfId="5" applyFont="1" applyAlignment="1">
      <alignment vertical="center"/>
    </xf>
    <xf numFmtId="0" fontId="23" fillId="0" borderId="0" xfId="5" applyFont="1" applyAlignment="1">
      <alignment horizontal="center" vertical="center"/>
    </xf>
    <xf numFmtId="44" fontId="20" fillId="0" borderId="0" xfId="3" applyFont="1" applyFill="1" applyBorder="1"/>
    <xf numFmtId="44" fontId="22" fillId="5" borderId="0" xfId="3" applyFont="1" applyFill="1"/>
    <xf numFmtId="44" fontId="22" fillId="0" borderId="0" xfId="3" applyFont="1"/>
    <xf numFmtId="166" fontId="9" fillId="5" borderId="1" xfId="1" applyNumberFormat="1" applyFont="1" applyFill="1" applyBorder="1" applyAlignment="1" applyProtection="1">
      <alignment horizontal="center" vertical="center"/>
    </xf>
    <xf numFmtId="0" fontId="6" fillId="2" borderId="4" xfId="0" applyFont="1" applyFill="1" applyBorder="1" applyAlignment="1">
      <alignment horizontal="left" vertical="center"/>
    </xf>
    <xf numFmtId="0" fontId="8" fillId="0" borderId="5" xfId="0" applyFont="1" applyBorder="1" applyAlignment="1">
      <alignment horizontal="center" vertical="center"/>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8" fillId="3" borderId="1" xfId="0" applyFont="1" applyFill="1" applyBorder="1" applyAlignment="1">
      <alignment horizontal="center" vertical="center"/>
    </xf>
    <xf numFmtId="0" fontId="6" fillId="2" borderId="1" xfId="0" applyFont="1" applyFill="1" applyBorder="1" applyAlignment="1">
      <alignment horizontal="left" vertical="center"/>
    </xf>
    <xf numFmtId="0" fontId="7" fillId="0" borderId="1" xfId="0" applyFont="1" applyBorder="1" applyAlignment="1">
      <alignment horizontal="center" vertical="center"/>
    </xf>
    <xf numFmtId="165" fontId="8" fillId="0" borderId="1" xfId="0" applyNumberFormat="1" applyFont="1" applyBorder="1" applyAlignment="1">
      <alignment horizontal="center" vertical="center"/>
    </xf>
    <xf numFmtId="0" fontId="8" fillId="0" borderId="2"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5" borderId="1" xfId="0" applyFont="1" applyFill="1" applyBorder="1" applyAlignment="1" applyProtection="1">
      <alignment horizontal="center" vertical="center"/>
      <protection locked="0"/>
    </xf>
    <xf numFmtId="4" fontId="7" fillId="0" borderId="0" xfId="0" applyNumberFormat="1" applyFont="1" applyAlignment="1">
      <alignment horizontal="center" vertical="center"/>
    </xf>
    <xf numFmtId="0" fontId="7" fillId="0" borderId="0" xfId="0" applyFont="1" applyAlignment="1">
      <alignment vertical="center"/>
    </xf>
    <xf numFmtId="4" fontId="7" fillId="0" borderId="0" xfId="0" applyNumberFormat="1" applyFont="1" applyAlignment="1">
      <alignment vertical="center"/>
    </xf>
    <xf numFmtId="0" fontId="6" fillId="0" borderId="0" xfId="0" applyFont="1" applyAlignment="1">
      <alignment horizontal="center"/>
    </xf>
    <xf numFmtId="0" fontId="24" fillId="3" borderId="1" xfId="0" applyFont="1" applyFill="1" applyBorder="1" applyAlignment="1">
      <alignment vertical="center" wrapText="1"/>
    </xf>
    <xf numFmtId="0" fontId="24" fillId="0" borderId="0" xfId="0" applyFont="1" applyAlignment="1">
      <alignment vertical="center" wrapText="1"/>
    </xf>
    <xf numFmtId="0" fontId="24" fillId="3" borderId="1" xfId="0" applyFont="1" applyFill="1" applyBorder="1" applyAlignment="1">
      <alignment horizontal="center" vertical="center" wrapText="1"/>
    </xf>
    <xf numFmtId="0" fontId="29" fillId="0" borderId="1" xfId="0" applyFont="1" applyBorder="1" applyAlignment="1">
      <alignment horizontal="left" vertical="center"/>
    </xf>
    <xf numFmtId="0" fontId="29" fillId="0" borderId="0" xfId="0" applyFont="1" applyAlignment="1">
      <alignment horizontal="center" vertical="center"/>
    </xf>
    <xf numFmtId="0" fontId="28" fillId="0" borderId="0" xfId="0" applyFont="1" applyAlignment="1">
      <alignment horizontal="left" vertical="center" wrapText="1"/>
    </xf>
    <xf numFmtId="0" fontId="31" fillId="0" borderId="1" xfId="0" applyFont="1" applyBorder="1" applyAlignment="1">
      <alignment horizontal="center" vertical="center" wrapText="1"/>
    </xf>
    <xf numFmtId="4" fontId="6" fillId="2" borderId="1" xfId="0" applyNumberFormat="1" applyFont="1" applyFill="1" applyBorder="1" applyAlignment="1" applyProtection="1">
      <alignment horizontal="center" vertical="center"/>
      <protection locked="0"/>
    </xf>
    <xf numFmtId="0" fontId="8" fillId="0" borderId="2" xfId="0" applyFont="1" applyBorder="1" applyAlignment="1">
      <alignment vertical="center"/>
    </xf>
    <xf numFmtId="14" fontId="34" fillId="0" borderId="1" xfId="0" applyNumberFormat="1" applyFont="1" applyBorder="1" applyAlignment="1" applyProtection="1">
      <alignment horizontal="left" vertical="center"/>
      <protection locked="0"/>
    </xf>
    <xf numFmtId="0" fontId="31" fillId="0" borderId="1" xfId="0" applyFont="1" applyBorder="1" applyAlignment="1">
      <alignment horizontal="left" vertical="center" wrapText="1"/>
    </xf>
    <xf numFmtId="4" fontId="6" fillId="0" borderId="1" xfId="0" applyNumberFormat="1" applyFont="1" applyBorder="1" applyAlignment="1" applyProtection="1">
      <alignment horizontal="center" vertical="center"/>
      <protection locked="0"/>
    </xf>
    <xf numFmtId="0" fontId="37" fillId="0" borderId="0" xfId="0" applyFont="1" applyAlignment="1">
      <alignment horizontal="center" vertical="center"/>
    </xf>
    <xf numFmtId="0" fontId="5" fillId="0" borderId="0" xfId="0" applyFont="1" applyAlignment="1">
      <alignment horizontal="center" vertical="center"/>
    </xf>
    <xf numFmtId="0" fontId="37" fillId="0" borderId="5" xfId="0" applyFont="1" applyBorder="1" applyAlignment="1">
      <alignment horizontal="center" vertical="center"/>
    </xf>
    <xf numFmtId="0" fontId="5" fillId="0" borderId="10" xfId="0" applyFont="1" applyBorder="1" applyAlignment="1">
      <alignment horizontal="center" vertical="center"/>
    </xf>
    <xf numFmtId="0" fontId="37" fillId="0" borderId="15" xfId="0" applyFont="1" applyBorder="1" applyAlignment="1">
      <alignment horizontal="center" vertical="center"/>
    </xf>
    <xf numFmtId="0" fontId="5" fillId="0" borderId="12" xfId="0" applyFont="1" applyBorder="1" applyAlignment="1">
      <alignment horizontal="center" vertical="center"/>
    </xf>
    <xf numFmtId="0" fontId="37" fillId="0" borderId="6" xfId="0" applyFont="1" applyBorder="1" applyAlignment="1">
      <alignment horizontal="center" vertical="center"/>
    </xf>
    <xf numFmtId="0" fontId="5" fillId="0" borderId="5" xfId="0" applyFont="1" applyBorder="1" applyAlignment="1">
      <alignment horizontal="center" vertical="center"/>
    </xf>
    <xf numFmtId="0" fontId="37" fillId="7" borderId="12" xfId="0" applyFont="1" applyFill="1" applyBorder="1" applyAlignment="1">
      <alignment horizontal="center" vertical="center"/>
    </xf>
    <xf numFmtId="0" fontId="37" fillId="7" borderId="14" xfId="0" applyFont="1" applyFill="1" applyBorder="1" applyAlignment="1">
      <alignment horizontal="center" vertical="center"/>
    </xf>
    <xf numFmtId="0" fontId="37" fillId="7" borderId="13" xfId="0" applyFont="1" applyFill="1" applyBorder="1" applyAlignment="1">
      <alignment horizontal="center" vertical="center"/>
    </xf>
    <xf numFmtId="0" fontId="5" fillId="0" borderId="6" xfId="0" applyFont="1" applyBorder="1" applyAlignment="1">
      <alignment horizontal="center" vertical="center"/>
    </xf>
    <xf numFmtId="2" fontId="37" fillId="0" borderId="6" xfId="0" applyNumberFormat="1" applyFont="1" applyBorder="1" applyAlignment="1">
      <alignment horizontal="center" vertical="center"/>
    </xf>
    <xf numFmtId="2" fontId="36" fillId="4" borderId="1" xfId="0" applyNumberFormat="1" applyFont="1" applyFill="1" applyBorder="1" applyAlignment="1">
      <alignment horizontal="center" vertical="center" wrapText="1"/>
    </xf>
    <xf numFmtId="4" fontId="5" fillId="0" borderId="1" xfId="0" applyNumberFormat="1" applyFont="1" applyBorder="1" applyAlignment="1" applyProtection="1">
      <alignment horizontal="center" vertical="center"/>
      <protection locked="0"/>
    </xf>
    <xf numFmtId="0" fontId="37" fillId="8" borderId="1" xfId="0" applyFont="1" applyFill="1" applyBorder="1" applyAlignment="1">
      <alignment horizontal="center" vertical="center" wrapText="1"/>
    </xf>
    <xf numFmtId="2" fontId="37" fillId="0" borderId="1" xfId="0" applyNumberFormat="1" applyFont="1" applyBorder="1" applyAlignment="1">
      <alignment horizontal="center" vertical="center"/>
    </xf>
    <xf numFmtId="2" fontId="5" fillId="0" borderId="6" xfId="0" applyNumberFormat="1" applyFont="1" applyBorder="1" applyAlignment="1">
      <alignment horizontal="center" vertical="center"/>
    </xf>
    <xf numFmtId="2" fontId="5" fillId="8" borderId="1" xfId="0" applyNumberFormat="1" applyFont="1" applyFill="1" applyBorder="1" applyAlignment="1">
      <alignment horizontal="center" vertical="center"/>
    </xf>
    <xf numFmtId="169" fontId="37" fillId="0" borderId="6" xfId="0" applyNumberFormat="1" applyFont="1" applyBorder="1" applyAlignment="1">
      <alignment horizontal="center" vertical="center"/>
    </xf>
    <xf numFmtId="169" fontId="36" fillId="4" borderId="1" xfId="0" applyNumberFormat="1" applyFont="1" applyFill="1" applyBorder="1" applyAlignment="1">
      <alignment horizontal="center" vertical="center"/>
    </xf>
    <xf numFmtId="44" fontId="10" fillId="7" borderId="1" xfId="3" applyFont="1" applyFill="1" applyBorder="1" applyAlignment="1">
      <alignment horizontal="center" vertical="center"/>
    </xf>
    <xf numFmtId="0" fontId="6" fillId="0" borderId="1" xfId="0" applyFont="1" applyBorder="1" applyAlignment="1">
      <alignment horizontal="center" vertical="center"/>
    </xf>
    <xf numFmtId="0" fontId="10" fillId="4" borderId="5" xfId="0" applyFont="1" applyFill="1" applyBorder="1" applyAlignment="1">
      <alignment horizontal="center" vertical="center" wrapText="1"/>
    </xf>
    <xf numFmtId="0" fontId="10" fillId="4" borderId="5" xfId="0" applyFont="1" applyFill="1" applyBorder="1" applyAlignment="1">
      <alignment horizontal="center" vertical="center"/>
    </xf>
    <xf numFmtId="0" fontId="6" fillId="0" borderId="0" xfId="0" applyFont="1" applyAlignment="1">
      <alignment horizontal="center" vertical="center"/>
    </xf>
    <xf numFmtId="4" fontId="6" fillId="0" borderId="0" xfId="0" applyNumberFormat="1" applyFont="1" applyAlignment="1">
      <alignment horizontal="center" vertical="center"/>
    </xf>
    <xf numFmtId="166" fontId="6" fillId="0" borderId="0" xfId="0" applyNumberFormat="1" applyFont="1" applyAlignment="1">
      <alignment horizontal="center" vertical="center"/>
    </xf>
    <xf numFmtId="0" fontId="6" fillId="0" borderId="1" xfId="0" applyFont="1" applyBorder="1" applyAlignment="1" applyProtection="1">
      <alignment horizontal="center" vertical="center"/>
      <protection locked="0"/>
    </xf>
    <xf numFmtId="4" fontId="6" fillId="0" borderId="1" xfId="0" applyNumberFormat="1" applyFont="1" applyBorder="1" applyAlignment="1">
      <alignment vertical="center"/>
    </xf>
    <xf numFmtId="0" fontId="8" fillId="3" borderId="1" xfId="0" applyFont="1" applyFill="1" applyBorder="1" applyAlignment="1">
      <alignment horizontal="center" vertical="center" wrapText="1"/>
    </xf>
    <xf numFmtId="0" fontId="37" fillId="0" borderId="1" xfId="0" applyFont="1" applyBorder="1" applyAlignment="1">
      <alignment horizontal="center" vertical="center"/>
    </xf>
    <xf numFmtId="2" fontId="37" fillId="0" borderId="1" xfId="0" applyNumberFormat="1" applyFont="1" applyBorder="1" applyAlignment="1">
      <alignment vertical="center"/>
    </xf>
    <xf numFmtId="2" fontId="37" fillId="0" borderId="4" xfId="0" applyNumberFormat="1" applyFont="1" applyBorder="1" applyAlignment="1">
      <alignment vertical="center"/>
    </xf>
    <xf numFmtId="44" fontId="6" fillId="0" borderId="1" xfId="3" applyFont="1" applyBorder="1" applyAlignment="1">
      <alignment vertical="center"/>
    </xf>
    <xf numFmtId="169" fontId="6" fillId="0" borderId="1" xfId="0" applyNumberFormat="1" applyFont="1" applyBorder="1" applyAlignment="1" applyProtection="1">
      <alignment vertical="center"/>
      <protection locked="0"/>
    </xf>
    <xf numFmtId="44" fontId="36" fillId="4" borderId="1" xfId="0" applyNumberFormat="1" applyFont="1" applyFill="1" applyBorder="1" applyAlignment="1">
      <alignment vertical="center"/>
    </xf>
    <xf numFmtId="0" fontId="8" fillId="0" borderId="0" xfId="0" applyFont="1" applyAlignment="1">
      <alignment horizontal="center" vertical="center"/>
    </xf>
    <xf numFmtId="0" fontId="10" fillId="0" borderId="5" xfId="0" applyFont="1" applyBorder="1" applyAlignment="1">
      <alignment horizontal="center" vertical="center" wrapText="1"/>
    </xf>
    <xf numFmtId="169" fontId="10" fillId="5" borderId="5" xfId="0" applyNumberFormat="1" applyFont="1" applyFill="1" applyBorder="1" applyAlignment="1">
      <alignment horizontal="center" vertical="center"/>
    </xf>
    <xf numFmtId="169" fontId="7" fillId="5" borderId="1" xfId="0" applyNumberFormat="1" applyFont="1" applyFill="1" applyBorder="1" applyAlignment="1">
      <alignment vertical="center"/>
    </xf>
    <xf numFmtId="4" fontId="9"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 fontId="9" fillId="0" borderId="1" xfId="0" applyNumberFormat="1" applyFont="1" applyBorder="1" applyAlignment="1" applyProtection="1">
      <alignment horizontal="center" vertical="center"/>
      <protection locked="0"/>
    </xf>
    <xf numFmtId="0" fontId="28" fillId="0" borderId="0" xfId="0" applyFont="1" applyAlignment="1">
      <alignment horizontal="center" vertical="center" wrapText="1"/>
    </xf>
    <xf numFmtId="4" fontId="7" fillId="3"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4" fontId="5" fillId="0" borderId="1" xfId="0" applyNumberFormat="1" applyFont="1" applyBorder="1" applyAlignment="1">
      <alignment horizontal="center" vertical="center"/>
    </xf>
    <xf numFmtId="0" fontId="6" fillId="0" borderId="1" xfId="0" applyFont="1" applyBorder="1" applyAlignment="1">
      <alignment horizontal="left" vertical="center"/>
    </xf>
    <xf numFmtId="166" fontId="6" fillId="0" borderId="1" xfId="0" applyNumberFormat="1" applyFont="1" applyBorder="1" applyAlignment="1">
      <alignment vertical="center"/>
    </xf>
    <xf numFmtId="0" fontId="7" fillId="0" borderId="1" xfId="0" applyFont="1" applyBorder="1" applyAlignment="1">
      <alignment vertical="center"/>
    </xf>
    <xf numFmtId="0" fontId="6" fillId="0" borderId="1" xfId="0" applyFont="1" applyBorder="1" applyAlignment="1">
      <alignment horizontal="center"/>
    </xf>
    <xf numFmtId="0" fontId="8" fillId="0" borderId="1" xfId="0" applyFont="1" applyBorder="1" applyAlignment="1">
      <alignment vertical="center"/>
    </xf>
    <xf numFmtId="0" fontId="9" fillId="0" borderId="1" xfId="0" applyFont="1" applyBorder="1" applyAlignment="1">
      <alignment vertical="center"/>
    </xf>
    <xf numFmtId="0" fontId="29" fillId="0" borderId="1" xfId="0" applyFont="1" applyBorder="1" applyAlignment="1">
      <alignment horizontal="center" vertical="center"/>
    </xf>
    <xf numFmtId="0" fontId="28" fillId="0" borderId="1" xfId="0" applyFont="1" applyBorder="1" applyAlignment="1">
      <alignment horizontal="left" vertical="center" wrapText="1"/>
    </xf>
    <xf numFmtId="0" fontId="6" fillId="0" borderId="1" xfId="0" applyFont="1" applyBorder="1" applyAlignment="1">
      <alignment horizontal="justify" vertical="center" wrapText="1"/>
    </xf>
    <xf numFmtId="0" fontId="12" fillId="0" borderId="1" xfId="0" applyFont="1" applyBorder="1" applyAlignment="1">
      <alignment vertical="center" wrapText="1"/>
    </xf>
    <xf numFmtId="166" fontId="6" fillId="0" borderId="1" xfId="1" applyNumberFormat="1" applyFont="1" applyFill="1" applyBorder="1" applyAlignment="1" applyProtection="1">
      <alignment horizontal="center" vertical="center"/>
    </xf>
    <xf numFmtId="164" fontId="6" fillId="0" borderId="0" xfId="0" applyNumberFormat="1" applyFont="1" applyAlignment="1">
      <alignment vertical="center"/>
    </xf>
    <xf numFmtId="169" fontId="6" fillId="0" borderId="0" xfId="0" applyNumberFormat="1" applyFont="1" applyAlignment="1">
      <alignment vertical="center"/>
    </xf>
    <xf numFmtId="0" fontId="44" fillId="0" borderId="0" xfId="8" applyFont="1" applyAlignment="1">
      <alignment horizontal="center" vertical="center" wrapText="1"/>
    </xf>
    <xf numFmtId="4" fontId="37" fillId="0" borderId="1" xfId="0" applyNumberFormat="1" applyFont="1" applyBorder="1" applyAlignment="1" applyProtection="1">
      <alignment horizontal="center" vertical="center"/>
      <protection locked="0"/>
    </xf>
    <xf numFmtId="4" fontId="37" fillId="2" borderId="5" xfId="0" applyNumberFormat="1" applyFont="1" applyFill="1" applyBorder="1" applyAlignment="1">
      <alignment horizontal="center" vertical="center"/>
    </xf>
    <xf numFmtId="4" fontId="6" fillId="5" borderId="1" xfId="0" applyNumberFormat="1" applyFont="1" applyFill="1" applyBorder="1" applyAlignment="1">
      <alignment horizontal="center" vertical="center"/>
    </xf>
    <xf numFmtId="0" fontId="9" fillId="5" borderId="1" xfId="1" applyNumberFormat="1" applyFont="1" applyFill="1" applyBorder="1" applyAlignment="1" applyProtection="1">
      <alignment horizontal="center" vertical="center"/>
    </xf>
    <xf numFmtId="0" fontId="8" fillId="0" borderId="6" xfId="0" applyFont="1" applyBorder="1" applyAlignment="1">
      <alignment horizontal="center" vertical="center"/>
    </xf>
    <xf numFmtId="0" fontId="6" fillId="0" borderId="7" xfId="0" applyFont="1" applyBorder="1" applyAlignment="1">
      <alignment vertical="center"/>
    </xf>
    <xf numFmtId="0" fontId="6" fillId="0" borderId="5" xfId="0" applyFont="1" applyBorder="1" applyAlignment="1">
      <alignment horizontal="center" vertical="center"/>
    </xf>
    <xf numFmtId="4" fontId="6" fillId="0" borderId="5" xfId="0" applyNumberFormat="1" applyFont="1" applyBorder="1" applyAlignment="1">
      <alignment vertical="center"/>
    </xf>
    <xf numFmtId="0" fontId="6" fillId="0" borderId="12" xfId="0" applyFont="1" applyBorder="1" applyAlignment="1">
      <alignment vertical="center"/>
    </xf>
    <xf numFmtId="0" fontId="6" fillId="0" borderId="6" xfId="0" applyFont="1" applyBorder="1" applyAlignment="1">
      <alignment horizontal="center" vertical="center"/>
    </xf>
    <xf numFmtId="4" fontId="6" fillId="0" borderId="6" xfId="0" applyNumberFormat="1" applyFont="1" applyBorder="1" applyAlignment="1">
      <alignment vertical="center"/>
    </xf>
    <xf numFmtId="0" fontId="18" fillId="4" borderId="1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20" fillId="0" borderId="16" xfId="0" applyFont="1" applyBorder="1" applyAlignment="1">
      <alignment horizontal="center"/>
    </xf>
    <xf numFmtId="0" fontId="20" fillId="0" borderId="17" xfId="0" applyFont="1" applyBorder="1" applyAlignment="1">
      <alignment horizontal="center"/>
    </xf>
    <xf numFmtId="0" fontId="20" fillId="0" borderId="18" xfId="0" applyFont="1" applyBorder="1" applyAlignment="1">
      <alignment horizontal="center"/>
    </xf>
    <xf numFmtId="0" fontId="7" fillId="9" borderId="1" xfId="0" applyFont="1" applyFill="1" applyBorder="1" applyAlignment="1">
      <alignment horizontal="center" vertical="center"/>
    </xf>
    <xf numFmtId="44" fontId="10" fillId="10" borderId="1" xfId="3"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4" fontId="34" fillId="0" borderId="2" xfId="0" applyNumberFormat="1" applyFont="1" applyBorder="1" applyAlignment="1" applyProtection="1">
      <alignment horizontal="left" vertical="center"/>
      <protection locked="0"/>
    </xf>
    <xf numFmtId="14" fontId="34" fillId="0" borderId="3" xfId="0" applyNumberFormat="1" applyFont="1" applyBorder="1" applyAlignment="1" applyProtection="1">
      <alignment horizontal="left" vertical="center"/>
      <protection locked="0"/>
    </xf>
    <xf numFmtId="14" fontId="34" fillId="0" borderId="4" xfId="0" applyNumberFormat="1" applyFont="1" applyBorder="1" applyAlignment="1" applyProtection="1">
      <alignment horizontal="left" vertical="center"/>
      <protection locked="0"/>
    </xf>
    <xf numFmtId="10" fontId="7" fillId="0" borderId="1" xfId="0" applyNumberFormat="1" applyFont="1" applyBorder="1" applyAlignment="1">
      <alignment horizontal="center" vertical="center"/>
    </xf>
    <xf numFmtId="0" fontId="8" fillId="2" borderId="0" xfId="0" applyFont="1" applyFill="1" applyAlignment="1">
      <alignment horizontal="center" vertical="center"/>
    </xf>
    <xf numFmtId="0" fontId="8" fillId="3" borderId="1" xfId="0" applyFont="1" applyFill="1" applyBorder="1" applyAlignment="1">
      <alignment horizontal="center" vertical="center"/>
    </xf>
    <xf numFmtId="165" fontId="8" fillId="0" borderId="1" xfId="0" applyNumberFormat="1" applyFont="1" applyBorder="1" applyAlignment="1">
      <alignment horizontal="center" vertical="center"/>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1" xfId="0" applyFont="1" applyBorder="1" applyAlignment="1">
      <alignment horizontal="center" vertical="center" wrapText="1"/>
    </xf>
    <xf numFmtId="0" fontId="39" fillId="0" borderId="9" xfId="0" applyFont="1" applyBorder="1" applyAlignment="1">
      <alignment horizontal="left" vertical="center"/>
    </xf>
    <xf numFmtId="0" fontId="40" fillId="0" borderId="9" xfId="0" applyFont="1" applyBorder="1" applyAlignment="1">
      <alignment horizontal="left" vertical="center"/>
    </xf>
    <xf numFmtId="0" fontId="36" fillId="4" borderId="7" xfId="0" applyFont="1" applyFill="1" applyBorder="1" applyAlignment="1">
      <alignment horizontal="center" vertical="center" wrapText="1"/>
    </xf>
    <xf numFmtId="0" fontId="36" fillId="4" borderId="9" xfId="0" applyFont="1" applyFill="1" applyBorder="1" applyAlignment="1">
      <alignment horizontal="center" vertical="center" wrapText="1"/>
    </xf>
    <xf numFmtId="0" fontId="36" fillId="4" borderId="2"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4" xfId="0" applyFont="1" applyFill="1" applyBorder="1" applyAlignment="1">
      <alignment horizontal="center" vertical="center"/>
    </xf>
    <xf numFmtId="0" fontId="37" fillId="0" borderId="1" xfId="0" applyFont="1" applyBorder="1" applyAlignment="1">
      <alignment horizontal="left"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xf>
    <xf numFmtId="0" fontId="6" fillId="0" borderId="1" xfId="0" applyFont="1" applyBorder="1" applyAlignment="1">
      <alignment horizontal="left" vertical="center" wrapText="1"/>
    </xf>
    <xf numFmtId="0" fontId="28" fillId="0" borderId="1" xfId="0" applyFont="1" applyBorder="1" applyAlignment="1">
      <alignment horizontal="left" vertical="center" wrapText="1"/>
    </xf>
    <xf numFmtId="0" fontId="6" fillId="0" borderId="1" xfId="0" applyFont="1" applyBorder="1" applyAlignment="1">
      <alignment horizontal="left" vertical="center"/>
    </xf>
    <xf numFmtId="0" fontId="33" fillId="0" borderId="1" xfId="0" applyFont="1" applyBorder="1" applyAlignment="1">
      <alignment horizontal="left" vertical="center" wrapText="1"/>
    </xf>
    <xf numFmtId="0" fontId="11" fillId="0" borderId="1" xfId="0" applyFont="1" applyBorder="1" applyAlignment="1">
      <alignment horizontal="left" vertical="center"/>
    </xf>
    <xf numFmtId="0" fontId="9" fillId="0" borderId="1" xfId="0" applyFont="1" applyBorder="1" applyAlignment="1">
      <alignment horizontal="left" vertical="center" wrapText="1"/>
    </xf>
    <xf numFmtId="0" fontId="41" fillId="0" borderId="1" xfId="0" applyFont="1" applyBorder="1" applyAlignment="1">
      <alignment horizontal="left" vertical="center" wrapText="1"/>
    </xf>
    <xf numFmtId="0" fontId="8" fillId="2" borderId="1" xfId="0" applyFont="1" applyFill="1" applyBorder="1" applyAlignment="1">
      <alignment horizontal="center" vertical="center"/>
    </xf>
    <xf numFmtId="14" fontId="34" fillId="0" borderId="1" xfId="0" applyNumberFormat="1" applyFont="1" applyBorder="1" applyAlignment="1" applyProtection="1">
      <alignment horizontal="left" vertical="center"/>
      <protection locked="0"/>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5" borderId="1" xfId="0" applyFont="1" applyFill="1" applyBorder="1" applyAlignment="1" applyProtection="1">
      <alignment horizontal="center" vertical="center"/>
      <protection locked="0"/>
    </xf>
    <xf numFmtId="1" fontId="7" fillId="5" borderId="1" xfId="0" applyNumberFormat="1" applyFont="1" applyFill="1" applyBorder="1" applyAlignment="1" applyProtection="1">
      <alignment horizontal="center" vertical="center"/>
      <protection locked="0"/>
    </xf>
    <xf numFmtId="0" fontId="6" fillId="2" borderId="1" xfId="0" applyFont="1" applyFill="1" applyBorder="1" applyAlignment="1">
      <alignment horizontal="left" vertical="center"/>
    </xf>
    <xf numFmtId="14" fontId="7" fillId="0" borderId="1" xfId="0" applyNumberFormat="1" applyFont="1" applyBorder="1" applyAlignment="1" applyProtection="1">
      <alignment horizontal="center" vertical="center"/>
      <protection locked="0"/>
    </xf>
    <xf numFmtId="0" fontId="9" fillId="0" borderId="1" xfId="0" applyFont="1" applyBorder="1" applyAlignment="1">
      <alignment horizontal="left" vertical="center"/>
    </xf>
    <xf numFmtId="0" fontId="29" fillId="0" borderId="1" xfId="0" applyFont="1" applyBorder="1" applyAlignment="1">
      <alignment horizontal="left" vertical="center"/>
    </xf>
    <xf numFmtId="0" fontId="29" fillId="0" borderId="1" xfId="0" applyFont="1" applyBorder="1" applyAlignment="1">
      <alignment horizontal="center" vertical="center"/>
    </xf>
    <xf numFmtId="0" fontId="6" fillId="0" borderId="1" xfId="0" applyFont="1" applyBorder="1" applyAlignment="1">
      <alignment horizontal="justify" vertical="center" wrapText="1"/>
    </xf>
    <xf numFmtId="0" fontId="32" fillId="0" borderId="1" xfId="0" applyFont="1" applyBorder="1" applyAlignment="1">
      <alignment horizontal="left" vertical="center" wrapText="1"/>
    </xf>
    <xf numFmtId="0" fontId="45"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44" fontId="24" fillId="3" borderId="1" xfId="3" applyFont="1" applyFill="1" applyBorder="1" applyAlignment="1" applyProtection="1">
      <alignment horizontal="center" vertical="center" wrapText="1"/>
    </xf>
    <xf numFmtId="0" fontId="8" fillId="0" borderId="1" xfId="0" applyFont="1" applyBorder="1" applyAlignment="1">
      <alignment horizontal="center" vertical="center"/>
    </xf>
    <xf numFmtId="0" fontId="12" fillId="0" borderId="1" xfId="0" applyFont="1" applyBorder="1" applyAlignment="1">
      <alignment horizontal="left" vertical="center" wrapText="1"/>
    </xf>
    <xf numFmtId="0" fontId="8" fillId="3" borderId="1" xfId="0" applyFont="1" applyFill="1" applyBorder="1" applyAlignment="1">
      <alignment horizontal="justify" vertical="center" wrapText="1"/>
    </xf>
    <xf numFmtId="0" fontId="5" fillId="2" borderId="1" xfId="0" applyFont="1" applyFill="1" applyBorder="1" applyAlignment="1">
      <alignment horizontal="left" vertical="center"/>
    </xf>
    <xf numFmtId="0" fontId="28" fillId="2" borderId="1" xfId="0" applyFont="1" applyFill="1" applyBorder="1" applyAlignment="1">
      <alignment horizontal="left" vertical="center"/>
    </xf>
    <xf numFmtId="0" fontId="28" fillId="2"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8" fillId="3" borderId="3" xfId="0" applyFont="1" applyFill="1" applyBorder="1" applyAlignment="1">
      <alignment horizontal="center" vertical="center"/>
    </xf>
    <xf numFmtId="0" fontId="29" fillId="0" borderId="3" xfId="0" applyFont="1" applyBorder="1" applyAlignment="1">
      <alignment horizontal="center" vertical="center"/>
    </xf>
    <xf numFmtId="0" fontId="6" fillId="0" borderId="4" xfId="0" applyFont="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9" fillId="3" borderId="2"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29" fillId="0" borderId="5" xfId="0" applyFont="1" applyBorder="1" applyAlignment="1">
      <alignment horizontal="left" vertical="center"/>
    </xf>
    <xf numFmtId="0" fontId="29" fillId="0" borderId="15" xfId="0" applyFont="1" applyBorder="1" applyAlignment="1">
      <alignment horizontal="left" vertical="center"/>
    </xf>
    <xf numFmtId="0" fontId="29" fillId="0" borderId="6" xfId="0" applyFont="1" applyBorder="1" applyAlignment="1">
      <alignment horizontal="left" vertical="center"/>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8" fillId="0" borderId="0" xfId="0" applyFont="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4" xfId="0" applyFont="1" applyBorder="1" applyAlignment="1">
      <alignment horizontal="left" vertical="center" wrapText="1"/>
    </xf>
    <xf numFmtId="0" fontId="28" fillId="0" borderId="13"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8" fillId="3" borderId="2"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6" fillId="0" borderId="4" xfId="0" applyFont="1" applyBorder="1" applyAlignment="1">
      <alignment horizontal="left" vertical="center" wrapText="1"/>
    </xf>
    <xf numFmtId="0" fontId="6" fillId="0" borderId="3"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36" fillId="4" borderId="1" xfId="0" applyFont="1" applyFill="1" applyBorder="1" applyAlignment="1">
      <alignment horizontal="center" vertical="center"/>
    </xf>
    <xf numFmtId="0" fontId="37" fillId="0" borderId="5" xfId="0" applyFont="1" applyBorder="1" applyAlignment="1">
      <alignment horizontal="center" vertical="center"/>
    </xf>
    <xf numFmtId="0" fontId="37" fillId="0" borderId="1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9" xfId="0" applyFont="1" applyBorder="1" applyAlignment="1">
      <alignment horizontal="center" vertical="center"/>
    </xf>
    <xf numFmtId="0" fontId="37" fillId="0" borderId="8" xfId="0" applyFont="1" applyBorder="1" applyAlignment="1">
      <alignment horizontal="center" vertical="center"/>
    </xf>
    <xf numFmtId="0" fontId="37" fillId="0" borderId="10" xfId="0" applyFont="1" applyBorder="1" applyAlignment="1">
      <alignment horizontal="center" vertical="center"/>
    </xf>
    <xf numFmtId="0" fontId="37" fillId="0" borderId="0" xfId="0" applyFont="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37" fillId="0" borderId="13" xfId="0" applyFont="1" applyBorder="1" applyAlignment="1">
      <alignment horizontal="center" vertical="center"/>
    </xf>
    <xf numFmtId="0" fontId="38" fillId="7" borderId="7" xfId="0" applyFont="1" applyFill="1" applyBorder="1" applyAlignment="1">
      <alignment horizontal="center" vertical="center"/>
    </xf>
    <xf numFmtId="0" fontId="38" fillId="7" borderId="9" xfId="0" applyFont="1" applyFill="1" applyBorder="1" applyAlignment="1">
      <alignment horizontal="center" vertical="center"/>
    </xf>
    <xf numFmtId="0" fontId="38" fillId="7" borderId="8" xfId="0" applyFont="1" applyFill="1" applyBorder="1" applyAlignment="1">
      <alignment horizontal="center" vertical="center"/>
    </xf>
    <xf numFmtId="4" fontId="5" fillId="0" borderId="5" xfId="0" applyNumberFormat="1" applyFont="1" applyBorder="1" applyAlignment="1">
      <alignment horizontal="center" vertical="center"/>
    </xf>
    <xf numFmtId="4" fontId="5" fillId="0" borderId="6" xfId="0" applyNumberFormat="1"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2" borderId="14"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14" xfId="0" applyFont="1" applyFill="1" applyBorder="1" applyAlignment="1">
      <alignment horizontal="center" vertical="center"/>
    </xf>
    <xf numFmtId="0" fontId="37" fillId="7" borderId="13" xfId="0" applyFont="1" applyFill="1" applyBorder="1" applyAlignment="1">
      <alignment horizontal="center" vertical="center"/>
    </xf>
    <xf numFmtId="0" fontId="36" fillId="4" borderId="2"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4" xfId="0" applyFont="1" applyFill="1" applyBorder="1" applyAlignment="1">
      <alignment horizontal="center" vertical="center" wrapText="1"/>
    </xf>
    <xf numFmtId="0" fontId="36" fillId="8" borderId="2" xfId="0" applyFont="1" applyFill="1" applyBorder="1" applyAlignment="1">
      <alignment horizontal="center" vertical="center" wrapText="1"/>
    </xf>
    <xf numFmtId="0" fontId="36" fillId="8" borderId="3" xfId="0" applyFont="1" applyFill="1" applyBorder="1" applyAlignment="1">
      <alignment horizontal="center" vertical="center" wrapText="1"/>
    </xf>
    <xf numFmtId="0" fontId="36" fillId="8" borderId="4" xfId="0" applyFont="1" applyFill="1" applyBorder="1" applyAlignment="1">
      <alignment horizontal="center" vertical="center" wrapText="1"/>
    </xf>
    <xf numFmtId="0" fontId="37" fillId="0" borderId="2" xfId="0" applyFont="1" applyBorder="1" applyAlignment="1">
      <alignment vertical="center"/>
    </xf>
    <xf numFmtId="0" fontId="37" fillId="0" borderId="3" xfId="0" applyFont="1" applyBorder="1" applyAlignment="1">
      <alignment vertical="center"/>
    </xf>
    <xf numFmtId="0" fontId="37" fillId="0" borderId="4" xfId="0" applyFont="1" applyBorder="1" applyAlignment="1">
      <alignment vertical="center"/>
    </xf>
    <xf numFmtId="0" fontId="36" fillId="4" borderId="8"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4" borderId="14" xfId="0" applyFont="1" applyFill="1" applyBorder="1" applyAlignment="1">
      <alignment horizontal="center" vertical="center" wrapText="1"/>
    </xf>
    <xf numFmtId="0" fontId="36" fillId="4" borderId="13"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36" fillId="8" borderId="7" xfId="0" applyFont="1" applyFill="1" applyBorder="1" applyAlignment="1">
      <alignment horizontal="center" vertical="center" wrapText="1"/>
    </xf>
    <xf numFmtId="0" fontId="36" fillId="8" borderId="9" xfId="0" applyFont="1" applyFill="1" applyBorder="1" applyAlignment="1">
      <alignment horizontal="center" vertical="center" wrapText="1"/>
    </xf>
    <xf numFmtId="0" fontId="36" fillId="8" borderId="8"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36" fillId="8" borderId="14"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7" fillId="8" borderId="5" xfId="0" applyFont="1" applyFill="1" applyBorder="1" applyAlignment="1">
      <alignment horizontal="center" vertical="center" wrapText="1"/>
    </xf>
    <xf numFmtId="0" fontId="37" fillId="8" borderId="6" xfId="0" applyFont="1" applyFill="1" applyBorder="1" applyAlignment="1">
      <alignment horizontal="center" vertical="center" wrapText="1"/>
    </xf>
    <xf numFmtId="44" fontId="10" fillId="7" borderId="5" xfId="3" applyFont="1" applyFill="1" applyBorder="1" applyAlignment="1">
      <alignment horizontal="center" vertical="center"/>
    </xf>
    <xf numFmtId="44" fontId="10" fillId="7" borderId="6" xfId="3" applyFont="1" applyFill="1" applyBorder="1" applyAlignment="1">
      <alignment horizontal="center" vertical="center"/>
    </xf>
    <xf numFmtId="168" fontId="37" fillId="0" borderId="5" xfId="0" applyNumberFormat="1" applyFont="1" applyBorder="1" applyAlignment="1">
      <alignment horizontal="center" vertical="center"/>
    </xf>
    <xf numFmtId="168" fontId="37" fillId="0" borderId="6" xfId="0" applyNumberFormat="1" applyFont="1" applyBorder="1" applyAlignment="1">
      <alignment horizontal="center" vertical="center"/>
    </xf>
    <xf numFmtId="0" fontId="0" fillId="6" borderId="2"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6" fillId="11" borderId="1" xfId="0" applyFont="1" applyFill="1" applyBorder="1" applyAlignment="1" applyProtection="1">
      <alignment horizontal="center" vertical="center"/>
      <protection locked="0"/>
    </xf>
    <xf numFmtId="44" fontId="36" fillId="11" borderId="1" xfId="0" applyNumberFormat="1" applyFont="1" applyFill="1" applyBorder="1" applyAlignment="1">
      <alignment vertical="center"/>
    </xf>
    <xf numFmtId="0" fontId="8" fillId="11" borderId="1" xfId="0" applyFont="1" applyFill="1" applyBorder="1" applyAlignment="1">
      <alignment horizontal="center" vertical="center"/>
    </xf>
    <xf numFmtId="0" fontId="6" fillId="11" borderId="2" xfId="0" applyFont="1" applyFill="1" applyBorder="1" applyAlignment="1">
      <alignment vertical="center"/>
    </xf>
    <xf numFmtId="0" fontId="6" fillId="11" borderId="1" xfId="0" applyFont="1" applyFill="1" applyBorder="1" applyAlignment="1">
      <alignment horizontal="center" vertical="center"/>
    </xf>
    <xf numFmtId="4" fontId="6" fillId="11" borderId="1" xfId="0" applyNumberFormat="1" applyFont="1" applyFill="1" applyBorder="1" applyAlignment="1">
      <alignment vertical="center"/>
    </xf>
    <xf numFmtId="169" fontId="6" fillId="11" borderId="0" xfId="0" applyNumberFormat="1" applyFont="1" applyFill="1" applyAlignment="1">
      <alignment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4" fontId="6" fillId="0" borderId="0" xfId="0" applyNumberFormat="1" applyFont="1" applyBorder="1" applyAlignment="1">
      <alignment vertical="center"/>
    </xf>
    <xf numFmtId="169" fontId="6" fillId="0" borderId="0" xfId="0" applyNumberFormat="1"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8" fillId="11" borderId="22" xfId="0" applyFont="1" applyFill="1" applyBorder="1" applyAlignment="1">
      <alignment horizontal="center" vertical="center"/>
    </xf>
    <xf numFmtId="0" fontId="6" fillId="11" borderId="22" xfId="0" applyFont="1" applyFill="1" applyBorder="1" applyAlignment="1">
      <alignment vertical="center"/>
    </xf>
    <xf numFmtId="0" fontId="6" fillId="11" borderId="22" xfId="0" applyFont="1" applyFill="1" applyBorder="1" applyAlignment="1">
      <alignment horizontal="center" vertical="center"/>
    </xf>
    <xf numFmtId="4" fontId="6" fillId="11" borderId="22" xfId="0" applyNumberFormat="1" applyFont="1" applyFill="1" applyBorder="1" applyAlignment="1">
      <alignment vertical="center"/>
    </xf>
    <xf numFmtId="169" fontId="7" fillId="11" borderId="22" xfId="0" applyNumberFormat="1" applyFont="1" applyFill="1" applyBorder="1" applyAlignment="1">
      <alignment vertical="center"/>
    </xf>
    <xf numFmtId="0" fontId="6" fillId="11" borderId="22" xfId="0" applyFont="1" applyFill="1" applyBorder="1" applyAlignment="1" applyProtection="1">
      <alignment horizontal="center" vertical="center"/>
      <protection locked="0"/>
    </xf>
    <xf numFmtId="44" fontId="36" fillId="11" borderId="22" xfId="0" applyNumberFormat="1" applyFont="1" applyFill="1" applyBorder="1" applyAlignment="1">
      <alignment vertical="center"/>
    </xf>
    <xf numFmtId="169" fontId="6" fillId="0" borderId="5" xfId="0" applyNumberFormat="1" applyFont="1" applyBorder="1" applyAlignment="1" applyProtection="1">
      <alignment vertical="center"/>
      <protection locked="0"/>
    </xf>
    <xf numFmtId="0" fontId="6" fillId="0" borderId="5" xfId="0" applyFont="1" applyBorder="1" applyAlignment="1" applyProtection="1">
      <alignment horizontal="center" vertical="center"/>
      <protection locked="0"/>
    </xf>
    <xf numFmtId="0" fontId="36" fillId="4" borderId="22"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2" xfId="0" applyFont="1" applyFill="1" applyBorder="1" applyAlignment="1">
      <alignment horizontal="center" vertical="center"/>
    </xf>
    <xf numFmtId="0" fontId="36" fillId="0" borderId="12"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3" xfId="0" applyFont="1" applyBorder="1" applyAlignment="1">
      <alignment horizontal="center" vertical="center" wrapText="1"/>
    </xf>
    <xf numFmtId="0" fontId="10" fillId="0" borderId="15" xfId="0" applyFont="1" applyBorder="1" applyAlignment="1">
      <alignment horizontal="center" vertical="center" wrapText="1"/>
    </xf>
    <xf numFmtId="169" fontId="10" fillId="5" borderId="15" xfId="0" applyNumberFormat="1" applyFont="1" applyFill="1" applyBorder="1" applyAlignment="1">
      <alignment horizontal="center" vertical="center"/>
    </xf>
  </cellXfs>
  <cellStyles count="9">
    <cellStyle name="Hiperlink" xfId="8" builtinId="8"/>
    <cellStyle name="Moeda" xfId="3" builtinId="4"/>
    <cellStyle name="Normal" xfId="0" builtinId="0"/>
    <cellStyle name="Normal 2" xfId="7" xr:uid="{00000000-0005-0000-0000-000002000000}"/>
    <cellStyle name="Normal 3" xfId="5" xr:uid="{00000000-0005-0000-0000-000003000000}"/>
    <cellStyle name="Porcentagem" xfId="1" builtinId="5"/>
    <cellStyle name="Porcentagem 2" xfId="6" xr:uid="{00000000-0005-0000-0000-000005000000}"/>
    <cellStyle name="Vírgula 2" xfId="2" xr:uid="{00000000-0005-0000-0000-000006000000}"/>
    <cellStyle name="Vírgula 2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erlin\reitoria$\Users\2672935\Documents\Dropbox\Administra&#231;&#227;o\!IFRN\_F&#201;RIAS\PE%20Limpeza,%20Asseio%20e%20Conservacao\!Pesquisa%20-%20Limpeza%20-v5%20-%20C&#243;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297538\Desktop\REPACTUA&#199;&#213;ES\CONTRATO%2021-2018\PLANILHA%20DE%20REPACTUA&#199;&#195;O%20PISCINEIRO%20E%20PORTEIRO%20-%20SERV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tab_campus#"/>
      <sheetName val="#insumo total#"/>
      <sheetName val="RESUMO"/>
      <sheetName val="1 Produtividade"/>
      <sheetName val="2 RE"/>
      <sheetName val="5 Insumos"/>
      <sheetName val="6 Uniforme"/>
      <sheetName val="8 ITENS DA LICITACAO"/>
    </sheetNames>
    <sheetDataSet>
      <sheetData sheetId="0"/>
      <sheetData sheetId="1"/>
      <sheetData sheetId="2"/>
      <sheetData sheetId="3"/>
      <sheetData sheetId="4"/>
      <sheetData sheetId="5"/>
      <sheetData sheetId="6">
        <row r="4">
          <cell r="AX4" t="str">
            <v>RE</v>
          </cell>
          <cell r="AY4" t="str">
            <v>AP</v>
          </cell>
          <cell r="AZ4" t="str">
            <v>CA</v>
          </cell>
          <cell r="BA4" t="str">
            <v>CANG</v>
          </cell>
          <cell r="BB4" t="str">
            <v>CM</v>
          </cell>
          <cell r="BC4" t="str">
            <v>CN</v>
          </cell>
          <cell r="BD4" t="str">
            <v>IP</v>
          </cell>
          <cell r="BE4" t="str">
            <v>JC</v>
          </cell>
          <cell r="BF4" t="str">
            <v>MC</v>
          </cell>
          <cell r="BG4" t="str">
            <v>MO</v>
          </cell>
          <cell r="BH4" t="str">
            <v>CNAT</v>
          </cell>
          <cell r="BI4" t="str">
            <v>CALT</v>
          </cell>
          <cell r="BJ4" t="str">
            <v>ZN</v>
          </cell>
          <cell r="BK4" t="str">
            <v>NC</v>
          </cell>
          <cell r="BL4" t="str">
            <v>PAR</v>
          </cell>
          <cell r="BM4" t="str">
            <v>PF</v>
          </cell>
          <cell r="BN4" t="str">
            <v>SC</v>
          </cell>
          <cell r="BO4" t="str">
            <v>SGA</v>
          </cell>
          <cell r="BP4" t="str">
            <v>SPP</v>
          </cell>
          <cell r="BQ4" t="str">
            <v>EaD</v>
          </cell>
          <cell r="BR4" t="str">
            <v>PAAS</v>
          </cell>
          <cell r="BS4" t="str">
            <v>LJ</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Carla Patricia Silva de Farias" id="{77356B0A-1E02-4FF0-8633-B2FAC54467A8}" userId="S::carla.farias@academico.ifrn.edu.br::6392b854-c24e-4807-ad42-366dc55060fa" providerId="AD"/>
</personList>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9" dT="2023-10-02T13:25:15.80" personId="{77356B0A-1E02-4FF0-8633-B2FAC54467A8}" id="{F7DB3139-B44A-4D18-BC95-517540328CC2}">
    <text>1248,50*INPC acumulado jan/dez22</text>
  </threadedComment>
  <threadedComment ref="F53" dT="2023-10-02T13:28:30.46" personId="{77356B0A-1E02-4FF0-8633-B2FAC54467A8}" id="{C5C01350-2D22-49B9-8746-059F5CEA27BE}">
    <text>conferir o percentual correto de cada empresa na GFIP</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suap.ifrn.edu.br/processo_eletronico/processo/306642/" TargetMode="External"/><Relationship Id="rId2" Type="http://schemas.openxmlformats.org/officeDocument/2006/relationships/hyperlink" Target="https://suap.ifrn.edu.br/processo_eletronico/processo/306642/" TargetMode="External"/><Relationship Id="rId1" Type="http://schemas.openxmlformats.org/officeDocument/2006/relationships/hyperlink" Target="https://suap.ifrn.edu.br/processo_eletronico/processo/306642/"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2"/>
  <sheetViews>
    <sheetView showGridLines="0" workbookViewId="0">
      <selection activeCell="B17" sqref="B17"/>
    </sheetView>
  </sheetViews>
  <sheetFormatPr defaultRowHeight="14.45"/>
  <sheetData>
    <row r="1" spans="2:8">
      <c r="B1" t="s">
        <v>0</v>
      </c>
      <c r="C1" t="s">
        <v>1</v>
      </c>
      <c r="E1" s="1" t="s">
        <v>2</v>
      </c>
      <c r="F1" t="s">
        <v>3</v>
      </c>
      <c r="H1" t="s">
        <v>4</v>
      </c>
    </row>
    <row r="2" spans="2:8">
      <c r="B2" t="s">
        <v>5</v>
      </c>
      <c r="C2">
        <v>0.5</v>
      </c>
      <c r="E2" s="1" t="s">
        <v>6</v>
      </c>
      <c r="F2" t="s">
        <v>7</v>
      </c>
      <c r="H2" t="s">
        <v>8</v>
      </c>
    </row>
    <row r="3" spans="2:8">
      <c r="B3" t="s">
        <v>9</v>
      </c>
      <c r="C3">
        <v>1</v>
      </c>
      <c r="E3" s="1" t="s">
        <v>10</v>
      </c>
      <c r="F3" t="s">
        <v>11</v>
      </c>
    </row>
    <row r="4" spans="2:8">
      <c r="B4" t="s">
        <v>12</v>
      </c>
      <c r="C4">
        <v>2</v>
      </c>
      <c r="E4" s="1" t="s">
        <v>13</v>
      </c>
      <c r="F4" t="s">
        <v>14</v>
      </c>
    </row>
    <row r="5" spans="2:8">
      <c r="B5" t="s">
        <v>15</v>
      </c>
      <c r="C5">
        <v>4</v>
      </c>
      <c r="E5" s="1" t="s">
        <v>16</v>
      </c>
      <c r="F5" t="s">
        <v>17</v>
      </c>
    </row>
    <row r="6" spans="2:8">
      <c r="B6" t="s">
        <v>18</v>
      </c>
      <c r="C6">
        <v>12</v>
      </c>
      <c r="E6" s="1" t="s">
        <v>19</v>
      </c>
      <c r="F6" t="s">
        <v>20</v>
      </c>
    </row>
    <row r="7" spans="2:8">
      <c r="E7" s="1" t="s">
        <v>21</v>
      </c>
      <c r="F7" t="s">
        <v>22</v>
      </c>
    </row>
    <row r="8" spans="2:8">
      <c r="E8" s="1" t="s">
        <v>23</v>
      </c>
      <c r="F8" t="s">
        <v>24</v>
      </c>
    </row>
    <row r="9" spans="2:8">
      <c r="E9" s="1" t="s">
        <v>25</v>
      </c>
      <c r="F9" t="s">
        <v>26</v>
      </c>
    </row>
    <row r="10" spans="2:8">
      <c r="E10" s="1" t="s">
        <v>27</v>
      </c>
      <c r="F10" t="s">
        <v>28</v>
      </c>
    </row>
    <row r="11" spans="2:8">
      <c r="E11" s="1" t="s">
        <v>29</v>
      </c>
      <c r="F11" t="s">
        <v>30</v>
      </c>
    </row>
    <row r="12" spans="2:8">
      <c r="E12" s="1" t="s">
        <v>31</v>
      </c>
      <c r="F12" t="s">
        <v>32</v>
      </c>
    </row>
    <row r="13" spans="2:8">
      <c r="E13" s="1" t="s">
        <v>33</v>
      </c>
      <c r="F13" t="s">
        <v>34</v>
      </c>
    </row>
    <row r="14" spans="2:8">
      <c r="E14" s="1" t="s">
        <v>35</v>
      </c>
      <c r="F14" t="s">
        <v>36</v>
      </c>
    </row>
    <row r="15" spans="2:8">
      <c r="E15" s="1" t="s">
        <v>37</v>
      </c>
      <c r="F15" t="s">
        <v>38</v>
      </c>
    </row>
    <row r="16" spans="2:8">
      <c r="E16" s="1" t="s">
        <v>39</v>
      </c>
      <c r="F16" t="s">
        <v>40</v>
      </c>
    </row>
    <row r="17" spans="5:6">
      <c r="E17" s="1" t="s">
        <v>41</v>
      </c>
      <c r="F17" t="s">
        <v>42</v>
      </c>
    </row>
    <row r="18" spans="5:6">
      <c r="E18" s="1" t="s">
        <v>43</v>
      </c>
      <c r="F18" t="s">
        <v>44</v>
      </c>
    </row>
    <row r="19" spans="5:6">
      <c r="E19" s="1" t="s">
        <v>45</v>
      </c>
      <c r="F19" t="s">
        <v>46</v>
      </c>
    </row>
    <row r="20" spans="5:6">
      <c r="E20" s="1" t="s">
        <v>47</v>
      </c>
      <c r="F20" t="s">
        <v>48</v>
      </c>
    </row>
    <row r="21" spans="5:6">
      <c r="E21" s="1" t="s">
        <v>49</v>
      </c>
      <c r="F21" t="s">
        <v>50</v>
      </c>
    </row>
    <row r="22" spans="5:6">
      <c r="E22" s="1" t="s">
        <v>51</v>
      </c>
      <c r="F22" t="s">
        <v>52</v>
      </c>
    </row>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C49DE-B283-4D9B-B29C-853F5A957A43}">
  <sheetPr>
    <tabColor theme="5" tint="0.59999389629810485"/>
    <pageSetUpPr fitToPage="1"/>
  </sheetPr>
  <dimension ref="B1:H174"/>
  <sheetViews>
    <sheetView showGridLines="0" view="pageBreakPreview" topLeftCell="A172" zoomScale="115" zoomScaleNormal="115" zoomScaleSheetLayoutView="115" workbookViewId="0">
      <selection activeCell="B175" sqref="B175"/>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2:8" ht="8.25" customHeight="1">
      <c r="H1" s="80"/>
    </row>
    <row r="2" spans="2:8" s="81" customFormat="1" ht="15" customHeight="1">
      <c r="B2" s="3" t="s">
        <v>76</v>
      </c>
      <c r="C2" s="73" t="s">
        <v>21</v>
      </c>
      <c r="D2" s="3" t="s">
        <v>77</v>
      </c>
      <c r="E2" s="184"/>
      <c r="F2" s="184"/>
      <c r="H2" s="82"/>
    </row>
    <row r="3" spans="2:8" ht="7.5"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44712</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311</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326</v>
      </c>
      <c r="C16" s="215"/>
      <c r="D16" s="79" t="s">
        <v>142</v>
      </c>
      <c r="E16" s="216">
        <v>1</v>
      </c>
      <c r="F16" s="216"/>
      <c r="H16" s="11"/>
    </row>
    <row r="17" spans="2:8" ht="15" hidden="1" customHeight="1">
      <c r="H17" s="11"/>
    </row>
    <row r="18" spans="2:8" ht="6" customHeight="1">
      <c r="B18" s="185"/>
      <c r="C18" s="185"/>
      <c r="D18" s="185"/>
      <c r="E18" s="185"/>
      <c r="F18" s="185"/>
      <c r="H18" s="11"/>
    </row>
    <row r="19" spans="2:8" ht="15" customHeight="1">
      <c r="B19" s="186" t="s">
        <v>143</v>
      </c>
      <c r="C19" s="186"/>
      <c r="D19" s="186"/>
      <c r="E19" s="186"/>
      <c r="F19" s="186"/>
      <c r="H19" s="11"/>
    </row>
    <row r="20" spans="2:8" ht="15" customHeight="1">
      <c r="B20" s="186" t="s">
        <v>144</v>
      </c>
      <c r="C20" s="186"/>
      <c r="D20" s="186"/>
      <c r="E20" s="186"/>
      <c r="F20" s="186"/>
      <c r="H20" s="11"/>
    </row>
    <row r="21" spans="2:8" ht="15" customHeight="1">
      <c r="B21" s="202" t="s">
        <v>145</v>
      </c>
      <c r="C21" s="202"/>
      <c r="D21" s="202"/>
      <c r="E21" s="202"/>
      <c r="F21" s="202"/>
      <c r="H21" s="11"/>
    </row>
    <row r="22" spans="2:8" ht="15" customHeight="1">
      <c r="B22" s="7">
        <v>1</v>
      </c>
      <c r="C22" s="217" t="s">
        <v>146</v>
      </c>
      <c r="D22" s="217"/>
      <c r="E22" s="217"/>
      <c r="F22" s="95" t="s">
        <v>112</v>
      </c>
      <c r="H22" s="11"/>
    </row>
    <row r="23" spans="2:8" ht="15" customHeight="1">
      <c r="B23" s="7">
        <v>2</v>
      </c>
      <c r="C23" s="206" t="s">
        <v>147</v>
      </c>
      <c r="D23" s="206"/>
      <c r="E23" s="206"/>
      <c r="F23" s="91">
        <v>2022.47</v>
      </c>
      <c r="H23" s="11"/>
    </row>
    <row r="24" spans="2:8" ht="15" customHeight="1">
      <c r="B24" s="7">
        <v>3</v>
      </c>
      <c r="C24" s="206" t="s">
        <v>148</v>
      </c>
      <c r="D24" s="206"/>
      <c r="E24" s="206"/>
      <c r="F24" s="110" t="s">
        <v>327</v>
      </c>
      <c r="H24" s="11"/>
    </row>
    <row r="25" spans="2:8" ht="15" customHeight="1">
      <c r="B25" s="7">
        <v>4</v>
      </c>
      <c r="C25" s="206" t="s">
        <v>150</v>
      </c>
      <c r="D25" s="206"/>
      <c r="E25" s="206"/>
      <c r="F25" s="4">
        <v>44927</v>
      </c>
      <c r="H25" s="11"/>
    </row>
    <row r="26" spans="2:8" ht="9" customHeight="1">
      <c r="B26" s="75" t="s">
        <v>151</v>
      </c>
      <c r="C26" s="208"/>
      <c r="D26" s="208"/>
      <c r="E26" s="208"/>
      <c r="F26" s="208"/>
      <c r="H26" s="11"/>
    </row>
    <row r="27" spans="2:8" ht="15" customHeight="1">
      <c r="B27" s="200" t="s">
        <v>152</v>
      </c>
      <c r="C27" s="244"/>
      <c r="D27" s="244"/>
      <c r="E27" s="244"/>
      <c r="F27" s="201"/>
      <c r="H27" s="11"/>
    </row>
    <row r="28" spans="2:8" ht="15" customHeight="1">
      <c r="B28" s="71">
        <v>1</v>
      </c>
      <c r="C28" s="186" t="s">
        <v>153</v>
      </c>
      <c r="D28" s="186"/>
      <c r="E28" s="186"/>
      <c r="F28" s="20" t="s">
        <v>154</v>
      </c>
      <c r="H28" s="11"/>
    </row>
    <row r="29" spans="2:8" ht="15" customHeight="1">
      <c r="B29" s="7" t="s">
        <v>127</v>
      </c>
      <c r="C29" s="16" t="s">
        <v>309</v>
      </c>
      <c r="D29" s="17"/>
      <c r="E29" s="25"/>
      <c r="F29" s="137">
        <f>F23</f>
        <v>2022.47</v>
      </c>
      <c r="H29" s="11"/>
    </row>
    <row r="30" spans="2:8" ht="15" customHeight="1">
      <c r="B30" s="7" t="s">
        <v>129</v>
      </c>
      <c r="C30" s="16" t="s">
        <v>156</v>
      </c>
      <c r="D30" s="17"/>
      <c r="E30" s="25">
        <v>0.3</v>
      </c>
      <c r="F30" s="137">
        <f t="shared" ref="F30:F36" si="0">$F$29*E30</f>
        <v>606.74</v>
      </c>
      <c r="H30" s="11"/>
    </row>
    <row r="31" spans="2:8" ht="15" customHeight="1">
      <c r="B31" s="7" t="s">
        <v>132</v>
      </c>
      <c r="C31" s="16" t="s">
        <v>157</v>
      </c>
      <c r="D31" s="17"/>
      <c r="E31" s="26"/>
      <c r="F31" s="137">
        <f t="shared" si="0"/>
        <v>0</v>
      </c>
      <c r="H31" s="11"/>
    </row>
    <row r="32" spans="2:8" ht="15" customHeight="1">
      <c r="B32" s="7" t="s">
        <v>135</v>
      </c>
      <c r="C32" s="16" t="s">
        <v>158</v>
      </c>
      <c r="D32" s="17"/>
      <c r="E32" s="25"/>
      <c r="F32" s="137">
        <f t="shared" si="0"/>
        <v>0</v>
      </c>
      <c r="H32" s="11"/>
    </row>
    <row r="33" spans="2:8" ht="15" customHeight="1">
      <c r="B33" s="7" t="s">
        <v>159</v>
      </c>
      <c r="C33" s="16" t="s">
        <v>160</v>
      </c>
      <c r="D33" s="17"/>
      <c r="E33" s="25"/>
      <c r="F33" s="137">
        <f t="shared" si="0"/>
        <v>0</v>
      </c>
      <c r="H33" s="11"/>
    </row>
    <row r="34" spans="2:8" ht="15" customHeight="1">
      <c r="B34" s="7" t="s">
        <v>161</v>
      </c>
      <c r="C34" s="16" t="s">
        <v>162</v>
      </c>
      <c r="D34" s="17"/>
      <c r="E34" s="25"/>
      <c r="F34" s="137">
        <f t="shared" si="0"/>
        <v>0</v>
      </c>
      <c r="H34" s="11"/>
    </row>
    <row r="35" spans="2:8" ht="15" customHeight="1">
      <c r="B35" s="7" t="s">
        <v>163</v>
      </c>
      <c r="C35" s="16" t="s">
        <v>164</v>
      </c>
      <c r="D35" s="17"/>
      <c r="E35" s="25"/>
      <c r="F35" s="137">
        <f t="shared" si="0"/>
        <v>0</v>
      </c>
      <c r="H35" s="11"/>
    </row>
    <row r="36" spans="2:8" ht="15" customHeight="1">
      <c r="B36" s="68" t="s">
        <v>165</v>
      </c>
      <c r="C36" s="242" t="s">
        <v>166</v>
      </c>
      <c r="D36" s="246"/>
      <c r="E36" s="26"/>
      <c r="F36" s="137">
        <f t="shared" si="0"/>
        <v>0</v>
      </c>
      <c r="H36" s="11"/>
    </row>
    <row r="37" spans="2:8" ht="15" customHeight="1">
      <c r="B37" s="200" t="s">
        <v>167</v>
      </c>
      <c r="C37" s="244"/>
      <c r="D37" s="201"/>
      <c r="E37" s="24">
        <f>SUM(E30:E36)</f>
        <v>0.3</v>
      </c>
      <c r="F37" s="20">
        <f>SUM(F29:F36)</f>
        <v>2629.21</v>
      </c>
      <c r="H37" s="11"/>
    </row>
    <row r="38" spans="2:8" ht="45.75" customHeight="1">
      <c r="B38" s="87" t="s">
        <v>168</v>
      </c>
      <c r="C38" s="210" t="s">
        <v>169</v>
      </c>
      <c r="D38" s="205"/>
      <c r="E38" s="205"/>
      <c r="F38" s="205"/>
      <c r="H38" s="11"/>
    </row>
    <row r="39" spans="2:8" ht="7.5" customHeight="1">
      <c r="B39" s="245"/>
      <c r="C39" s="245"/>
      <c r="D39" s="245"/>
      <c r="E39" s="245"/>
      <c r="F39" s="245"/>
      <c r="H39" s="11"/>
    </row>
    <row r="40" spans="2:8" ht="15" customHeight="1">
      <c r="B40" s="200" t="s">
        <v>170</v>
      </c>
      <c r="C40" s="244"/>
      <c r="D40" s="244"/>
      <c r="E40" s="244"/>
      <c r="F40" s="201"/>
      <c r="H40" s="11"/>
    </row>
    <row r="41" spans="2:8" ht="15" hidden="1" customHeight="1">
      <c r="B41" s="245"/>
      <c r="C41" s="245"/>
      <c r="D41" s="245"/>
      <c r="E41" s="245"/>
      <c r="F41" s="245"/>
      <c r="H41" s="11"/>
    </row>
    <row r="42" spans="2:8" ht="15" customHeight="1">
      <c r="B42" s="200" t="s">
        <v>171</v>
      </c>
      <c r="C42" s="244"/>
      <c r="D42" s="244"/>
      <c r="E42" s="244"/>
      <c r="F42" s="201"/>
      <c r="H42" s="11"/>
    </row>
    <row r="43" spans="2:8" ht="15" customHeight="1">
      <c r="B43" s="71" t="s">
        <v>172</v>
      </c>
      <c r="C43" s="200" t="s">
        <v>173</v>
      </c>
      <c r="D43" s="201"/>
      <c r="E43" s="31" t="s">
        <v>174</v>
      </c>
      <c r="F43" s="20" t="s">
        <v>154</v>
      </c>
      <c r="H43" s="11"/>
    </row>
    <row r="44" spans="2:8" ht="15" customHeight="1">
      <c r="B44" s="7" t="s">
        <v>127</v>
      </c>
      <c r="C44" s="242" t="s">
        <v>175</v>
      </c>
      <c r="D44" s="246"/>
      <c r="E44" s="25">
        <v>8.3330000000000001E-2</v>
      </c>
      <c r="F44" s="138">
        <f>E44*$F$37</f>
        <v>219.09</v>
      </c>
      <c r="H44" s="11"/>
    </row>
    <row r="45" spans="2:8" ht="15" customHeight="1">
      <c r="B45" s="18" t="s">
        <v>129</v>
      </c>
      <c r="C45" s="247" t="s">
        <v>176</v>
      </c>
      <c r="D45" s="248"/>
      <c r="E45" s="27">
        <f>8.33%+2.778%</f>
        <v>0.11108</v>
      </c>
      <c r="F45" s="138">
        <f>E45*$F$37</f>
        <v>292.05</v>
      </c>
      <c r="H45" s="11"/>
    </row>
    <row r="46" spans="2:8" ht="15" customHeight="1">
      <c r="B46" s="200" t="s">
        <v>177</v>
      </c>
      <c r="C46" s="244"/>
      <c r="D46" s="201"/>
      <c r="E46" s="24">
        <f>SUM(E44:E45)</f>
        <v>0.19441</v>
      </c>
      <c r="F46" s="21">
        <f>SUM(F44:F45)</f>
        <v>511.14</v>
      </c>
      <c r="H46" s="11"/>
    </row>
    <row r="47" spans="2:8" ht="45.75" customHeight="1">
      <c r="B47" s="87" t="s">
        <v>178</v>
      </c>
      <c r="C47" s="249" t="s">
        <v>179</v>
      </c>
      <c r="D47" s="250"/>
      <c r="E47" s="250"/>
      <c r="F47" s="251"/>
      <c r="H47" s="11"/>
    </row>
    <row r="48" spans="2:8" ht="15" hidden="1" customHeight="1">
      <c r="B48" s="245"/>
      <c r="C48" s="245"/>
      <c r="D48" s="245"/>
      <c r="E48" s="245"/>
      <c r="F48" s="245"/>
      <c r="H48" s="11"/>
    </row>
    <row r="49" spans="2:8" ht="15" customHeight="1">
      <c r="B49" s="200" t="s">
        <v>180</v>
      </c>
      <c r="C49" s="244"/>
      <c r="D49" s="244"/>
      <c r="E49" s="244"/>
      <c r="F49" s="201"/>
      <c r="H49" s="11"/>
    </row>
    <row r="50" spans="2:8" ht="15" customHeight="1">
      <c r="B50" s="71" t="s">
        <v>181</v>
      </c>
      <c r="C50" s="200" t="s">
        <v>182</v>
      </c>
      <c r="D50" s="201"/>
      <c r="E50" s="31" t="s">
        <v>174</v>
      </c>
      <c r="F50" s="20" t="s">
        <v>154</v>
      </c>
      <c r="H50" s="11"/>
    </row>
    <row r="51" spans="2:8" ht="15" customHeight="1">
      <c r="B51" s="7" t="s">
        <v>127</v>
      </c>
      <c r="C51" s="242" t="s">
        <v>183</v>
      </c>
      <c r="D51" s="246"/>
      <c r="E51" s="25">
        <v>0.2</v>
      </c>
      <c r="F51" s="138">
        <f>E51*($F$37+$F$46)</f>
        <v>628.07000000000005</v>
      </c>
      <c r="H51" s="11"/>
    </row>
    <row r="52" spans="2:8" ht="15" customHeight="1">
      <c r="B52" s="7" t="s">
        <v>129</v>
      </c>
      <c r="C52" s="242" t="s">
        <v>184</v>
      </c>
      <c r="D52" s="246"/>
      <c r="E52" s="25">
        <v>2.5000000000000001E-2</v>
      </c>
      <c r="F52" s="138">
        <f t="shared" ref="F52:F58" si="1">E52*($F$37+$F$46)</f>
        <v>78.510000000000005</v>
      </c>
      <c r="H52" s="11"/>
    </row>
    <row r="53" spans="2:8" ht="15" customHeight="1">
      <c r="B53" s="7" t="s">
        <v>132</v>
      </c>
      <c r="C53" s="242" t="s">
        <v>185</v>
      </c>
      <c r="D53" s="246"/>
      <c r="E53" s="66">
        <v>0.02</v>
      </c>
      <c r="F53" s="138">
        <f t="shared" si="1"/>
        <v>62.81</v>
      </c>
      <c r="H53" s="11"/>
    </row>
    <row r="54" spans="2:8" ht="15" customHeight="1">
      <c r="B54" s="7" t="s">
        <v>135</v>
      </c>
      <c r="C54" s="242" t="s">
        <v>186</v>
      </c>
      <c r="D54" s="246"/>
      <c r="E54" s="25">
        <v>1.4999999999999999E-2</v>
      </c>
      <c r="F54" s="138">
        <f t="shared" si="1"/>
        <v>47.11</v>
      </c>
      <c r="H54" s="11"/>
    </row>
    <row r="55" spans="2:8" ht="15" customHeight="1">
      <c r="B55" s="7" t="s">
        <v>159</v>
      </c>
      <c r="C55" s="242" t="s">
        <v>187</v>
      </c>
      <c r="D55" s="246"/>
      <c r="E55" s="25">
        <v>0.01</v>
      </c>
      <c r="F55" s="138">
        <f t="shared" si="1"/>
        <v>31.4</v>
      </c>
      <c r="H55" s="11"/>
    </row>
    <row r="56" spans="2:8" ht="15" customHeight="1">
      <c r="B56" s="7" t="s">
        <v>161</v>
      </c>
      <c r="C56" s="242" t="s">
        <v>188</v>
      </c>
      <c r="D56" s="246"/>
      <c r="E56" s="25">
        <v>6.0000000000000001E-3</v>
      </c>
      <c r="F56" s="138">
        <f t="shared" si="1"/>
        <v>18.84</v>
      </c>
      <c r="H56" s="11"/>
    </row>
    <row r="57" spans="2:8" ht="15" customHeight="1">
      <c r="B57" s="7" t="s">
        <v>163</v>
      </c>
      <c r="C57" s="242" t="s">
        <v>189</v>
      </c>
      <c r="D57" s="246"/>
      <c r="E57" s="23">
        <v>2E-3</v>
      </c>
      <c r="F57" s="138">
        <f t="shared" si="1"/>
        <v>6.28</v>
      </c>
      <c r="H57" s="11"/>
    </row>
    <row r="58" spans="2:8" ht="15" customHeight="1">
      <c r="B58" s="7" t="s">
        <v>165</v>
      </c>
      <c r="C58" s="242" t="s">
        <v>190</v>
      </c>
      <c r="D58" s="246"/>
      <c r="E58" s="25">
        <v>0.08</v>
      </c>
      <c r="F58" s="138">
        <f t="shared" si="1"/>
        <v>251.23</v>
      </c>
      <c r="H58" s="11"/>
    </row>
    <row r="59" spans="2:8" ht="15" customHeight="1">
      <c r="B59" s="200" t="s">
        <v>177</v>
      </c>
      <c r="C59" s="244"/>
      <c r="D59" s="201"/>
      <c r="E59" s="24">
        <f>SUM(E51:E58)</f>
        <v>0.35799999999999998</v>
      </c>
      <c r="F59" s="20">
        <f>SUM(F51:F58)</f>
        <v>1124.25</v>
      </c>
      <c r="H59" s="11"/>
    </row>
    <row r="60" spans="2:8" ht="13.9">
      <c r="B60" s="87" t="s">
        <v>191</v>
      </c>
      <c r="C60" s="249" t="s">
        <v>192</v>
      </c>
      <c r="D60" s="250"/>
      <c r="E60" s="250"/>
      <c r="F60" s="251"/>
      <c r="H60" s="11"/>
    </row>
    <row r="61" spans="2:8" ht="13.9">
      <c r="B61" s="87" t="s">
        <v>193</v>
      </c>
      <c r="C61" s="258" t="s">
        <v>194</v>
      </c>
      <c r="D61" s="259"/>
      <c r="E61" s="259"/>
      <c r="F61" s="260"/>
      <c r="H61" s="11"/>
    </row>
    <row r="62" spans="2:8" ht="30.75" customHeight="1">
      <c r="B62" s="87" t="s">
        <v>195</v>
      </c>
      <c r="C62" s="261" t="s">
        <v>196</v>
      </c>
      <c r="D62" s="262"/>
      <c r="E62" s="262"/>
      <c r="F62" s="263"/>
      <c r="H62" s="11"/>
    </row>
    <row r="63" spans="2:8" ht="15" hidden="1" customHeight="1">
      <c r="B63" s="245"/>
      <c r="C63" s="245"/>
      <c r="D63" s="245"/>
      <c r="E63" s="245"/>
      <c r="F63" s="245"/>
      <c r="H63" s="11"/>
    </row>
    <row r="64" spans="2:8" ht="15" customHeight="1">
      <c r="B64" s="200" t="s">
        <v>197</v>
      </c>
      <c r="C64" s="244"/>
      <c r="D64" s="244"/>
      <c r="E64" s="244"/>
      <c r="F64" s="201"/>
      <c r="H64" s="11"/>
    </row>
    <row r="65" spans="2:8" ht="15" customHeight="1">
      <c r="B65" s="71" t="s">
        <v>198</v>
      </c>
      <c r="C65" s="200" t="s">
        <v>199</v>
      </c>
      <c r="D65" s="244"/>
      <c r="E65" s="201"/>
      <c r="F65" s="20" t="s">
        <v>154</v>
      </c>
      <c r="H65" s="11"/>
    </row>
    <row r="66" spans="2:8" ht="15" customHeight="1">
      <c r="B66" s="68" t="s">
        <v>127</v>
      </c>
      <c r="C66" s="242" t="s">
        <v>200</v>
      </c>
      <c r="D66" s="243"/>
      <c r="E66" s="246"/>
      <c r="F66" s="6">
        <f>(3.9*2*22)-(0.06*F29)</f>
        <v>50.25</v>
      </c>
      <c r="H66" s="11"/>
    </row>
    <row r="67" spans="2:8" ht="15" customHeight="1">
      <c r="B67" s="68" t="s">
        <v>129</v>
      </c>
      <c r="C67" s="252" t="s">
        <v>201</v>
      </c>
      <c r="D67" s="253"/>
      <c r="E67" s="254"/>
      <c r="F67" s="6">
        <v>0</v>
      </c>
      <c r="H67" s="11"/>
    </row>
    <row r="68" spans="2:8" ht="15" customHeight="1">
      <c r="B68" s="7" t="s">
        <v>132</v>
      </c>
      <c r="C68" s="255" t="s">
        <v>202</v>
      </c>
      <c r="D68" s="256"/>
      <c r="E68" s="257"/>
      <c r="F68" s="139">
        <v>13.08</v>
      </c>
    </row>
    <row r="69" spans="2:8" ht="15" customHeight="1">
      <c r="B69" s="7" t="s">
        <v>135</v>
      </c>
      <c r="C69" s="255" t="s">
        <v>325</v>
      </c>
      <c r="D69" s="256"/>
      <c r="E69" s="257"/>
      <c r="F69" s="139">
        <v>116.69</v>
      </c>
      <c r="H69" s="11"/>
    </row>
    <row r="70" spans="2:8" ht="15" customHeight="1">
      <c r="B70" s="7" t="s">
        <v>159</v>
      </c>
      <c r="C70" s="219" t="s">
        <v>205</v>
      </c>
      <c r="D70" s="219"/>
      <c r="E70" s="219"/>
      <c r="F70" s="139">
        <v>0</v>
      </c>
      <c r="H70" s="11"/>
    </row>
    <row r="71" spans="2:8" ht="15" customHeight="1">
      <c r="B71" s="68" t="s">
        <v>161</v>
      </c>
      <c r="C71" s="219" t="s">
        <v>316</v>
      </c>
      <c r="D71" s="219"/>
      <c r="E71" s="219"/>
      <c r="F71" s="139">
        <v>0</v>
      </c>
      <c r="H71" s="11"/>
    </row>
    <row r="72" spans="2:8" ht="15" customHeight="1">
      <c r="B72" s="186" t="s">
        <v>207</v>
      </c>
      <c r="C72" s="186"/>
      <c r="D72" s="186"/>
      <c r="E72" s="186"/>
      <c r="F72" s="20">
        <f>SUM(F66:F71)</f>
        <v>180.02</v>
      </c>
    </row>
    <row r="73" spans="2:8" ht="13.9">
      <c r="B73" s="87" t="s">
        <v>208</v>
      </c>
      <c r="C73" s="249" t="s">
        <v>209</v>
      </c>
      <c r="D73" s="250"/>
      <c r="E73" s="250"/>
      <c r="F73" s="251"/>
      <c r="H73" s="11"/>
    </row>
    <row r="74" spans="2:8" ht="35.25" customHeight="1">
      <c r="B74" s="268" t="s">
        <v>210</v>
      </c>
      <c r="C74" s="271" t="s">
        <v>211</v>
      </c>
      <c r="D74" s="272"/>
      <c r="E74" s="272"/>
      <c r="F74" s="273"/>
      <c r="H74" s="11"/>
    </row>
    <row r="75" spans="2:8" ht="11.25" customHeight="1">
      <c r="B75" s="269"/>
      <c r="C75" s="274"/>
      <c r="D75" s="275"/>
      <c r="E75" s="275"/>
      <c r="F75" s="276"/>
      <c r="H75" s="11"/>
    </row>
    <row r="76" spans="2:8" ht="21.75" customHeight="1">
      <c r="B76" s="269"/>
      <c r="C76" s="274"/>
      <c r="D76" s="275"/>
      <c r="E76" s="275"/>
      <c r="F76" s="276"/>
      <c r="H76" s="11"/>
    </row>
    <row r="77" spans="2:8" ht="6" customHeight="1">
      <c r="B77" s="270"/>
      <c r="C77" s="277"/>
      <c r="D77" s="278"/>
      <c r="E77" s="278"/>
      <c r="F77" s="279"/>
      <c r="H77" s="11"/>
    </row>
    <row r="78" spans="2:8" ht="13.9" hidden="1">
      <c r="B78" s="88"/>
      <c r="C78" s="89"/>
      <c r="D78" s="89"/>
      <c r="E78" s="89"/>
      <c r="F78" s="89"/>
      <c r="H78" s="11"/>
    </row>
    <row r="79" spans="2:8" ht="13.9">
      <c r="B79" s="200" t="s">
        <v>212</v>
      </c>
      <c r="C79" s="244"/>
      <c r="D79" s="244"/>
      <c r="E79" s="244"/>
      <c r="F79" s="201"/>
      <c r="H79" s="11"/>
    </row>
    <row r="80" spans="2:8" ht="13.9">
      <c r="B80" s="71">
        <v>2</v>
      </c>
      <c r="C80" s="264" t="s">
        <v>213</v>
      </c>
      <c r="D80" s="265"/>
      <c r="E80" s="31" t="s">
        <v>174</v>
      </c>
      <c r="F80" s="20" t="s">
        <v>154</v>
      </c>
      <c r="H80" s="11"/>
    </row>
    <row r="81" spans="2:8" ht="13.9">
      <c r="B81" s="7" t="s">
        <v>172</v>
      </c>
      <c r="C81" s="242" t="str">
        <f>C43</f>
        <v>13º (décimo-terceiro) Salário, Férias e Adicional de Férias</v>
      </c>
      <c r="D81" s="246"/>
      <c r="E81" s="155">
        <f>E46</f>
        <v>0.19441</v>
      </c>
      <c r="F81" s="138">
        <f>F46</f>
        <v>511.14</v>
      </c>
      <c r="H81" s="11"/>
    </row>
    <row r="82" spans="2:8" ht="13.9">
      <c r="B82" s="7" t="s">
        <v>181</v>
      </c>
      <c r="C82" s="266" t="str">
        <f>C50</f>
        <v>GPS, FGTS e Outras contribuições</v>
      </c>
      <c r="D82" s="267"/>
      <c r="E82" s="155">
        <f>E59</f>
        <v>0.35799999999999998</v>
      </c>
      <c r="F82" s="138">
        <f>F59</f>
        <v>1124.25</v>
      </c>
      <c r="H82" s="11"/>
    </row>
    <row r="83" spans="2:8" ht="13.9">
      <c r="B83" s="7" t="s">
        <v>198</v>
      </c>
      <c r="C83" s="242" t="str">
        <f>C65</f>
        <v>Benefícios Mensais e Diários</v>
      </c>
      <c r="D83" s="246"/>
      <c r="E83" s="155">
        <v>0</v>
      </c>
      <c r="F83" s="138">
        <f>F72</f>
        <v>180.02</v>
      </c>
      <c r="H83" s="11"/>
    </row>
    <row r="84" spans="2:8" ht="13.9">
      <c r="B84" s="200" t="s">
        <v>177</v>
      </c>
      <c r="C84" s="244"/>
      <c r="D84" s="201"/>
      <c r="E84" s="31">
        <f>SUM(E81:E83)</f>
        <v>0.55240999999999996</v>
      </c>
      <c r="F84" s="20">
        <f>SUM(F81:F83)</f>
        <v>1815.41</v>
      </c>
      <c r="H84" s="11"/>
    </row>
    <row r="85" spans="2:8" ht="6" customHeight="1">
      <c r="B85" s="245"/>
      <c r="C85" s="245"/>
      <c r="D85" s="245"/>
      <c r="E85" s="245"/>
      <c r="F85" s="245"/>
      <c r="H85" s="11"/>
    </row>
    <row r="86" spans="2:8" ht="15" customHeight="1">
      <c r="B86" s="200" t="s">
        <v>214</v>
      </c>
      <c r="C86" s="244"/>
      <c r="D86" s="244"/>
      <c r="E86" s="244"/>
      <c r="F86" s="201"/>
      <c r="H86" s="11"/>
    </row>
    <row r="87" spans="2:8" ht="15" customHeight="1">
      <c r="B87" s="71">
        <v>3</v>
      </c>
      <c r="C87" s="200" t="s">
        <v>215</v>
      </c>
      <c r="D87" s="201"/>
      <c r="E87" s="31" t="s">
        <v>174</v>
      </c>
      <c r="F87" s="20" t="s">
        <v>154</v>
      </c>
      <c r="H87" s="11"/>
    </row>
    <row r="88" spans="2:8" ht="15" customHeight="1">
      <c r="B88" s="7" t="s">
        <v>127</v>
      </c>
      <c r="C88" s="242" t="s">
        <v>216</v>
      </c>
      <c r="D88" s="246"/>
      <c r="E88" s="23">
        <v>4.1999999999999997E-3</v>
      </c>
      <c r="F88" s="138">
        <f>E88*$F$37</f>
        <v>11.04</v>
      </c>
      <c r="H88" s="11"/>
    </row>
    <row r="89" spans="2:8" ht="15" customHeight="1">
      <c r="B89" s="7" t="s">
        <v>129</v>
      </c>
      <c r="C89" s="266" t="s">
        <v>217</v>
      </c>
      <c r="D89" s="267"/>
      <c r="E89" s="23">
        <f>E88*E58</f>
        <v>3.4000000000000002E-4</v>
      </c>
      <c r="F89" s="138">
        <f>E89*F37</f>
        <v>0.89</v>
      </c>
      <c r="H89" s="11"/>
    </row>
    <row r="90" spans="2:8" ht="15" customHeight="1">
      <c r="B90" s="7" t="s">
        <v>132</v>
      </c>
      <c r="C90" s="242" t="s">
        <v>218</v>
      </c>
      <c r="D90" s="246"/>
      <c r="E90" s="23">
        <f>((1+1/12+E45)*E58*40%)*90%</f>
        <v>3.44E-2</v>
      </c>
      <c r="F90" s="138">
        <f>E90*$F$37</f>
        <v>90.44</v>
      </c>
      <c r="H90" s="11"/>
    </row>
    <row r="91" spans="2:8" ht="15" customHeight="1">
      <c r="B91" s="7" t="s">
        <v>135</v>
      </c>
      <c r="C91" s="242" t="s">
        <v>219</v>
      </c>
      <c r="D91" s="246"/>
      <c r="E91" s="23">
        <f>(1/30*7)/12</f>
        <v>1.9439999999999999E-2</v>
      </c>
      <c r="F91" s="138">
        <f t="shared" ref="F91" si="2">E91*$F$37</f>
        <v>51.11</v>
      </c>
      <c r="H91" s="11"/>
    </row>
    <row r="92" spans="2:8" ht="15" customHeight="1">
      <c r="B92" s="7" t="s">
        <v>159</v>
      </c>
      <c r="C92" s="266" t="s">
        <v>220</v>
      </c>
      <c r="D92" s="267"/>
      <c r="E92" s="23">
        <f>E91*E82</f>
        <v>6.96E-3</v>
      </c>
      <c r="F92" s="138">
        <f>E92*$F$37</f>
        <v>18.3</v>
      </c>
      <c r="H92" s="11"/>
    </row>
    <row r="93" spans="2:8" ht="15" customHeight="1">
      <c r="B93" s="68" t="s">
        <v>161</v>
      </c>
      <c r="C93" s="242" t="s">
        <v>221</v>
      </c>
      <c r="D93" s="246"/>
      <c r="E93" s="23">
        <f>4%-E90</f>
        <v>5.5999999999999999E-3</v>
      </c>
      <c r="F93" s="138">
        <f t="shared" ref="F93" si="3">E93*$F$37</f>
        <v>14.72</v>
      </c>
      <c r="H93" s="11"/>
    </row>
    <row r="94" spans="2:8" ht="15" customHeight="1">
      <c r="B94" s="200" t="s">
        <v>177</v>
      </c>
      <c r="C94" s="244"/>
      <c r="D94" s="201"/>
      <c r="E94" s="24">
        <f>SUM(E88:E93)</f>
        <v>7.0940000000000003E-2</v>
      </c>
      <c r="F94" s="20">
        <f>SUM(F88:F93)</f>
        <v>186.5</v>
      </c>
      <c r="H94" s="11"/>
    </row>
    <row r="95" spans="2:8" ht="37.5" hidden="1" customHeight="1">
      <c r="B95" s="90" t="s">
        <v>222</v>
      </c>
      <c r="C95" s="280" t="s">
        <v>223</v>
      </c>
      <c r="D95" s="281"/>
      <c r="E95" s="281"/>
      <c r="F95" s="282"/>
      <c r="H95" s="11"/>
    </row>
    <row r="96" spans="2:8" ht="141.75" hidden="1" customHeight="1">
      <c r="B96" s="90" t="s">
        <v>224</v>
      </c>
      <c r="C96" s="280" t="s">
        <v>225</v>
      </c>
      <c r="D96" s="281"/>
      <c r="E96" s="281"/>
      <c r="F96" s="282"/>
      <c r="H96" s="11"/>
    </row>
    <row r="97" spans="2:8" ht="27.75" hidden="1" customHeight="1">
      <c r="B97" s="90" t="s">
        <v>226</v>
      </c>
      <c r="C97" s="280" t="s">
        <v>227</v>
      </c>
      <c r="D97" s="281"/>
      <c r="E97" s="281"/>
      <c r="F97" s="282"/>
      <c r="H97" s="11"/>
    </row>
    <row r="98" spans="2:8" ht="38.25" hidden="1" customHeight="1">
      <c r="B98" s="90" t="s">
        <v>228</v>
      </c>
      <c r="C98" s="280" t="s">
        <v>229</v>
      </c>
      <c r="D98" s="281"/>
      <c r="E98" s="281"/>
      <c r="F98" s="282"/>
      <c r="H98" s="11"/>
    </row>
    <row r="99" spans="2:8" ht="36.75" hidden="1" customHeight="1">
      <c r="B99" s="90" t="s">
        <v>230</v>
      </c>
      <c r="C99" s="280" t="s">
        <v>231</v>
      </c>
      <c r="D99" s="281"/>
      <c r="E99" s="281"/>
      <c r="F99" s="282"/>
      <c r="H99" s="11"/>
    </row>
    <row r="100" spans="2:8" ht="24" hidden="1">
      <c r="B100" s="90" t="s">
        <v>232</v>
      </c>
      <c r="C100" s="280" t="s">
        <v>233</v>
      </c>
      <c r="D100" s="281"/>
      <c r="E100" s="281"/>
      <c r="F100" s="282"/>
      <c r="H100" s="11"/>
    </row>
    <row r="101" spans="2:8" ht="63" hidden="1" customHeight="1">
      <c r="B101" s="90" t="s">
        <v>234</v>
      </c>
      <c r="C101" s="280" t="s">
        <v>235</v>
      </c>
      <c r="D101" s="281"/>
      <c r="E101" s="281"/>
      <c r="F101" s="282"/>
      <c r="H101" s="11"/>
    </row>
    <row r="102" spans="2:8" ht="39.75" customHeight="1">
      <c r="B102" s="94" t="s">
        <v>236</v>
      </c>
      <c r="C102" s="283" t="s">
        <v>317</v>
      </c>
      <c r="D102" s="284"/>
      <c r="E102" s="284"/>
      <c r="F102" s="285"/>
      <c r="H102" s="11"/>
    </row>
    <row r="103" spans="2:8" ht="7.5" customHeight="1">
      <c r="B103" s="245"/>
      <c r="C103" s="245"/>
      <c r="D103" s="245"/>
      <c r="E103" s="245"/>
      <c r="F103" s="245"/>
      <c r="H103" s="11"/>
    </row>
    <row r="104" spans="2:8" ht="15" customHeight="1">
      <c r="B104" s="200" t="s">
        <v>238</v>
      </c>
      <c r="C104" s="244"/>
      <c r="D104" s="244"/>
      <c r="E104" s="244"/>
      <c r="F104" s="201"/>
      <c r="H104" s="11"/>
    </row>
    <row r="105" spans="2:8" ht="38.25" customHeight="1">
      <c r="B105" s="94" t="s">
        <v>239</v>
      </c>
      <c r="C105" s="283" t="s">
        <v>240</v>
      </c>
      <c r="D105" s="284"/>
      <c r="E105" s="284"/>
      <c r="F105" s="285"/>
      <c r="H105" s="11"/>
    </row>
    <row r="106" spans="2:8" ht="15" hidden="1" customHeight="1">
      <c r="B106" s="245"/>
      <c r="C106" s="245"/>
      <c r="D106" s="245"/>
      <c r="E106" s="245"/>
      <c r="F106" s="245"/>
      <c r="H106" s="11"/>
    </row>
    <row r="107" spans="2:8" ht="15" customHeight="1">
      <c r="B107" s="200" t="s">
        <v>241</v>
      </c>
      <c r="C107" s="244"/>
      <c r="D107" s="244"/>
      <c r="E107" s="244"/>
      <c r="F107" s="201"/>
      <c r="H107" s="11"/>
    </row>
    <row r="108" spans="2:8" ht="15" customHeight="1">
      <c r="B108" s="71" t="s">
        <v>242</v>
      </c>
      <c r="C108" s="286" t="s">
        <v>243</v>
      </c>
      <c r="D108" s="287"/>
      <c r="E108" s="31" t="s">
        <v>174</v>
      </c>
      <c r="F108" s="20" t="s">
        <v>154</v>
      </c>
      <c r="H108" s="11"/>
    </row>
    <row r="109" spans="2:8" ht="15" customHeight="1">
      <c r="B109" s="7" t="s">
        <v>127</v>
      </c>
      <c r="C109" s="242" t="s">
        <v>244</v>
      </c>
      <c r="D109" s="246"/>
      <c r="E109" s="25">
        <f>((1+1+1/3)*1/12)/12</f>
        <v>1.6199999999999999E-2</v>
      </c>
      <c r="F109" s="138">
        <f t="shared" ref="F109:F114" si="4">E109*$F$37</f>
        <v>42.59</v>
      </c>
      <c r="H109" s="11"/>
    </row>
    <row r="110" spans="2:8" ht="15" customHeight="1">
      <c r="B110" s="7" t="s">
        <v>129</v>
      </c>
      <c r="C110" s="266" t="s">
        <v>245</v>
      </c>
      <c r="D110" s="267"/>
      <c r="E110" s="25">
        <f>(2.96/30)/12</f>
        <v>8.2199999999999999E-3</v>
      </c>
      <c r="F110" s="138">
        <f t="shared" si="4"/>
        <v>21.61</v>
      </c>
      <c r="H110" s="11"/>
    </row>
    <row r="111" spans="2:8" ht="15" customHeight="1">
      <c r="B111" s="7" t="s">
        <v>132</v>
      </c>
      <c r="C111" s="69" t="s">
        <v>246</v>
      </c>
      <c r="D111" s="70"/>
      <c r="E111" s="25">
        <f>((5/30)/12)*1.5%</f>
        <v>2.1000000000000001E-4</v>
      </c>
      <c r="F111" s="138">
        <f t="shared" si="4"/>
        <v>0.55000000000000004</v>
      </c>
      <c r="H111" s="11"/>
    </row>
    <row r="112" spans="2:8" ht="15" customHeight="1">
      <c r="B112" s="7" t="s">
        <v>135</v>
      </c>
      <c r="C112" s="242" t="s">
        <v>247</v>
      </c>
      <c r="D112" s="246"/>
      <c r="E112" s="25">
        <f>((15/30)/12)*0.0078</f>
        <v>3.3E-4</v>
      </c>
      <c r="F112" s="138">
        <f t="shared" si="4"/>
        <v>0.87</v>
      </c>
      <c r="H112" s="11"/>
    </row>
    <row r="113" spans="2:8" ht="15" customHeight="1">
      <c r="B113" s="7" t="s">
        <v>159</v>
      </c>
      <c r="C113" s="242" t="s">
        <v>248</v>
      </c>
      <c r="D113" s="246"/>
      <c r="E113" s="25">
        <f>((1+1/3)/12)*(4/12)*2%</f>
        <v>7.3999999999999999E-4</v>
      </c>
      <c r="F113" s="138">
        <f t="shared" si="4"/>
        <v>1.95</v>
      </c>
      <c r="H113" s="11"/>
    </row>
    <row r="114" spans="2:8" ht="15" customHeight="1">
      <c r="B114" s="7" t="s">
        <v>161</v>
      </c>
      <c r="C114" s="236" t="s">
        <v>249</v>
      </c>
      <c r="D114" s="288"/>
      <c r="E114" s="25">
        <v>0</v>
      </c>
      <c r="F114" s="138">
        <f t="shared" si="4"/>
        <v>0</v>
      </c>
      <c r="H114" s="11"/>
    </row>
    <row r="115" spans="2:8" ht="15" customHeight="1">
      <c r="B115" s="200" t="s">
        <v>177</v>
      </c>
      <c r="C115" s="244"/>
      <c r="D115" s="201"/>
      <c r="E115" s="24">
        <f>SUM(E109:E114)</f>
        <v>2.5700000000000001E-2</v>
      </c>
      <c r="F115" s="141">
        <f>SUM(F109:F114)</f>
        <v>67.569999999999993</v>
      </c>
      <c r="H115" s="11"/>
    </row>
    <row r="116" spans="2:8" ht="64.5" hidden="1" customHeight="1">
      <c r="B116" s="90" t="s">
        <v>250</v>
      </c>
      <c r="C116" s="283" t="s">
        <v>251</v>
      </c>
      <c r="D116" s="284"/>
      <c r="E116" s="284"/>
      <c r="F116" s="285"/>
      <c r="H116" s="11"/>
    </row>
    <row r="117" spans="2:8" ht="25.5" hidden="1" customHeight="1">
      <c r="B117" s="90" t="s">
        <v>252</v>
      </c>
      <c r="C117" s="283" t="s">
        <v>253</v>
      </c>
      <c r="D117" s="284"/>
      <c r="E117" s="284"/>
      <c r="F117" s="285"/>
      <c r="H117" s="11"/>
    </row>
    <row r="118" spans="2:8" ht="25.5" hidden="1" customHeight="1">
      <c r="B118" s="90" t="s">
        <v>254</v>
      </c>
      <c r="C118" s="283" t="s">
        <v>255</v>
      </c>
      <c r="D118" s="284"/>
      <c r="E118" s="284"/>
      <c r="F118" s="285"/>
      <c r="H118" s="11"/>
    </row>
    <row r="119" spans="2:8" ht="22.5" hidden="1" customHeight="1">
      <c r="B119" s="90" t="s">
        <v>256</v>
      </c>
      <c r="C119" s="283" t="s">
        <v>257</v>
      </c>
      <c r="D119" s="284"/>
      <c r="E119" s="284"/>
      <c r="F119" s="285"/>
      <c r="H119" s="11"/>
    </row>
    <row r="120" spans="2:8" ht="45" hidden="1" customHeight="1">
      <c r="B120" s="90" t="s">
        <v>258</v>
      </c>
      <c r="C120" s="283" t="s">
        <v>259</v>
      </c>
      <c r="D120" s="284"/>
      <c r="E120" s="284"/>
      <c r="F120" s="285"/>
      <c r="H120" s="11"/>
    </row>
    <row r="121" spans="2:8" ht="66.75" hidden="1" customHeight="1">
      <c r="B121" s="90" t="s">
        <v>260</v>
      </c>
      <c r="C121" s="283" t="s">
        <v>261</v>
      </c>
      <c r="D121" s="284"/>
      <c r="E121" s="284"/>
      <c r="F121" s="285"/>
      <c r="H121" s="11"/>
    </row>
    <row r="122" spans="2:8" ht="102" hidden="1" customHeight="1">
      <c r="B122" s="90" t="s">
        <v>262</v>
      </c>
      <c r="C122" s="283" t="s">
        <v>263</v>
      </c>
      <c r="D122" s="284"/>
      <c r="E122" s="284"/>
      <c r="F122" s="285"/>
      <c r="H122" s="11"/>
    </row>
    <row r="123" spans="2:8" ht="13.9" hidden="1">
      <c r="B123" s="245"/>
      <c r="C123" s="245"/>
      <c r="D123" s="245"/>
      <c r="E123" s="245"/>
      <c r="F123" s="245"/>
      <c r="H123" s="11"/>
    </row>
    <row r="124" spans="2:8" ht="15" customHeight="1">
      <c r="B124" s="200" t="s">
        <v>264</v>
      </c>
      <c r="C124" s="244"/>
      <c r="D124" s="244"/>
      <c r="E124" s="244"/>
      <c r="F124" s="201"/>
      <c r="H124" s="11"/>
    </row>
    <row r="125" spans="2:8" ht="15" customHeight="1">
      <c r="B125" s="71" t="s">
        <v>265</v>
      </c>
      <c r="C125" s="200" t="s">
        <v>266</v>
      </c>
      <c r="D125" s="201"/>
      <c r="E125" s="31" t="s">
        <v>174</v>
      </c>
      <c r="F125" s="20" t="s">
        <v>154</v>
      </c>
      <c r="H125" s="11"/>
    </row>
    <row r="126" spans="2:8" ht="15" customHeight="1">
      <c r="B126" s="7" t="s">
        <v>127</v>
      </c>
      <c r="C126" s="242" t="s">
        <v>267</v>
      </c>
      <c r="D126" s="246"/>
      <c r="E126" s="23">
        <v>0</v>
      </c>
      <c r="F126" s="138">
        <f>E126*$F$37</f>
        <v>0</v>
      </c>
      <c r="H126" s="11"/>
    </row>
    <row r="127" spans="2:8" ht="15" customHeight="1">
      <c r="B127" s="200" t="s">
        <v>177</v>
      </c>
      <c r="C127" s="244"/>
      <c r="D127" s="201"/>
      <c r="E127" s="24">
        <f>SUM(E126)</f>
        <v>0</v>
      </c>
      <c r="F127" s="20">
        <f>SUM(F126)</f>
        <v>0</v>
      </c>
      <c r="H127" s="11"/>
    </row>
    <row r="128" spans="2:8" ht="15" customHeight="1">
      <c r="B128" s="94" t="s">
        <v>268</v>
      </c>
      <c r="C128" s="290" t="s">
        <v>269</v>
      </c>
      <c r="D128" s="291"/>
      <c r="E128" s="291"/>
      <c r="F128" s="292"/>
      <c r="H128" s="11"/>
    </row>
    <row r="129" spans="2:8" ht="6" hidden="1" customHeight="1">
      <c r="B129" s="245"/>
      <c r="C129" s="245"/>
      <c r="D129" s="245"/>
      <c r="E129" s="245"/>
      <c r="F129" s="245"/>
      <c r="H129" s="11"/>
    </row>
    <row r="130" spans="2:8" ht="15" customHeight="1">
      <c r="B130" s="200" t="s">
        <v>270</v>
      </c>
      <c r="C130" s="244"/>
      <c r="D130" s="244"/>
      <c r="E130" s="244"/>
      <c r="F130" s="201"/>
      <c r="H130" s="11"/>
    </row>
    <row r="131" spans="2:8" ht="15" customHeight="1">
      <c r="B131" s="71">
        <v>4</v>
      </c>
      <c r="C131" s="264" t="s">
        <v>271</v>
      </c>
      <c r="D131" s="265"/>
      <c r="E131" s="31" t="s">
        <v>174</v>
      </c>
      <c r="F131" s="20" t="s">
        <v>154</v>
      </c>
      <c r="H131" s="11"/>
    </row>
    <row r="132" spans="2:8" ht="15" customHeight="1">
      <c r="B132" s="7" t="s">
        <v>242</v>
      </c>
      <c r="C132" s="242" t="str">
        <f>C108</f>
        <v>Ausências Legais</v>
      </c>
      <c r="D132" s="246"/>
      <c r="E132" s="155">
        <f>E115</f>
        <v>2.5700000000000001E-2</v>
      </c>
      <c r="F132" s="138">
        <f>F115</f>
        <v>67.569999999999993</v>
      </c>
      <c r="H132" s="11"/>
    </row>
    <row r="133" spans="2:8" ht="15" customHeight="1">
      <c r="B133" s="7" t="s">
        <v>265</v>
      </c>
      <c r="C133" s="266" t="str">
        <f>C125</f>
        <v>Intrajornada</v>
      </c>
      <c r="D133" s="267"/>
      <c r="E133" s="155">
        <f>E127</f>
        <v>0</v>
      </c>
      <c r="F133" s="138">
        <f>F127</f>
        <v>0</v>
      </c>
      <c r="H133" s="11"/>
    </row>
    <row r="134" spans="2:8" ht="15" customHeight="1">
      <c r="B134" s="200" t="s">
        <v>177</v>
      </c>
      <c r="C134" s="244"/>
      <c r="D134" s="201"/>
      <c r="E134" s="31">
        <f>SUM(E132:E133)</f>
        <v>2.5700000000000001E-2</v>
      </c>
      <c r="F134" s="20">
        <f>SUM(F132:F133)</f>
        <v>67.569999999999993</v>
      </c>
      <c r="H134" s="11"/>
    </row>
    <row r="135" spans="2:8" ht="9" customHeight="1">
      <c r="B135" s="289"/>
      <c r="C135" s="289"/>
      <c r="D135" s="289"/>
      <c r="E135" s="289"/>
      <c r="F135" s="289"/>
      <c r="H135" s="11"/>
    </row>
    <row r="136" spans="2:8" ht="15" customHeight="1">
      <c r="B136" s="200" t="s">
        <v>272</v>
      </c>
      <c r="C136" s="244"/>
      <c r="D136" s="244"/>
      <c r="E136" s="244"/>
      <c r="F136" s="201"/>
      <c r="H136" s="11"/>
    </row>
    <row r="137" spans="2:8" ht="15" customHeight="1">
      <c r="B137" s="71">
        <v>5</v>
      </c>
      <c r="C137" s="200" t="s">
        <v>273</v>
      </c>
      <c r="D137" s="244"/>
      <c r="E137" s="201"/>
      <c r="F137" s="20" t="s">
        <v>154</v>
      </c>
      <c r="H137" s="11"/>
    </row>
    <row r="138" spans="2:8" ht="15" customHeight="1">
      <c r="B138" s="7" t="s">
        <v>127</v>
      </c>
      <c r="C138" s="242" t="s">
        <v>318</v>
      </c>
      <c r="D138" s="243"/>
      <c r="E138" s="246"/>
      <c r="F138" s="142">
        <v>149.15</v>
      </c>
      <c r="H138" s="11"/>
    </row>
    <row r="139" spans="2:8" ht="15" customHeight="1">
      <c r="B139" s="7" t="s">
        <v>129</v>
      </c>
      <c r="C139" s="242" t="s">
        <v>275</v>
      </c>
      <c r="D139" s="243"/>
      <c r="E139" s="246"/>
      <c r="F139" s="142">
        <f>253.05</f>
        <v>253.05</v>
      </c>
      <c r="H139" s="11"/>
    </row>
    <row r="140" spans="2:8" ht="15" customHeight="1">
      <c r="B140" s="7" t="s">
        <v>132</v>
      </c>
      <c r="C140" s="242" t="s">
        <v>276</v>
      </c>
      <c r="D140" s="243"/>
      <c r="E140" s="246"/>
      <c r="F140" s="142">
        <v>0</v>
      </c>
      <c r="H140" s="11"/>
    </row>
    <row r="141" spans="2:8" ht="15" customHeight="1">
      <c r="B141" s="68" t="s">
        <v>135</v>
      </c>
      <c r="C141" s="236" t="s">
        <v>206</v>
      </c>
      <c r="D141" s="237"/>
      <c r="E141" s="288"/>
      <c r="F141" s="91">
        <v>0</v>
      </c>
      <c r="H141" s="11"/>
    </row>
    <row r="142" spans="2:8" ht="15" customHeight="1">
      <c r="B142" s="200" t="s">
        <v>277</v>
      </c>
      <c r="C142" s="244"/>
      <c r="D142" s="244"/>
      <c r="E142" s="201"/>
      <c r="F142" s="20">
        <f>SUM(F138:F141)</f>
        <v>402.2</v>
      </c>
      <c r="H142" s="11"/>
    </row>
    <row r="143" spans="2:8" ht="51.75" customHeight="1">
      <c r="B143" s="94" t="s">
        <v>278</v>
      </c>
      <c r="C143" s="283" t="s">
        <v>310</v>
      </c>
      <c r="D143" s="284"/>
      <c r="E143" s="284"/>
      <c r="F143" s="285"/>
      <c r="H143" s="11"/>
    </row>
    <row r="144" spans="2:8" ht="6" customHeight="1">
      <c r="B144" s="289"/>
      <c r="C144" s="289"/>
      <c r="D144" s="289"/>
      <c r="E144" s="289"/>
      <c r="F144" s="289"/>
      <c r="H144" s="11"/>
    </row>
    <row r="145" spans="2:8" ht="15" customHeight="1">
      <c r="B145" s="200" t="s">
        <v>280</v>
      </c>
      <c r="C145" s="244"/>
      <c r="D145" s="244"/>
      <c r="E145" s="244"/>
      <c r="F145" s="201"/>
      <c r="H145" s="11"/>
    </row>
    <row r="146" spans="2:8" ht="15" customHeight="1">
      <c r="B146" s="71">
        <v>6</v>
      </c>
      <c r="C146" s="200" t="s">
        <v>281</v>
      </c>
      <c r="D146" s="201"/>
      <c r="E146" s="31" t="s">
        <v>174</v>
      </c>
      <c r="F146" s="20" t="s">
        <v>154</v>
      </c>
      <c r="H146" s="11"/>
    </row>
    <row r="147" spans="2:8" ht="15" customHeight="1">
      <c r="B147" s="7" t="s">
        <v>127</v>
      </c>
      <c r="C147" s="293" t="s">
        <v>282</v>
      </c>
      <c r="D147" s="294"/>
      <c r="E147" s="28">
        <v>0.03</v>
      </c>
      <c r="F147" s="143">
        <f>(F37+F84+F94+F134+F142)*E147</f>
        <v>153.03</v>
      </c>
      <c r="H147" s="11"/>
    </row>
    <row r="148" spans="2:8" ht="15" customHeight="1">
      <c r="B148" s="7" t="s">
        <v>129</v>
      </c>
      <c r="C148" s="72" t="s">
        <v>283</v>
      </c>
      <c r="D148" s="67"/>
      <c r="E148" s="28">
        <v>6.7900000000000002E-2</v>
      </c>
      <c r="F148" s="143">
        <f>(F37+F84+F94+F134+F142)*E148</f>
        <v>346.35</v>
      </c>
      <c r="H148" s="11"/>
    </row>
    <row r="149" spans="2:8" ht="15" customHeight="1">
      <c r="B149" s="200" t="s">
        <v>177</v>
      </c>
      <c r="C149" s="244"/>
      <c r="D149" s="201"/>
      <c r="E149" s="24">
        <f>SUM(E147:E148)</f>
        <v>9.7900000000000001E-2</v>
      </c>
      <c r="F149" s="21">
        <f>SUM(F147:F148)</f>
        <v>499.38</v>
      </c>
      <c r="H149" s="11"/>
    </row>
    <row r="150" spans="2:8" ht="15" customHeight="1">
      <c r="B150" s="295" t="s">
        <v>132</v>
      </c>
      <c r="C150" s="242" t="s">
        <v>284</v>
      </c>
      <c r="D150" s="243"/>
      <c r="E150" s="243"/>
      <c r="F150" s="246"/>
      <c r="H150" s="11"/>
    </row>
    <row r="151" spans="2:8" ht="15" customHeight="1">
      <c r="B151" s="296"/>
      <c r="C151" s="298" t="s">
        <v>285</v>
      </c>
      <c r="D151" s="9" t="s">
        <v>286</v>
      </c>
      <c r="E151" s="25">
        <v>7.5999999999999998E-2</v>
      </c>
      <c r="F151" s="144">
        <f>(($F$37+$F$84+$F$94+$F$134+$F$149)/1-$E$155)*E151</f>
        <v>395.04</v>
      </c>
      <c r="H151" s="11"/>
    </row>
    <row r="152" spans="2:8" ht="15" customHeight="1">
      <c r="B152" s="296"/>
      <c r="C152" s="299"/>
      <c r="D152" s="9" t="s">
        <v>287</v>
      </c>
      <c r="E152" s="25">
        <v>1.6500000000000001E-2</v>
      </c>
      <c r="F152" s="144">
        <f t="shared" ref="F152:F154" si="5">(($F$37+$F$84+$F$94+$F$134+$F$149)/1-$E$155)*E152</f>
        <v>85.77</v>
      </c>
      <c r="H152" s="11"/>
    </row>
    <row r="153" spans="2:8" ht="15" customHeight="1">
      <c r="B153" s="296"/>
      <c r="C153" s="10" t="s">
        <v>288</v>
      </c>
      <c r="D153" s="9" t="s">
        <v>289</v>
      </c>
      <c r="E153" s="25">
        <v>0.05</v>
      </c>
      <c r="F153" s="144">
        <f t="shared" si="5"/>
        <v>259.89999999999998</v>
      </c>
      <c r="H153" s="11"/>
    </row>
    <row r="154" spans="2:8" ht="15" customHeight="1">
      <c r="B154" s="297"/>
      <c r="C154" s="10" t="s">
        <v>290</v>
      </c>
      <c r="D154" s="22"/>
      <c r="E154" s="25">
        <v>0</v>
      </c>
      <c r="F154" s="144">
        <f t="shared" si="5"/>
        <v>0</v>
      </c>
      <c r="H154" s="11"/>
    </row>
    <row r="155" spans="2:8" ht="15" customHeight="1">
      <c r="B155" s="200" t="s">
        <v>177</v>
      </c>
      <c r="C155" s="244"/>
      <c r="D155" s="201"/>
      <c r="E155" s="24">
        <f>SUM(E151:E154)</f>
        <v>0.14249999999999999</v>
      </c>
      <c r="F155" s="21">
        <f>SUM(F151:F154)</f>
        <v>740.71</v>
      </c>
      <c r="H155" s="11"/>
    </row>
    <row r="156" spans="2:8" ht="15" customHeight="1">
      <c r="B156" s="8" t="s">
        <v>291</v>
      </c>
      <c r="C156" s="283" t="s">
        <v>292</v>
      </c>
      <c r="D156" s="284"/>
      <c r="E156" s="284"/>
      <c r="F156" s="285"/>
      <c r="H156" s="11"/>
    </row>
    <row r="157" spans="2:8" ht="15" customHeight="1">
      <c r="B157" s="8" t="s">
        <v>293</v>
      </c>
      <c r="C157" s="283" t="s">
        <v>294</v>
      </c>
      <c r="D157" s="284"/>
      <c r="E157" s="284"/>
      <c r="F157" s="285"/>
      <c r="H157" s="11"/>
    </row>
    <row r="158" spans="2:8" ht="13.5" customHeight="1">
      <c r="B158" s="8" t="s">
        <v>295</v>
      </c>
      <c r="C158" s="283" t="s">
        <v>296</v>
      </c>
      <c r="D158" s="284"/>
      <c r="E158" s="284"/>
      <c r="F158" s="285"/>
      <c r="H158" s="11"/>
    </row>
    <row r="159" spans="2:8" ht="7.5" customHeight="1">
      <c r="H159" s="11"/>
    </row>
    <row r="160" spans="2:8" ht="15" customHeight="1">
      <c r="B160" s="200" t="s">
        <v>297</v>
      </c>
      <c r="C160" s="244"/>
      <c r="D160" s="244"/>
      <c r="E160" s="244"/>
      <c r="F160" s="201"/>
      <c r="H160" s="11"/>
    </row>
    <row r="161" spans="2:8" ht="15" customHeight="1">
      <c r="B161" s="238" t="s">
        <v>298</v>
      </c>
      <c r="C161" s="289"/>
      <c r="D161" s="289"/>
      <c r="E161" s="239"/>
      <c r="F161" s="19" t="s">
        <v>299</v>
      </c>
      <c r="H161" s="11"/>
    </row>
    <row r="162" spans="2:8" ht="15" customHeight="1">
      <c r="B162" s="7" t="s">
        <v>127</v>
      </c>
      <c r="C162" s="242" t="str">
        <f>B27</f>
        <v>MÓDULO 1 - COMPOSIÇÃO DA REMUNERAÇÃO</v>
      </c>
      <c r="D162" s="243"/>
      <c r="E162" s="246"/>
      <c r="F162" s="138">
        <f>F37</f>
        <v>2629.21</v>
      </c>
      <c r="H162" s="11"/>
    </row>
    <row r="163" spans="2:8" ht="15" customHeight="1">
      <c r="B163" s="7" t="s">
        <v>129</v>
      </c>
      <c r="C163" s="242" t="str">
        <f>B40</f>
        <v>MÓDULO 2 - ENCARGOS E BENEFÍCIOS ANUAIS, MENSAIS E DIÁRIOS</v>
      </c>
      <c r="D163" s="243"/>
      <c r="E163" s="246"/>
      <c r="F163" s="138">
        <f>F84</f>
        <v>1815.41</v>
      </c>
      <c r="H163" s="11"/>
    </row>
    <row r="164" spans="2:8" ht="15" customHeight="1">
      <c r="B164" s="7" t="s">
        <v>132</v>
      </c>
      <c r="C164" s="242" t="str">
        <f>B86</f>
        <v>MÓDULO 3 - PROVISÃO PARA RESCISÃO</v>
      </c>
      <c r="D164" s="243"/>
      <c r="E164" s="246"/>
      <c r="F164" s="138">
        <f>F94</f>
        <v>186.5</v>
      </c>
      <c r="H164" s="11"/>
    </row>
    <row r="165" spans="2:8" ht="15" customHeight="1">
      <c r="B165" s="7" t="s">
        <v>135</v>
      </c>
      <c r="C165" s="242" t="str">
        <f>B104</f>
        <v xml:space="preserve"> MÓDULO 4 - CUSTO DE REPOSIÇÃO DO PROFISSIONAL AUSENTE</v>
      </c>
      <c r="D165" s="243"/>
      <c r="E165" s="246"/>
      <c r="F165" s="138">
        <f>F132</f>
        <v>67.569999999999993</v>
      </c>
      <c r="H165" s="11"/>
    </row>
    <row r="166" spans="2:8" ht="15" customHeight="1">
      <c r="B166" s="7" t="s">
        <v>159</v>
      </c>
      <c r="C166" s="76" t="str">
        <f>B136</f>
        <v>MÓDULO 5 - INSUMOS DIVERSOS</v>
      </c>
      <c r="D166" s="77"/>
      <c r="E166" s="78"/>
      <c r="F166" s="138">
        <f>F142</f>
        <v>402.2</v>
      </c>
      <c r="H166" s="11"/>
    </row>
    <row r="167" spans="2:8" ht="15" customHeight="1">
      <c r="B167" s="200" t="s">
        <v>300</v>
      </c>
      <c r="C167" s="244"/>
      <c r="D167" s="244"/>
      <c r="E167" s="201"/>
      <c r="F167" s="141">
        <f>SUM(F162:F166)</f>
        <v>5100.8900000000003</v>
      </c>
      <c r="H167" s="11"/>
    </row>
    <row r="168" spans="2:8" ht="15" customHeight="1">
      <c r="B168" s="7" t="s">
        <v>161</v>
      </c>
      <c r="C168" s="242" t="s">
        <v>301</v>
      </c>
      <c r="D168" s="243"/>
      <c r="E168" s="246"/>
      <c r="F168" s="138">
        <f>F155+F149</f>
        <v>1240.0899999999999</v>
      </c>
      <c r="H168" s="11"/>
    </row>
    <row r="169" spans="2:8" ht="15" customHeight="1">
      <c r="B169" s="200" t="s">
        <v>302</v>
      </c>
      <c r="C169" s="244"/>
      <c r="D169" s="244"/>
      <c r="E169" s="201"/>
      <c r="F169" s="141">
        <f>F167+F168</f>
        <v>6340.98</v>
      </c>
      <c r="H169" s="11"/>
    </row>
    <row r="170" spans="2:8" ht="15" customHeight="1">
      <c r="B170" s="186" t="s">
        <v>303</v>
      </c>
      <c r="C170" s="186"/>
      <c r="D170" s="186"/>
      <c r="E170" s="186"/>
      <c r="F170" s="141">
        <f>F169*E16</f>
        <v>6340.98</v>
      </c>
      <c r="H170" s="11"/>
    </row>
    <row r="171" spans="2:8" ht="15" customHeight="1">
      <c r="H171" s="11"/>
    </row>
    <row r="172" spans="2:8" ht="26.25" customHeight="1">
      <c r="B172" s="225" t="s">
        <v>304</v>
      </c>
      <c r="C172" s="225"/>
      <c r="D172" s="84" t="s">
        <v>91</v>
      </c>
      <c r="E172" s="225" t="s">
        <v>92</v>
      </c>
      <c r="F172" s="225"/>
      <c r="G172" s="85"/>
      <c r="H172" s="11"/>
    </row>
    <row r="173" spans="2:8" ht="31.5" customHeight="1">
      <c r="B173" s="225" t="s">
        <v>305</v>
      </c>
      <c r="C173" s="225"/>
      <c r="D173" s="86">
        <v>6</v>
      </c>
      <c r="E173" s="226">
        <f>D173*F170</f>
        <v>38045.879999999997</v>
      </c>
      <c r="F173" s="226"/>
      <c r="H173" s="11"/>
    </row>
    <row r="174" spans="2:8" ht="35.25" customHeight="1">
      <c r="B174" s="224" t="s">
        <v>306</v>
      </c>
      <c r="C174" s="225"/>
      <c r="D174" s="86">
        <v>6</v>
      </c>
      <c r="E174" s="226">
        <f>D174*F170</f>
        <v>38045.879999999997</v>
      </c>
      <c r="F174" s="226"/>
      <c r="H174" s="11"/>
    </row>
  </sheetData>
  <sheetProtection formatCells="0" formatColumns="0" formatRows="0" insertColumns="0" insertRows="0" insertHyperlinks="0" deleteColumns="0" deleteRows="0" sort="0" autoFilter="0" pivotTables="0"/>
  <mergeCells count="163">
    <mergeCell ref="B172:C172"/>
    <mergeCell ref="E172:F172"/>
    <mergeCell ref="B173:C173"/>
    <mergeCell ref="E173:F173"/>
    <mergeCell ref="B174:C174"/>
    <mergeCell ref="E174:F174"/>
    <mergeCell ref="C164:E164"/>
    <mergeCell ref="C165:E165"/>
    <mergeCell ref="B167:E167"/>
    <mergeCell ref="C168:E168"/>
    <mergeCell ref="B169:E169"/>
    <mergeCell ref="B170:E170"/>
    <mergeCell ref="C157:F157"/>
    <mergeCell ref="C158:F158"/>
    <mergeCell ref="B160:F160"/>
    <mergeCell ref="B161:E161"/>
    <mergeCell ref="C162:E162"/>
    <mergeCell ref="C163:E163"/>
    <mergeCell ref="B149:D149"/>
    <mergeCell ref="B150:B154"/>
    <mergeCell ref="C150:F150"/>
    <mergeCell ref="C151:C152"/>
    <mergeCell ref="B155:D155"/>
    <mergeCell ref="C156:F156"/>
    <mergeCell ref="B142:E142"/>
    <mergeCell ref="C143:F143"/>
    <mergeCell ref="B144:F144"/>
    <mergeCell ref="B145:F145"/>
    <mergeCell ref="C146:D146"/>
    <mergeCell ref="C147:D147"/>
    <mergeCell ref="B136:F136"/>
    <mergeCell ref="C137:E137"/>
    <mergeCell ref="C138:E138"/>
    <mergeCell ref="C139:E139"/>
    <mergeCell ref="C140:E140"/>
    <mergeCell ref="C141:E141"/>
    <mergeCell ref="B130:F130"/>
    <mergeCell ref="C131:D131"/>
    <mergeCell ref="C132:D132"/>
    <mergeCell ref="C133:D133"/>
    <mergeCell ref="B134:D134"/>
    <mergeCell ref="B135:F135"/>
    <mergeCell ref="B124:F124"/>
    <mergeCell ref="C125:D125"/>
    <mergeCell ref="C126:D126"/>
    <mergeCell ref="B127:D127"/>
    <mergeCell ref="C128:F128"/>
    <mergeCell ref="B129:F129"/>
    <mergeCell ref="C118:F118"/>
    <mergeCell ref="C119:F119"/>
    <mergeCell ref="C120:F120"/>
    <mergeCell ref="C121:F121"/>
    <mergeCell ref="C122:F122"/>
    <mergeCell ref="B123:F123"/>
    <mergeCell ref="C112:D112"/>
    <mergeCell ref="C113:D113"/>
    <mergeCell ref="C114:D114"/>
    <mergeCell ref="B115:D115"/>
    <mergeCell ref="C116:F116"/>
    <mergeCell ref="C117:F117"/>
    <mergeCell ref="C105:F105"/>
    <mergeCell ref="B106:F106"/>
    <mergeCell ref="B107:F107"/>
    <mergeCell ref="C108:D108"/>
    <mergeCell ref="C109:D109"/>
    <mergeCell ref="C110:D110"/>
    <mergeCell ref="C98:F98"/>
    <mergeCell ref="C99:F99"/>
    <mergeCell ref="C100:F100"/>
    <mergeCell ref="C101:F101"/>
    <mergeCell ref="B103:F103"/>
    <mergeCell ref="B104:F104"/>
    <mergeCell ref="C102:F102"/>
    <mergeCell ref="C92:D92"/>
    <mergeCell ref="C93:D93"/>
    <mergeCell ref="B94:D94"/>
    <mergeCell ref="C95:F95"/>
    <mergeCell ref="C96:F96"/>
    <mergeCell ref="C97:F97"/>
    <mergeCell ref="B86:F86"/>
    <mergeCell ref="C87:D87"/>
    <mergeCell ref="C88:D88"/>
    <mergeCell ref="C89:D89"/>
    <mergeCell ref="C90:D90"/>
    <mergeCell ref="C91:D91"/>
    <mergeCell ref="C80:D80"/>
    <mergeCell ref="C81:D81"/>
    <mergeCell ref="C82:D82"/>
    <mergeCell ref="C83:D83"/>
    <mergeCell ref="B84:D84"/>
    <mergeCell ref="B85:F85"/>
    <mergeCell ref="C71:E71"/>
    <mergeCell ref="B72:E72"/>
    <mergeCell ref="C73:F73"/>
    <mergeCell ref="B74:B77"/>
    <mergeCell ref="C74:F77"/>
    <mergeCell ref="B79:F79"/>
    <mergeCell ref="C65:E65"/>
    <mergeCell ref="C66:E66"/>
    <mergeCell ref="C67:E67"/>
    <mergeCell ref="C68:E68"/>
    <mergeCell ref="C69:E69"/>
    <mergeCell ref="C70:E70"/>
    <mergeCell ref="B59:D59"/>
    <mergeCell ref="C60:F60"/>
    <mergeCell ref="C61:F61"/>
    <mergeCell ref="C62:F62"/>
    <mergeCell ref="B63:F63"/>
    <mergeCell ref="B64:F64"/>
    <mergeCell ref="C53:D53"/>
    <mergeCell ref="C54:D54"/>
    <mergeCell ref="C55:D55"/>
    <mergeCell ref="C56:D56"/>
    <mergeCell ref="C57:D57"/>
    <mergeCell ref="C58:D58"/>
    <mergeCell ref="C47:F47"/>
    <mergeCell ref="B48:F48"/>
    <mergeCell ref="B49:F49"/>
    <mergeCell ref="C50:D50"/>
    <mergeCell ref="C51:D51"/>
    <mergeCell ref="C52:D52"/>
    <mergeCell ref="B41:F41"/>
    <mergeCell ref="B42:F42"/>
    <mergeCell ref="C43:D43"/>
    <mergeCell ref="C44:D44"/>
    <mergeCell ref="C45:D45"/>
    <mergeCell ref="B46:D46"/>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9" min="1"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D63D70F-F5FF-46AD-8E97-F50254757FF8}">
          <x14:formula1>
            <xm:f>'C:\Users\1297538\Desktop\REPACTUAÇÕES\CONTRATO 21-2018\[PLANILHA DE REPACTUAÇÃO PISCINEIRO E PORTEIRO - SERVAL..xlsx]#listas#'!#REF!</xm:f>
          </x14:formula1>
          <xm:sqref>C2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94AF-E839-411B-9675-84EB31115E3A}">
  <sheetPr>
    <tabColor theme="5" tint="0.59999389629810485"/>
    <pageSetUpPr fitToPage="1"/>
  </sheetPr>
  <dimension ref="B1:H174"/>
  <sheetViews>
    <sheetView showGridLines="0" view="pageBreakPreview" topLeftCell="A164" zoomScale="115" zoomScaleNormal="115" zoomScaleSheetLayoutView="115" workbookViewId="0">
      <selection activeCell="D175" sqref="D175"/>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2:8" ht="7.5" customHeight="1">
      <c r="H1" s="80"/>
    </row>
    <row r="2" spans="2:8" s="81" customFormat="1" ht="15" customHeight="1">
      <c r="B2" s="3" t="s">
        <v>76</v>
      </c>
      <c r="C2" s="73" t="s">
        <v>21</v>
      </c>
      <c r="D2" s="3" t="s">
        <v>77</v>
      </c>
      <c r="E2" s="184"/>
      <c r="F2" s="184"/>
      <c r="H2" s="82"/>
    </row>
    <row r="3" spans="2:8" ht="6"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44712</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311</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328</v>
      </c>
      <c r="C16" s="215"/>
      <c r="D16" s="79" t="s">
        <v>142</v>
      </c>
      <c r="E16" s="216">
        <v>1</v>
      </c>
      <c r="F16" s="216"/>
      <c r="H16" s="11"/>
    </row>
    <row r="17" spans="2:8" ht="15" hidden="1" customHeight="1">
      <c r="H17" s="11"/>
    </row>
    <row r="18" spans="2:8" ht="6" customHeight="1">
      <c r="B18" s="185"/>
      <c r="C18" s="185"/>
      <c r="D18" s="185"/>
      <c r="E18" s="185"/>
      <c r="F18" s="185"/>
      <c r="H18" s="11"/>
    </row>
    <row r="19" spans="2:8" ht="15" customHeight="1">
      <c r="B19" s="186" t="s">
        <v>143</v>
      </c>
      <c r="C19" s="186"/>
      <c r="D19" s="186"/>
      <c r="E19" s="186"/>
      <c r="F19" s="186"/>
      <c r="H19" s="11"/>
    </row>
    <row r="20" spans="2:8" ht="15" customHeight="1">
      <c r="B20" s="186" t="s">
        <v>144</v>
      </c>
      <c r="C20" s="186"/>
      <c r="D20" s="186"/>
      <c r="E20" s="186"/>
      <c r="F20" s="186"/>
      <c r="H20" s="11"/>
    </row>
    <row r="21" spans="2:8" ht="15" customHeight="1">
      <c r="B21" s="202" t="s">
        <v>145</v>
      </c>
      <c r="C21" s="202"/>
      <c r="D21" s="202"/>
      <c r="E21" s="202"/>
      <c r="F21" s="202"/>
      <c r="H21" s="11"/>
    </row>
    <row r="22" spans="2:8" ht="15" customHeight="1">
      <c r="B22" s="7">
        <v>1</v>
      </c>
      <c r="C22" s="217" t="s">
        <v>146</v>
      </c>
      <c r="D22" s="217"/>
      <c r="E22" s="217"/>
      <c r="F22" s="95" t="s">
        <v>113</v>
      </c>
      <c r="H22" s="11"/>
    </row>
    <row r="23" spans="2:8" ht="15" customHeight="1">
      <c r="B23" s="7">
        <v>2</v>
      </c>
      <c r="C23" s="206" t="s">
        <v>147</v>
      </c>
      <c r="D23" s="206"/>
      <c r="E23" s="206"/>
      <c r="F23" s="91">
        <v>1558.64</v>
      </c>
      <c r="H23" s="11"/>
    </row>
    <row r="24" spans="2:8" ht="15" customHeight="1">
      <c r="B24" s="7">
        <v>3</v>
      </c>
      <c r="C24" s="206" t="s">
        <v>148</v>
      </c>
      <c r="D24" s="206"/>
      <c r="E24" s="206"/>
      <c r="F24" s="95" t="s">
        <v>329</v>
      </c>
      <c r="H24" s="11"/>
    </row>
    <row r="25" spans="2:8" ht="15" customHeight="1">
      <c r="B25" s="7">
        <v>4</v>
      </c>
      <c r="C25" s="206" t="s">
        <v>150</v>
      </c>
      <c r="D25" s="206"/>
      <c r="E25" s="206"/>
      <c r="F25" s="4">
        <v>44927</v>
      </c>
      <c r="H25" s="11"/>
    </row>
    <row r="26" spans="2:8" ht="8.25" customHeight="1">
      <c r="B26" s="75" t="s">
        <v>151</v>
      </c>
      <c r="C26" s="208"/>
      <c r="D26" s="208"/>
      <c r="E26" s="208"/>
      <c r="F26" s="208"/>
      <c r="H26" s="11"/>
    </row>
    <row r="27" spans="2:8" ht="15" customHeight="1">
      <c r="B27" s="200" t="s">
        <v>152</v>
      </c>
      <c r="C27" s="244"/>
      <c r="D27" s="244"/>
      <c r="E27" s="244"/>
      <c r="F27" s="201"/>
      <c r="H27" s="11"/>
    </row>
    <row r="28" spans="2:8" ht="15" customHeight="1">
      <c r="B28" s="71">
        <v>1</v>
      </c>
      <c r="C28" s="186" t="s">
        <v>153</v>
      </c>
      <c r="D28" s="186"/>
      <c r="E28" s="186"/>
      <c r="F28" s="20" t="s">
        <v>154</v>
      </c>
      <c r="H28" s="11"/>
    </row>
    <row r="29" spans="2:8" ht="15" customHeight="1">
      <c r="B29" s="7" t="s">
        <v>127</v>
      </c>
      <c r="C29" s="16" t="s">
        <v>309</v>
      </c>
      <c r="D29" s="17"/>
      <c r="E29" s="25"/>
      <c r="F29" s="137">
        <f>F23</f>
        <v>1558.64</v>
      </c>
      <c r="H29" s="11"/>
    </row>
    <row r="30" spans="2:8" ht="15" customHeight="1">
      <c r="B30" s="7" t="s">
        <v>129</v>
      </c>
      <c r="C30" s="16" t="s">
        <v>156</v>
      </c>
      <c r="D30" s="17"/>
      <c r="E30" s="25"/>
      <c r="F30" s="137">
        <f t="shared" ref="F30:F36" si="0">$F$29*E30</f>
        <v>0</v>
      </c>
      <c r="H30" s="11"/>
    </row>
    <row r="31" spans="2:8" ht="15" customHeight="1">
      <c r="B31" s="7" t="s">
        <v>132</v>
      </c>
      <c r="C31" s="16" t="s">
        <v>157</v>
      </c>
      <c r="D31" s="17"/>
      <c r="E31" s="26"/>
      <c r="F31" s="137">
        <f t="shared" si="0"/>
        <v>0</v>
      </c>
      <c r="H31" s="11"/>
    </row>
    <row r="32" spans="2:8" ht="15" customHeight="1">
      <c r="B32" s="7" t="s">
        <v>135</v>
      </c>
      <c r="C32" s="16" t="s">
        <v>158</v>
      </c>
      <c r="D32" s="17"/>
      <c r="E32" s="25"/>
      <c r="F32" s="137">
        <f t="shared" si="0"/>
        <v>0</v>
      </c>
      <c r="H32" s="11"/>
    </row>
    <row r="33" spans="2:8" ht="15" customHeight="1">
      <c r="B33" s="7" t="s">
        <v>159</v>
      </c>
      <c r="C33" s="16" t="s">
        <v>160</v>
      </c>
      <c r="D33" s="17"/>
      <c r="E33" s="25"/>
      <c r="F33" s="137">
        <f t="shared" si="0"/>
        <v>0</v>
      </c>
      <c r="H33" s="11"/>
    </row>
    <row r="34" spans="2:8" ht="15" customHeight="1">
      <c r="B34" s="7" t="s">
        <v>161</v>
      </c>
      <c r="C34" s="16" t="s">
        <v>162</v>
      </c>
      <c r="D34" s="17"/>
      <c r="E34" s="25"/>
      <c r="F34" s="137">
        <f t="shared" si="0"/>
        <v>0</v>
      </c>
      <c r="H34" s="11"/>
    </row>
    <row r="35" spans="2:8" ht="15" customHeight="1">
      <c r="B35" s="7" t="s">
        <v>163</v>
      </c>
      <c r="C35" s="16" t="s">
        <v>164</v>
      </c>
      <c r="D35" s="17"/>
      <c r="E35" s="25"/>
      <c r="F35" s="137">
        <f t="shared" si="0"/>
        <v>0</v>
      </c>
      <c r="H35" s="11"/>
    </row>
    <row r="36" spans="2:8" ht="15" customHeight="1">
      <c r="B36" s="68" t="s">
        <v>165</v>
      </c>
      <c r="C36" s="242" t="s">
        <v>166</v>
      </c>
      <c r="D36" s="246"/>
      <c r="E36" s="26"/>
      <c r="F36" s="137">
        <f t="shared" si="0"/>
        <v>0</v>
      </c>
      <c r="H36" s="11"/>
    </row>
    <row r="37" spans="2:8" ht="15" customHeight="1">
      <c r="B37" s="200" t="s">
        <v>167</v>
      </c>
      <c r="C37" s="244"/>
      <c r="D37" s="201"/>
      <c r="E37" s="30">
        <f>SUM(E30:E36)</f>
        <v>0</v>
      </c>
      <c r="F37" s="20">
        <f>SUM(F29:F36)</f>
        <v>1558.64</v>
      </c>
      <c r="H37" s="11"/>
    </row>
    <row r="38" spans="2:8" ht="45.75" customHeight="1">
      <c r="B38" s="87" t="s">
        <v>168</v>
      </c>
      <c r="C38" s="210" t="s">
        <v>169</v>
      </c>
      <c r="D38" s="205"/>
      <c r="E38" s="205"/>
      <c r="F38" s="205"/>
      <c r="H38" s="11"/>
    </row>
    <row r="39" spans="2:8" ht="8.25" customHeight="1">
      <c r="B39" s="245"/>
      <c r="C39" s="245"/>
      <c r="D39" s="245"/>
      <c r="E39" s="245"/>
      <c r="F39" s="245"/>
      <c r="H39" s="11"/>
    </row>
    <row r="40" spans="2:8" ht="15" customHeight="1">
      <c r="B40" s="200" t="s">
        <v>170</v>
      </c>
      <c r="C40" s="244"/>
      <c r="D40" s="244"/>
      <c r="E40" s="244"/>
      <c r="F40" s="201"/>
      <c r="H40" s="11"/>
    </row>
    <row r="41" spans="2:8" ht="7.5" hidden="1" customHeight="1">
      <c r="B41" s="245"/>
      <c r="C41" s="245"/>
      <c r="D41" s="245"/>
      <c r="E41" s="245"/>
      <c r="F41" s="245"/>
      <c r="H41" s="11"/>
    </row>
    <row r="42" spans="2:8" ht="15" customHeight="1">
      <c r="B42" s="200" t="s">
        <v>171</v>
      </c>
      <c r="C42" s="244"/>
      <c r="D42" s="244"/>
      <c r="E42" s="244"/>
      <c r="F42" s="201"/>
      <c r="H42" s="11"/>
    </row>
    <row r="43" spans="2:8" ht="15" customHeight="1">
      <c r="B43" s="71" t="s">
        <v>172</v>
      </c>
      <c r="C43" s="200" t="s">
        <v>173</v>
      </c>
      <c r="D43" s="201"/>
      <c r="E43" s="31" t="s">
        <v>174</v>
      </c>
      <c r="F43" s="20" t="s">
        <v>154</v>
      </c>
      <c r="H43" s="11"/>
    </row>
    <row r="44" spans="2:8" ht="15" customHeight="1">
      <c r="B44" s="7" t="s">
        <v>127</v>
      </c>
      <c r="C44" s="242" t="s">
        <v>175</v>
      </c>
      <c r="D44" s="246"/>
      <c r="E44" s="25">
        <v>8.3330000000000001E-2</v>
      </c>
      <c r="F44" s="138">
        <f>E44*$F$37</f>
        <v>129.88</v>
      </c>
      <c r="H44" s="11"/>
    </row>
    <row r="45" spans="2:8" ht="15" customHeight="1">
      <c r="B45" s="18" t="s">
        <v>129</v>
      </c>
      <c r="C45" s="247" t="s">
        <v>176</v>
      </c>
      <c r="D45" s="248"/>
      <c r="E45" s="27">
        <f>8.33%+2.778%</f>
        <v>0.11108</v>
      </c>
      <c r="F45" s="138">
        <f>E45*$F$37</f>
        <v>173.13</v>
      </c>
      <c r="H45" s="11"/>
    </row>
    <row r="46" spans="2:8" ht="15" customHeight="1">
      <c r="B46" s="200" t="s">
        <v>177</v>
      </c>
      <c r="C46" s="244"/>
      <c r="D46" s="201"/>
      <c r="E46" s="24">
        <f>SUM(E44:E45)</f>
        <v>0.19441</v>
      </c>
      <c r="F46" s="21">
        <f>SUM(F44:F45)</f>
        <v>303.01</v>
      </c>
      <c r="H46" s="11"/>
    </row>
    <row r="47" spans="2:8" ht="45.75" customHeight="1">
      <c r="B47" s="87" t="s">
        <v>178</v>
      </c>
      <c r="C47" s="249" t="s">
        <v>179</v>
      </c>
      <c r="D47" s="250"/>
      <c r="E47" s="250"/>
      <c r="F47" s="251"/>
      <c r="H47" s="11"/>
    </row>
    <row r="48" spans="2:8" ht="15" hidden="1" customHeight="1">
      <c r="B48" s="245"/>
      <c r="C48" s="245"/>
      <c r="D48" s="245"/>
      <c r="E48" s="245"/>
      <c r="F48" s="245"/>
      <c r="H48" s="11"/>
    </row>
    <row r="49" spans="2:8" ht="15" customHeight="1">
      <c r="B49" s="200" t="s">
        <v>180</v>
      </c>
      <c r="C49" s="244"/>
      <c r="D49" s="244"/>
      <c r="E49" s="244"/>
      <c r="F49" s="201"/>
      <c r="H49" s="11"/>
    </row>
    <row r="50" spans="2:8" ht="15" customHeight="1">
      <c r="B50" s="71" t="s">
        <v>181</v>
      </c>
      <c r="C50" s="200" t="s">
        <v>182</v>
      </c>
      <c r="D50" s="201"/>
      <c r="E50" s="31" t="s">
        <v>174</v>
      </c>
      <c r="F50" s="20" t="s">
        <v>154</v>
      </c>
      <c r="H50" s="11"/>
    </row>
    <row r="51" spans="2:8" ht="15" customHeight="1">
      <c r="B51" s="7" t="s">
        <v>127</v>
      </c>
      <c r="C51" s="242" t="s">
        <v>183</v>
      </c>
      <c r="D51" s="246"/>
      <c r="E51" s="25">
        <v>0.2</v>
      </c>
      <c r="F51" s="138">
        <f>E51*($F$37+$F$46)</f>
        <v>372.33</v>
      </c>
      <c r="H51" s="11"/>
    </row>
    <row r="52" spans="2:8" ht="15" customHeight="1">
      <c r="B52" s="7" t="s">
        <v>129</v>
      </c>
      <c r="C52" s="242" t="s">
        <v>184</v>
      </c>
      <c r="D52" s="246"/>
      <c r="E52" s="25">
        <v>2.5000000000000001E-2</v>
      </c>
      <c r="F52" s="138">
        <f t="shared" ref="F52:F58" si="1">E52*($F$37+$F$46)</f>
        <v>46.54</v>
      </c>
      <c r="H52" s="11"/>
    </row>
    <row r="53" spans="2:8" ht="15" customHeight="1">
      <c r="B53" s="7" t="s">
        <v>132</v>
      </c>
      <c r="C53" s="242" t="s">
        <v>185</v>
      </c>
      <c r="D53" s="246"/>
      <c r="E53" s="66">
        <v>0.02</v>
      </c>
      <c r="F53" s="138">
        <f t="shared" si="1"/>
        <v>37.229999999999997</v>
      </c>
      <c r="H53" s="11"/>
    </row>
    <row r="54" spans="2:8" ht="15" customHeight="1">
      <c r="B54" s="7" t="s">
        <v>135</v>
      </c>
      <c r="C54" s="242" t="s">
        <v>186</v>
      </c>
      <c r="D54" s="246"/>
      <c r="E54" s="25">
        <v>1.4999999999999999E-2</v>
      </c>
      <c r="F54" s="138">
        <f t="shared" si="1"/>
        <v>27.92</v>
      </c>
      <c r="H54" s="11"/>
    </row>
    <row r="55" spans="2:8" ht="15" customHeight="1">
      <c r="B55" s="7" t="s">
        <v>159</v>
      </c>
      <c r="C55" s="242" t="s">
        <v>187</v>
      </c>
      <c r="D55" s="246"/>
      <c r="E55" s="25">
        <v>0.01</v>
      </c>
      <c r="F55" s="138">
        <f t="shared" si="1"/>
        <v>18.62</v>
      </c>
      <c r="H55" s="11"/>
    </row>
    <row r="56" spans="2:8" ht="15" customHeight="1">
      <c r="B56" s="7" t="s">
        <v>161</v>
      </c>
      <c r="C56" s="242" t="s">
        <v>188</v>
      </c>
      <c r="D56" s="246"/>
      <c r="E56" s="25">
        <v>6.0000000000000001E-3</v>
      </c>
      <c r="F56" s="138">
        <f t="shared" si="1"/>
        <v>11.17</v>
      </c>
      <c r="H56" s="11"/>
    </row>
    <row r="57" spans="2:8" ht="15" customHeight="1">
      <c r="B57" s="7" t="s">
        <v>163</v>
      </c>
      <c r="C57" s="242" t="s">
        <v>189</v>
      </c>
      <c r="D57" s="246"/>
      <c r="E57" s="23">
        <v>2E-3</v>
      </c>
      <c r="F57" s="138">
        <f t="shared" si="1"/>
        <v>3.72</v>
      </c>
      <c r="H57" s="11"/>
    </row>
    <row r="58" spans="2:8" ht="15" customHeight="1">
      <c r="B58" s="7" t="s">
        <v>165</v>
      </c>
      <c r="C58" s="242" t="s">
        <v>190</v>
      </c>
      <c r="D58" s="246"/>
      <c r="E58" s="25">
        <v>0.08</v>
      </c>
      <c r="F58" s="138">
        <f t="shared" si="1"/>
        <v>148.93</v>
      </c>
      <c r="H58" s="11"/>
    </row>
    <row r="59" spans="2:8" ht="15" customHeight="1">
      <c r="B59" s="200" t="s">
        <v>177</v>
      </c>
      <c r="C59" s="244"/>
      <c r="D59" s="201"/>
      <c r="E59" s="24">
        <f>SUM(E51:E58)</f>
        <v>0.35799999999999998</v>
      </c>
      <c r="F59" s="20">
        <f>SUM(F51:F58)</f>
        <v>666.46</v>
      </c>
      <c r="H59" s="11"/>
    </row>
    <row r="60" spans="2:8" ht="13.9">
      <c r="B60" s="87" t="s">
        <v>191</v>
      </c>
      <c r="C60" s="249" t="s">
        <v>192</v>
      </c>
      <c r="D60" s="250"/>
      <c r="E60" s="250"/>
      <c r="F60" s="251"/>
      <c r="H60" s="11"/>
    </row>
    <row r="61" spans="2:8" ht="13.9">
      <c r="B61" s="87" t="s">
        <v>193</v>
      </c>
      <c r="C61" s="258" t="s">
        <v>194</v>
      </c>
      <c r="D61" s="259"/>
      <c r="E61" s="259"/>
      <c r="F61" s="260"/>
      <c r="H61" s="11"/>
    </row>
    <row r="62" spans="2:8" ht="30.75" customHeight="1">
      <c r="B62" s="87" t="s">
        <v>195</v>
      </c>
      <c r="C62" s="261" t="s">
        <v>196</v>
      </c>
      <c r="D62" s="262"/>
      <c r="E62" s="262"/>
      <c r="F62" s="263"/>
      <c r="H62" s="11"/>
    </row>
    <row r="63" spans="2:8" ht="15" hidden="1" customHeight="1">
      <c r="B63" s="245"/>
      <c r="C63" s="245"/>
      <c r="D63" s="245"/>
      <c r="E63" s="245"/>
      <c r="F63" s="245"/>
      <c r="H63" s="11"/>
    </row>
    <row r="64" spans="2:8" ht="15" customHeight="1">
      <c r="B64" s="200" t="s">
        <v>197</v>
      </c>
      <c r="C64" s="244"/>
      <c r="D64" s="244"/>
      <c r="E64" s="244"/>
      <c r="F64" s="201"/>
      <c r="H64" s="11"/>
    </row>
    <row r="65" spans="2:8" ht="15" customHeight="1">
      <c r="B65" s="71" t="s">
        <v>198</v>
      </c>
      <c r="C65" s="200" t="s">
        <v>199</v>
      </c>
      <c r="D65" s="244"/>
      <c r="E65" s="201"/>
      <c r="F65" s="20" t="s">
        <v>154</v>
      </c>
      <c r="H65" s="11"/>
    </row>
    <row r="66" spans="2:8" ht="15" customHeight="1">
      <c r="B66" s="68" t="s">
        <v>127</v>
      </c>
      <c r="C66" s="242" t="s">
        <v>200</v>
      </c>
      <c r="D66" s="243"/>
      <c r="E66" s="246"/>
      <c r="F66" s="6">
        <f>(3.9*2*22)-(0.06*F29)</f>
        <v>78.08</v>
      </c>
      <c r="H66" s="11"/>
    </row>
    <row r="67" spans="2:8" ht="15" customHeight="1">
      <c r="B67" s="68" t="s">
        <v>129</v>
      </c>
      <c r="C67" s="252" t="s">
        <v>201</v>
      </c>
      <c r="D67" s="253"/>
      <c r="E67" s="254"/>
      <c r="F67" s="6">
        <v>0</v>
      </c>
      <c r="H67" s="11"/>
    </row>
    <row r="68" spans="2:8" ht="15" customHeight="1">
      <c r="B68" s="7" t="s">
        <v>132</v>
      </c>
      <c r="C68" s="255" t="s">
        <v>202</v>
      </c>
      <c r="D68" s="256"/>
      <c r="E68" s="257"/>
      <c r="F68" s="139">
        <v>13.08</v>
      </c>
    </row>
    <row r="69" spans="2:8" ht="15" customHeight="1">
      <c r="B69" s="7" t="s">
        <v>135</v>
      </c>
      <c r="C69" s="255" t="s">
        <v>325</v>
      </c>
      <c r="D69" s="256"/>
      <c r="E69" s="257"/>
      <c r="F69" s="139">
        <v>116.69</v>
      </c>
      <c r="H69" s="11"/>
    </row>
    <row r="70" spans="2:8" ht="15" customHeight="1">
      <c r="B70" s="7" t="s">
        <v>159</v>
      </c>
      <c r="C70" s="219" t="s">
        <v>205</v>
      </c>
      <c r="D70" s="219"/>
      <c r="E70" s="219"/>
      <c r="F70" s="139">
        <v>0</v>
      </c>
      <c r="H70" s="11"/>
    </row>
    <row r="71" spans="2:8" ht="15" customHeight="1">
      <c r="B71" s="68" t="s">
        <v>161</v>
      </c>
      <c r="C71" s="219" t="s">
        <v>206</v>
      </c>
      <c r="D71" s="219"/>
      <c r="E71" s="219"/>
      <c r="F71" s="139">
        <v>0</v>
      </c>
      <c r="H71" s="11"/>
    </row>
    <row r="72" spans="2:8" ht="15" customHeight="1">
      <c r="B72" s="186" t="s">
        <v>207</v>
      </c>
      <c r="C72" s="186"/>
      <c r="D72" s="186"/>
      <c r="E72" s="186"/>
      <c r="F72" s="20">
        <f>SUM(F66:F71)</f>
        <v>207.85</v>
      </c>
    </row>
    <row r="73" spans="2:8" ht="13.9">
      <c r="B73" s="87" t="s">
        <v>208</v>
      </c>
      <c r="C73" s="249" t="s">
        <v>209</v>
      </c>
      <c r="D73" s="250"/>
      <c r="E73" s="250"/>
      <c r="F73" s="251"/>
      <c r="H73" s="11"/>
    </row>
    <row r="74" spans="2:8" ht="35.25" customHeight="1">
      <c r="B74" s="268" t="s">
        <v>210</v>
      </c>
      <c r="C74" s="271" t="s">
        <v>211</v>
      </c>
      <c r="D74" s="272"/>
      <c r="E74" s="272"/>
      <c r="F74" s="273"/>
      <c r="H74" s="11"/>
    </row>
    <row r="75" spans="2:8" ht="11.25" customHeight="1">
      <c r="B75" s="269"/>
      <c r="C75" s="274"/>
      <c r="D75" s="275"/>
      <c r="E75" s="275"/>
      <c r="F75" s="276"/>
      <c r="H75" s="11"/>
    </row>
    <row r="76" spans="2:8" ht="21.75" customHeight="1">
      <c r="B76" s="269"/>
      <c r="C76" s="274"/>
      <c r="D76" s="275"/>
      <c r="E76" s="275"/>
      <c r="F76" s="276"/>
      <c r="H76" s="11"/>
    </row>
    <row r="77" spans="2:8" ht="6" customHeight="1">
      <c r="B77" s="270"/>
      <c r="C77" s="277"/>
      <c r="D77" s="278"/>
      <c r="E77" s="278"/>
      <c r="F77" s="279"/>
      <c r="H77" s="11"/>
    </row>
    <row r="78" spans="2:8" ht="6.75" hidden="1" customHeight="1">
      <c r="B78" s="88"/>
      <c r="C78" s="89"/>
      <c r="D78" s="89"/>
      <c r="E78" s="89"/>
      <c r="F78" s="89"/>
      <c r="H78" s="11"/>
    </row>
    <row r="79" spans="2:8" ht="13.9">
      <c r="B79" s="200" t="s">
        <v>212</v>
      </c>
      <c r="C79" s="244"/>
      <c r="D79" s="244"/>
      <c r="E79" s="244"/>
      <c r="F79" s="201"/>
      <c r="H79" s="11"/>
    </row>
    <row r="80" spans="2:8" ht="13.9">
      <c r="B80" s="71">
        <v>2</v>
      </c>
      <c r="C80" s="264" t="s">
        <v>213</v>
      </c>
      <c r="D80" s="265"/>
      <c r="E80" s="31" t="s">
        <v>174</v>
      </c>
      <c r="F80" s="20" t="s">
        <v>154</v>
      </c>
      <c r="H80" s="11"/>
    </row>
    <row r="81" spans="2:8" ht="13.9">
      <c r="B81" s="7" t="s">
        <v>172</v>
      </c>
      <c r="C81" s="242" t="str">
        <f>C43</f>
        <v>13º (décimo-terceiro) Salário, Férias e Adicional de Férias</v>
      </c>
      <c r="D81" s="246"/>
      <c r="E81" s="155">
        <f>E46</f>
        <v>0.19441</v>
      </c>
      <c r="F81" s="138">
        <f>F46</f>
        <v>303.01</v>
      </c>
      <c r="H81" s="11"/>
    </row>
    <row r="82" spans="2:8" ht="13.9">
      <c r="B82" s="7" t="s">
        <v>181</v>
      </c>
      <c r="C82" s="266" t="str">
        <f>C50</f>
        <v>GPS, FGTS e Outras contribuições</v>
      </c>
      <c r="D82" s="267"/>
      <c r="E82" s="155">
        <f>E59</f>
        <v>0.35799999999999998</v>
      </c>
      <c r="F82" s="138">
        <f>F59</f>
        <v>666.46</v>
      </c>
      <c r="H82" s="11"/>
    </row>
    <row r="83" spans="2:8" ht="13.9">
      <c r="B83" s="7" t="s">
        <v>198</v>
      </c>
      <c r="C83" s="242" t="str">
        <f>C65</f>
        <v>Benefícios Mensais e Diários</v>
      </c>
      <c r="D83" s="246"/>
      <c r="E83" s="155">
        <v>0</v>
      </c>
      <c r="F83" s="138">
        <f>F72</f>
        <v>207.85</v>
      </c>
      <c r="H83" s="11"/>
    </row>
    <row r="84" spans="2:8" ht="13.9">
      <c r="B84" s="200" t="s">
        <v>177</v>
      </c>
      <c r="C84" s="244"/>
      <c r="D84" s="201"/>
      <c r="E84" s="31">
        <f>SUM(E81:E83)</f>
        <v>0.55240999999999996</v>
      </c>
      <c r="F84" s="20">
        <f>SUM(F81:F83)</f>
        <v>1177.32</v>
      </c>
      <c r="H84" s="11"/>
    </row>
    <row r="85" spans="2:8" ht="5.25" customHeight="1">
      <c r="B85" s="245"/>
      <c r="C85" s="245"/>
      <c r="D85" s="245"/>
      <c r="E85" s="245"/>
      <c r="F85" s="245"/>
      <c r="H85" s="11"/>
    </row>
    <row r="86" spans="2:8" ht="15" customHeight="1">
      <c r="B86" s="200" t="s">
        <v>214</v>
      </c>
      <c r="C86" s="244"/>
      <c r="D86" s="244"/>
      <c r="E86" s="244"/>
      <c r="F86" s="201"/>
      <c r="H86" s="11"/>
    </row>
    <row r="87" spans="2:8" ht="15" customHeight="1">
      <c r="B87" s="71">
        <v>3</v>
      </c>
      <c r="C87" s="200" t="s">
        <v>215</v>
      </c>
      <c r="D87" s="201"/>
      <c r="E87" s="31" t="s">
        <v>174</v>
      </c>
      <c r="F87" s="20" t="s">
        <v>154</v>
      </c>
      <c r="H87" s="11"/>
    </row>
    <row r="88" spans="2:8" ht="15" customHeight="1">
      <c r="B88" s="7" t="s">
        <v>127</v>
      </c>
      <c r="C88" s="242" t="s">
        <v>216</v>
      </c>
      <c r="D88" s="246"/>
      <c r="E88" s="23">
        <v>4.1999999999999997E-3</v>
      </c>
      <c r="F88" s="138">
        <f>E88*$F$37</f>
        <v>6.55</v>
      </c>
      <c r="H88" s="11"/>
    </row>
    <row r="89" spans="2:8" ht="15" customHeight="1">
      <c r="B89" s="7" t="s">
        <v>129</v>
      </c>
      <c r="C89" s="266" t="s">
        <v>217</v>
      </c>
      <c r="D89" s="267"/>
      <c r="E89" s="23">
        <f>E88*E58</f>
        <v>3.4000000000000002E-4</v>
      </c>
      <c r="F89" s="138">
        <f>E89*F37</f>
        <v>0.53</v>
      </c>
      <c r="H89" s="11"/>
    </row>
    <row r="90" spans="2:8" ht="15" customHeight="1">
      <c r="B90" s="7" t="s">
        <v>132</v>
      </c>
      <c r="C90" s="242" t="s">
        <v>218</v>
      </c>
      <c r="D90" s="246"/>
      <c r="E90" s="23">
        <f>((1+1/12+E45)*E58*40%)*90%</f>
        <v>3.44E-2</v>
      </c>
      <c r="F90" s="138">
        <f>E90*$F$37</f>
        <v>53.62</v>
      </c>
      <c r="H90" s="11"/>
    </row>
    <row r="91" spans="2:8" ht="15" customHeight="1">
      <c r="B91" s="7" t="s">
        <v>135</v>
      </c>
      <c r="C91" s="242" t="s">
        <v>219</v>
      </c>
      <c r="D91" s="246"/>
      <c r="E91" s="23">
        <f>(1/30*7)/12</f>
        <v>1.9439999999999999E-2</v>
      </c>
      <c r="F91" s="138">
        <f t="shared" ref="F91" si="2">E91*$F$37</f>
        <v>30.3</v>
      </c>
      <c r="H91" s="11"/>
    </row>
    <row r="92" spans="2:8" ht="15" customHeight="1">
      <c r="B92" s="7" t="s">
        <v>159</v>
      </c>
      <c r="C92" s="266" t="s">
        <v>220</v>
      </c>
      <c r="D92" s="267"/>
      <c r="E92" s="23">
        <f>E91*E82</f>
        <v>6.96E-3</v>
      </c>
      <c r="F92" s="138">
        <f>E92*$F$37</f>
        <v>10.85</v>
      </c>
      <c r="H92" s="11"/>
    </row>
    <row r="93" spans="2:8" ht="15" customHeight="1">
      <c r="B93" s="68" t="s">
        <v>161</v>
      </c>
      <c r="C93" s="242" t="s">
        <v>221</v>
      </c>
      <c r="D93" s="246"/>
      <c r="E93" s="23">
        <f>4%-E90</f>
        <v>5.5999999999999999E-3</v>
      </c>
      <c r="F93" s="138">
        <f t="shared" ref="F93" si="3">E93*$F$37</f>
        <v>8.73</v>
      </c>
      <c r="H93" s="11"/>
    </row>
    <row r="94" spans="2:8" ht="15" customHeight="1">
      <c r="B94" s="200" t="s">
        <v>177</v>
      </c>
      <c r="C94" s="244"/>
      <c r="D94" s="201"/>
      <c r="E94" s="24">
        <f>SUM(E88:E93)</f>
        <v>7.0940000000000003E-2</v>
      </c>
      <c r="F94" s="20">
        <f>SUM(F88:F93)</f>
        <v>110.58</v>
      </c>
      <c r="H94" s="11"/>
    </row>
    <row r="95" spans="2:8" ht="37.5" hidden="1" customHeight="1">
      <c r="B95" s="90" t="s">
        <v>222</v>
      </c>
      <c r="C95" s="280" t="s">
        <v>223</v>
      </c>
      <c r="D95" s="281"/>
      <c r="E95" s="281"/>
      <c r="F95" s="282"/>
      <c r="H95" s="11"/>
    </row>
    <row r="96" spans="2:8" ht="141.75" hidden="1" customHeight="1">
      <c r="B96" s="90" t="s">
        <v>224</v>
      </c>
      <c r="C96" s="280" t="s">
        <v>225</v>
      </c>
      <c r="D96" s="281"/>
      <c r="E96" s="281"/>
      <c r="F96" s="282"/>
      <c r="H96" s="11"/>
    </row>
    <row r="97" spans="2:8" ht="27.75" hidden="1" customHeight="1">
      <c r="B97" s="90" t="s">
        <v>226</v>
      </c>
      <c r="C97" s="280" t="s">
        <v>227</v>
      </c>
      <c r="D97" s="281"/>
      <c r="E97" s="281"/>
      <c r="F97" s="282"/>
      <c r="H97" s="11"/>
    </row>
    <row r="98" spans="2:8" ht="38.25" hidden="1" customHeight="1">
      <c r="B98" s="90" t="s">
        <v>228</v>
      </c>
      <c r="C98" s="280" t="s">
        <v>229</v>
      </c>
      <c r="D98" s="281"/>
      <c r="E98" s="281"/>
      <c r="F98" s="282"/>
      <c r="H98" s="11"/>
    </row>
    <row r="99" spans="2:8" ht="36.75" hidden="1" customHeight="1">
      <c r="B99" s="90" t="s">
        <v>230</v>
      </c>
      <c r="C99" s="280" t="s">
        <v>231</v>
      </c>
      <c r="D99" s="281"/>
      <c r="E99" s="281"/>
      <c r="F99" s="282"/>
      <c r="H99" s="11"/>
    </row>
    <row r="100" spans="2:8" ht="24" hidden="1">
      <c r="B100" s="90" t="s">
        <v>232</v>
      </c>
      <c r="C100" s="280" t="s">
        <v>233</v>
      </c>
      <c r="D100" s="281"/>
      <c r="E100" s="281"/>
      <c r="F100" s="282"/>
      <c r="H100" s="11"/>
    </row>
    <row r="101" spans="2:8" ht="63" hidden="1" customHeight="1">
      <c r="B101" s="90" t="s">
        <v>234</v>
      </c>
      <c r="C101" s="280" t="s">
        <v>235</v>
      </c>
      <c r="D101" s="281"/>
      <c r="E101" s="281"/>
      <c r="F101" s="282"/>
      <c r="H101" s="11"/>
    </row>
    <row r="102" spans="2:8" ht="34.5" customHeight="1">
      <c r="B102" s="94" t="s">
        <v>236</v>
      </c>
      <c r="C102" s="283" t="s">
        <v>237</v>
      </c>
      <c r="D102" s="284"/>
      <c r="E102" s="284"/>
      <c r="F102" s="285"/>
      <c r="H102" s="11"/>
    </row>
    <row r="103" spans="2:8" ht="9" customHeight="1">
      <c r="B103" s="245"/>
      <c r="C103" s="245"/>
      <c r="D103" s="245"/>
      <c r="E103" s="245"/>
      <c r="F103" s="245"/>
      <c r="H103" s="11"/>
    </row>
    <row r="104" spans="2:8" ht="15" customHeight="1">
      <c r="B104" s="200" t="s">
        <v>238</v>
      </c>
      <c r="C104" s="244"/>
      <c r="D104" s="244"/>
      <c r="E104" s="244"/>
      <c r="F104" s="201"/>
      <c r="H104" s="11"/>
    </row>
    <row r="105" spans="2:8" ht="38.25" customHeight="1">
      <c r="B105" s="94" t="s">
        <v>239</v>
      </c>
      <c r="C105" s="283" t="s">
        <v>240</v>
      </c>
      <c r="D105" s="284"/>
      <c r="E105" s="284"/>
      <c r="F105" s="285"/>
      <c r="H105" s="11"/>
    </row>
    <row r="106" spans="2:8" ht="15" hidden="1" customHeight="1">
      <c r="B106" s="245"/>
      <c r="C106" s="245"/>
      <c r="D106" s="245"/>
      <c r="E106" s="245"/>
      <c r="F106" s="245"/>
      <c r="H106" s="11"/>
    </row>
    <row r="107" spans="2:8" ht="15" customHeight="1">
      <c r="B107" s="200" t="s">
        <v>241</v>
      </c>
      <c r="C107" s="244"/>
      <c r="D107" s="244"/>
      <c r="E107" s="244"/>
      <c r="F107" s="201"/>
      <c r="H107" s="11"/>
    </row>
    <row r="108" spans="2:8" ht="15" customHeight="1">
      <c r="B108" s="71" t="s">
        <v>242</v>
      </c>
      <c r="C108" s="286" t="s">
        <v>243</v>
      </c>
      <c r="D108" s="287"/>
      <c r="E108" s="31" t="s">
        <v>174</v>
      </c>
      <c r="F108" s="20" t="s">
        <v>154</v>
      </c>
      <c r="H108" s="11"/>
    </row>
    <row r="109" spans="2:8" ht="15" customHeight="1">
      <c r="B109" s="7" t="s">
        <v>127</v>
      </c>
      <c r="C109" s="242" t="s">
        <v>244</v>
      </c>
      <c r="D109" s="246"/>
      <c r="E109" s="25">
        <f>((1+1+1/3)*1/12)/12</f>
        <v>1.6199999999999999E-2</v>
      </c>
      <c r="F109" s="138">
        <f t="shared" ref="F109:F114" si="4">E109*$F$37</f>
        <v>25.25</v>
      </c>
      <c r="H109" s="11"/>
    </row>
    <row r="110" spans="2:8" ht="15" customHeight="1">
      <c r="B110" s="7" t="s">
        <v>129</v>
      </c>
      <c r="C110" s="266" t="s">
        <v>245</v>
      </c>
      <c r="D110" s="267"/>
      <c r="E110" s="25">
        <f>(2.96/30)/12</f>
        <v>8.2199999999999999E-3</v>
      </c>
      <c r="F110" s="138">
        <f t="shared" si="4"/>
        <v>12.81</v>
      </c>
      <c r="H110" s="11"/>
    </row>
    <row r="111" spans="2:8" ht="15" customHeight="1">
      <c r="B111" s="7" t="s">
        <v>132</v>
      </c>
      <c r="C111" s="69" t="s">
        <v>246</v>
      </c>
      <c r="D111" s="70"/>
      <c r="E111" s="25">
        <f>((5/30)/12)*1.5%</f>
        <v>2.1000000000000001E-4</v>
      </c>
      <c r="F111" s="138">
        <f t="shared" si="4"/>
        <v>0.33</v>
      </c>
      <c r="H111" s="11"/>
    </row>
    <row r="112" spans="2:8" ht="15" customHeight="1">
      <c r="B112" s="7" t="s">
        <v>135</v>
      </c>
      <c r="C112" s="242" t="s">
        <v>247</v>
      </c>
      <c r="D112" s="246"/>
      <c r="E112" s="25">
        <f>((15/30)/12)*0.0078</f>
        <v>3.3E-4</v>
      </c>
      <c r="F112" s="138">
        <f t="shared" si="4"/>
        <v>0.51</v>
      </c>
      <c r="H112" s="11"/>
    </row>
    <row r="113" spans="2:8" ht="15" customHeight="1">
      <c r="B113" s="7" t="s">
        <v>159</v>
      </c>
      <c r="C113" s="242" t="s">
        <v>248</v>
      </c>
      <c r="D113" s="246"/>
      <c r="E113" s="25">
        <f>((1+1/3)/12)*(4/12)*2%</f>
        <v>7.3999999999999999E-4</v>
      </c>
      <c r="F113" s="138">
        <f t="shared" si="4"/>
        <v>1.1499999999999999</v>
      </c>
      <c r="H113" s="11"/>
    </row>
    <row r="114" spans="2:8" ht="15" customHeight="1">
      <c r="B114" s="7" t="s">
        <v>161</v>
      </c>
      <c r="C114" s="236" t="s">
        <v>249</v>
      </c>
      <c r="D114" s="288"/>
      <c r="E114" s="25">
        <v>0</v>
      </c>
      <c r="F114" s="138">
        <f t="shared" si="4"/>
        <v>0</v>
      </c>
      <c r="H114" s="11"/>
    </row>
    <row r="115" spans="2:8" ht="15" customHeight="1">
      <c r="B115" s="200" t="s">
        <v>177</v>
      </c>
      <c r="C115" s="244"/>
      <c r="D115" s="201"/>
      <c r="E115" s="24">
        <f>SUM(E109:E114)</f>
        <v>2.5700000000000001E-2</v>
      </c>
      <c r="F115" s="141">
        <f>SUM(F109:F114)</f>
        <v>40.049999999999997</v>
      </c>
      <c r="H115" s="11"/>
    </row>
    <row r="116" spans="2:8" ht="64.5" hidden="1" customHeight="1">
      <c r="B116" s="90" t="s">
        <v>250</v>
      </c>
      <c r="C116" s="283" t="s">
        <v>251</v>
      </c>
      <c r="D116" s="284"/>
      <c r="E116" s="284"/>
      <c r="F116" s="285"/>
      <c r="H116" s="11"/>
    </row>
    <row r="117" spans="2:8" ht="25.5" hidden="1" customHeight="1">
      <c r="B117" s="90" t="s">
        <v>252</v>
      </c>
      <c r="C117" s="283" t="s">
        <v>253</v>
      </c>
      <c r="D117" s="284"/>
      <c r="E117" s="284"/>
      <c r="F117" s="285"/>
      <c r="H117" s="11"/>
    </row>
    <row r="118" spans="2:8" ht="25.5" hidden="1" customHeight="1">
      <c r="B118" s="90" t="s">
        <v>254</v>
      </c>
      <c r="C118" s="283" t="s">
        <v>255</v>
      </c>
      <c r="D118" s="284"/>
      <c r="E118" s="284"/>
      <c r="F118" s="285"/>
      <c r="H118" s="11"/>
    </row>
    <row r="119" spans="2:8" ht="22.5" hidden="1" customHeight="1">
      <c r="B119" s="90" t="s">
        <v>256</v>
      </c>
      <c r="C119" s="283" t="s">
        <v>257</v>
      </c>
      <c r="D119" s="284"/>
      <c r="E119" s="284"/>
      <c r="F119" s="285"/>
      <c r="H119" s="11"/>
    </row>
    <row r="120" spans="2:8" ht="45" hidden="1" customHeight="1">
      <c r="B120" s="90" t="s">
        <v>258</v>
      </c>
      <c r="C120" s="283" t="s">
        <v>259</v>
      </c>
      <c r="D120" s="284"/>
      <c r="E120" s="284"/>
      <c r="F120" s="285"/>
      <c r="H120" s="11"/>
    </row>
    <row r="121" spans="2:8" ht="66.75" hidden="1" customHeight="1">
      <c r="B121" s="90" t="s">
        <v>260</v>
      </c>
      <c r="C121" s="283" t="s">
        <v>261</v>
      </c>
      <c r="D121" s="284"/>
      <c r="E121" s="284"/>
      <c r="F121" s="285"/>
      <c r="H121" s="11"/>
    </row>
    <row r="122" spans="2:8" ht="102" hidden="1" customHeight="1">
      <c r="B122" s="90" t="s">
        <v>262</v>
      </c>
      <c r="C122" s="283" t="s">
        <v>263</v>
      </c>
      <c r="D122" s="284"/>
      <c r="E122" s="284"/>
      <c r="F122" s="285"/>
      <c r="H122" s="11"/>
    </row>
    <row r="123" spans="2:8" ht="13.9" hidden="1">
      <c r="B123" s="245"/>
      <c r="C123" s="245"/>
      <c r="D123" s="245"/>
      <c r="E123" s="245"/>
      <c r="F123" s="245"/>
      <c r="H123" s="11"/>
    </row>
    <row r="124" spans="2:8" ht="15" customHeight="1">
      <c r="B124" s="200" t="s">
        <v>264</v>
      </c>
      <c r="C124" s="244"/>
      <c r="D124" s="244"/>
      <c r="E124" s="244"/>
      <c r="F124" s="201"/>
      <c r="H124" s="11"/>
    </row>
    <row r="125" spans="2:8" ht="15" customHeight="1">
      <c r="B125" s="71" t="s">
        <v>265</v>
      </c>
      <c r="C125" s="200" t="s">
        <v>266</v>
      </c>
      <c r="D125" s="201"/>
      <c r="E125" s="31" t="s">
        <v>174</v>
      </c>
      <c r="F125" s="20" t="s">
        <v>154</v>
      </c>
      <c r="H125" s="11"/>
    </row>
    <row r="126" spans="2:8" ht="15" customHeight="1">
      <c r="B126" s="7" t="s">
        <v>127</v>
      </c>
      <c r="C126" s="242" t="s">
        <v>267</v>
      </c>
      <c r="D126" s="246"/>
      <c r="E126" s="23">
        <v>0</v>
      </c>
      <c r="F126" s="138">
        <f>E126*$F$37</f>
        <v>0</v>
      </c>
      <c r="H126" s="11"/>
    </row>
    <row r="127" spans="2:8" ht="15" customHeight="1">
      <c r="B127" s="200" t="s">
        <v>177</v>
      </c>
      <c r="C127" s="244"/>
      <c r="D127" s="201"/>
      <c r="E127" s="24">
        <f>SUM(E126)</f>
        <v>0</v>
      </c>
      <c r="F127" s="20">
        <f>SUM(F126)</f>
        <v>0</v>
      </c>
      <c r="H127" s="11"/>
    </row>
    <row r="128" spans="2:8" ht="15" customHeight="1">
      <c r="B128" s="94" t="s">
        <v>268</v>
      </c>
      <c r="C128" s="290" t="s">
        <v>269</v>
      </c>
      <c r="D128" s="291"/>
      <c r="E128" s="291"/>
      <c r="F128" s="292"/>
      <c r="H128" s="11"/>
    </row>
    <row r="129" spans="2:8" ht="6" hidden="1" customHeight="1">
      <c r="B129" s="245"/>
      <c r="C129" s="245"/>
      <c r="D129" s="245"/>
      <c r="E129" s="245"/>
      <c r="F129" s="245"/>
      <c r="H129" s="11"/>
    </row>
    <row r="130" spans="2:8" ht="15" customHeight="1">
      <c r="B130" s="200" t="s">
        <v>270</v>
      </c>
      <c r="C130" s="244"/>
      <c r="D130" s="244"/>
      <c r="E130" s="244"/>
      <c r="F130" s="201"/>
      <c r="H130" s="11"/>
    </row>
    <row r="131" spans="2:8" ht="15" customHeight="1">
      <c r="B131" s="71">
        <v>4</v>
      </c>
      <c r="C131" s="264" t="s">
        <v>271</v>
      </c>
      <c r="D131" s="265"/>
      <c r="E131" s="31" t="s">
        <v>174</v>
      </c>
      <c r="F131" s="20" t="s">
        <v>154</v>
      </c>
      <c r="H131" s="11"/>
    </row>
    <row r="132" spans="2:8" ht="15" customHeight="1">
      <c r="B132" s="7" t="s">
        <v>242</v>
      </c>
      <c r="C132" s="242" t="str">
        <f>C108</f>
        <v>Ausências Legais</v>
      </c>
      <c r="D132" s="246"/>
      <c r="E132" s="155">
        <f>E115</f>
        <v>2.5700000000000001E-2</v>
      </c>
      <c r="F132" s="138">
        <f>F115</f>
        <v>40.049999999999997</v>
      </c>
      <c r="H132" s="11"/>
    </row>
    <row r="133" spans="2:8" ht="15" customHeight="1">
      <c r="B133" s="7" t="s">
        <v>265</v>
      </c>
      <c r="C133" s="266" t="str">
        <f>C125</f>
        <v>Intrajornada</v>
      </c>
      <c r="D133" s="267"/>
      <c r="E133" s="155">
        <f>E127</f>
        <v>0</v>
      </c>
      <c r="F133" s="138">
        <f>F127</f>
        <v>0</v>
      </c>
      <c r="H133" s="11"/>
    </row>
    <row r="134" spans="2:8" ht="15" customHeight="1">
      <c r="B134" s="200" t="s">
        <v>177</v>
      </c>
      <c r="C134" s="244"/>
      <c r="D134" s="201"/>
      <c r="E134" s="31">
        <f>SUM(E132:E133)</f>
        <v>2.5700000000000001E-2</v>
      </c>
      <c r="F134" s="20">
        <f>SUM(F132:F133)</f>
        <v>40.049999999999997</v>
      </c>
      <c r="H134" s="11"/>
    </row>
    <row r="135" spans="2:8" ht="7.5" customHeight="1">
      <c r="B135" s="289"/>
      <c r="C135" s="289"/>
      <c r="D135" s="289"/>
      <c r="E135" s="289"/>
      <c r="F135" s="289"/>
      <c r="H135" s="11"/>
    </row>
    <row r="136" spans="2:8" ht="15" customHeight="1">
      <c r="B136" s="200" t="s">
        <v>272</v>
      </c>
      <c r="C136" s="244"/>
      <c r="D136" s="244"/>
      <c r="E136" s="244"/>
      <c r="F136" s="201"/>
      <c r="H136" s="11"/>
    </row>
    <row r="137" spans="2:8" ht="15" customHeight="1">
      <c r="B137" s="71">
        <v>5</v>
      </c>
      <c r="C137" s="200" t="s">
        <v>273</v>
      </c>
      <c r="D137" s="244"/>
      <c r="E137" s="201"/>
      <c r="F137" s="20" t="s">
        <v>154</v>
      </c>
      <c r="H137" s="11"/>
    </row>
    <row r="138" spans="2:8" ht="15" customHeight="1">
      <c r="B138" s="7" t="s">
        <v>127</v>
      </c>
      <c r="C138" s="242" t="s">
        <v>318</v>
      </c>
      <c r="D138" s="243"/>
      <c r="E138" s="246"/>
      <c r="F138" s="142">
        <v>77.33</v>
      </c>
      <c r="H138" s="11"/>
    </row>
    <row r="139" spans="2:8" ht="15" customHeight="1">
      <c r="B139" s="7" t="s">
        <v>129</v>
      </c>
      <c r="C139" s="242" t="s">
        <v>275</v>
      </c>
      <c r="D139" s="243"/>
      <c r="E139" s="246"/>
      <c r="F139" s="142">
        <f>4.8+1.42+81.32+322.4</f>
        <v>409.94</v>
      </c>
      <c r="H139" s="11"/>
    </row>
    <row r="140" spans="2:8" ht="15" customHeight="1">
      <c r="B140" s="7" t="s">
        <v>132</v>
      </c>
      <c r="C140" s="242" t="s">
        <v>276</v>
      </c>
      <c r="D140" s="243"/>
      <c r="E140" s="246"/>
      <c r="F140" s="142">
        <v>0</v>
      </c>
      <c r="H140" s="11"/>
    </row>
    <row r="141" spans="2:8" ht="15" customHeight="1">
      <c r="B141" s="68" t="s">
        <v>135</v>
      </c>
      <c r="C141" s="236" t="s">
        <v>206</v>
      </c>
      <c r="D141" s="237"/>
      <c r="E141" s="288"/>
      <c r="F141" s="91">
        <v>0</v>
      </c>
      <c r="H141" s="11"/>
    </row>
    <row r="142" spans="2:8" ht="15" customHeight="1">
      <c r="B142" s="200" t="s">
        <v>277</v>
      </c>
      <c r="C142" s="244"/>
      <c r="D142" s="244"/>
      <c r="E142" s="201"/>
      <c r="F142" s="20">
        <f>SUM(F138:F141)</f>
        <v>487.27</v>
      </c>
      <c r="H142" s="11"/>
    </row>
    <row r="143" spans="2:8" ht="51.75" customHeight="1">
      <c r="B143" s="94" t="s">
        <v>278</v>
      </c>
      <c r="C143" s="283" t="s">
        <v>310</v>
      </c>
      <c r="D143" s="284"/>
      <c r="E143" s="284"/>
      <c r="F143" s="285"/>
      <c r="H143" s="11"/>
    </row>
    <row r="144" spans="2:8" ht="6.75" customHeight="1">
      <c r="B144" s="289"/>
      <c r="C144" s="289"/>
      <c r="D144" s="289"/>
      <c r="E144" s="289"/>
      <c r="F144" s="289"/>
      <c r="H144" s="11"/>
    </row>
    <row r="145" spans="2:8" ht="15" customHeight="1">
      <c r="B145" s="200" t="s">
        <v>280</v>
      </c>
      <c r="C145" s="244"/>
      <c r="D145" s="244"/>
      <c r="E145" s="244"/>
      <c r="F145" s="201"/>
      <c r="H145" s="11"/>
    </row>
    <row r="146" spans="2:8" ht="15" customHeight="1">
      <c r="B146" s="71">
        <v>6</v>
      </c>
      <c r="C146" s="200" t="s">
        <v>281</v>
      </c>
      <c r="D146" s="201"/>
      <c r="E146" s="31" t="s">
        <v>174</v>
      </c>
      <c r="F146" s="20" t="s">
        <v>154</v>
      </c>
      <c r="H146" s="11"/>
    </row>
    <row r="147" spans="2:8" ht="15" customHeight="1">
      <c r="B147" s="7" t="s">
        <v>127</v>
      </c>
      <c r="C147" s="293" t="s">
        <v>282</v>
      </c>
      <c r="D147" s="294"/>
      <c r="E147" s="28">
        <v>0.03</v>
      </c>
      <c r="F147" s="143">
        <f>(F37+F84+F94+F134+F142)*E147</f>
        <v>101.22</v>
      </c>
      <c r="H147" s="11"/>
    </row>
    <row r="148" spans="2:8" ht="15" customHeight="1">
      <c r="B148" s="7" t="s">
        <v>129</v>
      </c>
      <c r="C148" s="72" t="s">
        <v>283</v>
      </c>
      <c r="D148" s="67"/>
      <c r="E148" s="28">
        <v>6.7900000000000002E-2</v>
      </c>
      <c r="F148" s="143">
        <f>(F37+F84+F94+F134+F142)*E148</f>
        <v>229.09</v>
      </c>
      <c r="H148" s="11"/>
    </row>
    <row r="149" spans="2:8" ht="15" customHeight="1">
      <c r="B149" s="200" t="s">
        <v>177</v>
      </c>
      <c r="C149" s="244"/>
      <c r="D149" s="201"/>
      <c r="E149" s="24">
        <f>SUM(E147:E148)</f>
        <v>9.7900000000000001E-2</v>
      </c>
      <c r="F149" s="21">
        <f>SUM(F147:F148)</f>
        <v>330.31</v>
      </c>
      <c r="H149" s="11"/>
    </row>
    <row r="150" spans="2:8" ht="15" customHeight="1">
      <c r="B150" s="295" t="s">
        <v>132</v>
      </c>
      <c r="C150" s="242" t="s">
        <v>284</v>
      </c>
      <c r="D150" s="243"/>
      <c r="E150" s="243"/>
      <c r="F150" s="246"/>
      <c r="H150" s="11"/>
    </row>
    <row r="151" spans="2:8" ht="15" customHeight="1">
      <c r="B151" s="296"/>
      <c r="C151" s="298" t="s">
        <v>285</v>
      </c>
      <c r="D151" s="9" t="s">
        <v>286</v>
      </c>
      <c r="E151" s="25">
        <v>7.5999999999999998E-2</v>
      </c>
      <c r="F151" s="144">
        <f>(($F$37+$F$84+$F$94+$F$134+$F$149)/1-$E$155)*E151</f>
        <v>244.47</v>
      </c>
      <c r="H151" s="11"/>
    </row>
    <row r="152" spans="2:8" ht="15" customHeight="1">
      <c r="B152" s="296"/>
      <c r="C152" s="299"/>
      <c r="D152" s="9" t="s">
        <v>287</v>
      </c>
      <c r="E152" s="25">
        <v>1.6500000000000001E-2</v>
      </c>
      <c r="F152" s="144">
        <f t="shared" ref="F152:F154" si="5">(($F$37+$F$84+$F$94+$F$134+$F$149)/1-$E$155)*E152</f>
        <v>53.08</v>
      </c>
      <c r="H152" s="11"/>
    </row>
    <row r="153" spans="2:8" ht="15" customHeight="1">
      <c r="B153" s="296"/>
      <c r="C153" s="10" t="s">
        <v>288</v>
      </c>
      <c r="D153" s="9" t="s">
        <v>289</v>
      </c>
      <c r="E153" s="25">
        <v>0.05</v>
      </c>
      <c r="F153" s="144">
        <f t="shared" si="5"/>
        <v>160.84</v>
      </c>
      <c r="H153" s="11"/>
    </row>
    <row r="154" spans="2:8" ht="15" customHeight="1">
      <c r="B154" s="297"/>
      <c r="C154" s="10" t="s">
        <v>290</v>
      </c>
      <c r="D154" s="22"/>
      <c r="E154" s="25">
        <v>0</v>
      </c>
      <c r="F154" s="144">
        <f t="shared" si="5"/>
        <v>0</v>
      </c>
      <c r="H154" s="11"/>
    </row>
    <row r="155" spans="2:8" ht="15" customHeight="1">
      <c r="B155" s="200" t="s">
        <v>177</v>
      </c>
      <c r="C155" s="244"/>
      <c r="D155" s="201"/>
      <c r="E155" s="24">
        <f>SUM(E151:E154)</f>
        <v>0.14249999999999999</v>
      </c>
      <c r="F155" s="21">
        <f>SUM(F151:F154)</f>
        <v>458.39</v>
      </c>
      <c r="H155" s="11"/>
    </row>
    <row r="156" spans="2:8" ht="15" customHeight="1">
      <c r="B156" s="8" t="s">
        <v>291</v>
      </c>
      <c r="C156" s="283" t="s">
        <v>292</v>
      </c>
      <c r="D156" s="284"/>
      <c r="E156" s="284"/>
      <c r="F156" s="285"/>
      <c r="H156" s="11"/>
    </row>
    <row r="157" spans="2:8" ht="15" customHeight="1">
      <c r="B157" s="8" t="s">
        <v>293</v>
      </c>
      <c r="C157" s="283" t="s">
        <v>294</v>
      </c>
      <c r="D157" s="284"/>
      <c r="E157" s="284"/>
      <c r="F157" s="285"/>
      <c r="H157" s="11"/>
    </row>
    <row r="158" spans="2:8" ht="13.5" customHeight="1">
      <c r="B158" s="8" t="s">
        <v>295</v>
      </c>
      <c r="C158" s="283" t="s">
        <v>296</v>
      </c>
      <c r="D158" s="284"/>
      <c r="E158" s="284"/>
      <c r="F158" s="285"/>
      <c r="H158" s="11"/>
    </row>
    <row r="159" spans="2:8" ht="7.5" customHeight="1">
      <c r="H159" s="11"/>
    </row>
    <row r="160" spans="2:8" ht="15" customHeight="1">
      <c r="B160" s="200" t="s">
        <v>297</v>
      </c>
      <c r="C160" s="244"/>
      <c r="D160" s="244"/>
      <c r="E160" s="244"/>
      <c r="F160" s="201"/>
      <c r="H160" s="11"/>
    </row>
    <row r="161" spans="2:8" ht="15" customHeight="1">
      <c r="B161" s="238" t="s">
        <v>298</v>
      </c>
      <c r="C161" s="289"/>
      <c r="D161" s="289"/>
      <c r="E161" s="239"/>
      <c r="F161" s="19" t="s">
        <v>299</v>
      </c>
      <c r="H161" s="11"/>
    </row>
    <row r="162" spans="2:8" ht="15" customHeight="1">
      <c r="B162" s="7" t="s">
        <v>127</v>
      </c>
      <c r="C162" s="242" t="str">
        <f>B27</f>
        <v>MÓDULO 1 - COMPOSIÇÃO DA REMUNERAÇÃO</v>
      </c>
      <c r="D162" s="243"/>
      <c r="E162" s="246"/>
      <c r="F162" s="138">
        <f>F37</f>
        <v>1558.64</v>
      </c>
      <c r="H162" s="11"/>
    </row>
    <row r="163" spans="2:8" ht="15" customHeight="1">
      <c r="B163" s="7" t="s">
        <v>129</v>
      </c>
      <c r="C163" s="242" t="str">
        <f>B40</f>
        <v>MÓDULO 2 - ENCARGOS E BENEFÍCIOS ANUAIS, MENSAIS E DIÁRIOS</v>
      </c>
      <c r="D163" s="243"/>
      <c r="E163" s="246"/>
      <c r="F163" s="138">
        <f>F84</f>
        <v>1177.32</v>
      </c>
      <c r="H163" s="11"/>
    </row>
    <row r="164" spans="2:8" ht="15" customHeight="1">
      <c r="B164" s="7" t="s">
        <v>132</v>
      </c>
      <c r="C164" s="242" t="str">
        <f>B86</f>
        <v>MÓDULO 3 - PROVISÃO PARA RESCISÃO</v>
      </c>
      <c r="D164" s="243"/>
      <c r="E164" s="246"/>
      <c r="F164" s="138">
        <f>F94</f>
        <v>110.58</v>
      </c>
      <c r="H164" s="11"/>
    </row>
    <row r="165" spans="2:8" ht="15" customHeight="1">
      <c r="B165" s="7" t="s">
        <v>135</v>
      </c>
      <c r="C165" s="242" t="str">
        <f>B104</f>
        <v xml:space="preserve"> MÓDULO 4 - CUSTO DE REPOSIÇÃO DO PROFISSIONAL AUSENTE</v>
      </c>
      <c r="D165" s="243"/>
      <c r="E165" s="246"/>
      <c r="F165" s="138">
        <f>F132</f>
        <v>40.049999999999997</v>
      </c>
      <c r="H165" s="11"/>
    </row>
    <row r="166" spans="2:8" ht="15" customHeight="1">
      <c r="B166" s="7" t="s">
        <v>159</v>
      </c>
      <c r="C166" s="76" t="str">
        <f>B136</f>
        <v>MÓDULO 5 - INSUMOS DIVERSOS</v>
      </c>
      <c r="D166" s="77"/>
      <c r="E166" s="78"/>
      <c r="F166" s="138">
        <f>F142</f>
        <v>487.27</v>
      </c>
      <c r="H166" s="11"/>
    </row>
    <row r="167" spans="2:8" ht="15" customHeight="1">
      <c r="B167" s="200" t="s">
        <v>300</v>
      </c>
      <c r="C167" s="244"/>
      <c r="D167" s="244"/>
      <c r="E167" s="201"/>
      <c r="F167" s="141">
        <f>SUM(F162:F166)</f>
        <v>3373.86</v>
      </c>
      <c r="H167" s="11"/>
    </row>
    <row r="168" spans="2:8" ht="15" customHeight="1">
      <c r="B168" s="7" t="s">
        <v>161</v>
      </c>
      <c r="C168" s="242" t="s">
        <v>301</v>
      </c>
      <c r="D168" s="243"/>
      <c r="E168" s="246"/>
      <c r="F168" s="138">
        <f>F155+F149</f>
        <v>788.7</v>
      </c>
      <c r="H168" s="11"/>
    </row>
    <row r="169" spans="2:8" ht="15" customHeight="1">
      <c r="B169" s="200" t="s">
        <v>302</v>
      </c>
      <c r="C169" s="244"/>
      <c r="D169" s="244"/>
      <c r="E169" s="201"/>
      <c r="F169" s="141">
        <f>F167+F168</f>
        <v>4162.5600000000004</v>
      </c>
      <c r="H169" s="11"/>
    </row>
    <row r="170" spans="2:8" ht="15" customHeight="1">
      <c r="B170" s="186" t="s">
        <v>303</v>
      </c>
      <c r="C170" s="186"/>
      <c r="D170" s="186"/>
      <c r="E170" s="186"/>
      <c r="F170" s="141">
        <f>F169*E16</f>
        <v>4162.5600000000004</v>
      </c>
      <c r="H170" s="11"/>
    </row>
    <row r="171" spans="2:8" ht="15" customHeight="1">
      <c r="H171" s="11"/>
    </row>
    <row r="172" spans="2:8" ht="26.25" customHeight="1">
      <c r="B172" s="225" t="s">
        <v>304</v>
      </c>
      <c r="C172" s="225"/>
      <c r="D172" s="84" t="s">
        <v>91</v>
      </c>
      <c r="E172" s="225" t="s">
        <v>92</v>
      </c>
      <c r="F172" s="225"/>
      <c r="G172" s="85"/>
      <c r="H172" s="11"/>
    </row>
    <row r="173" spans="2:8" ht="31.5" customHeight="1">
      <c r="B173" s="225" t="s">
        <v>305</v>
      </c>
      <c r="C173" s="225"/>
      <c r="D173" s="86">
        <v>6</v>
      </c>
      <c r="E173" s="226">
        <f>D173*F170</f>
        <v>24975.360000000001</v>
      </c>
      <c r="F173" s="226"/>
      <c r="H173" s="11"/>
    </row>
    <row r="174" spans="2:8" ht="35.25" customHeight="1">
      <c r="B174" s="224" t="s">
        <v>306</v>
      </c>
      <c r="C174" s="225"/>
      <c r="D174" s="86">
        <v>6</v>
      </c>
      <c r="E174" s="226">
        <f>D174*F170</f>
        <v>24975.360000000001</v>
      </c>
      <c r="F174" s="226"/>
      <c r="H174" s="11"/>
    </row>
  </sheetData>
  <sheetProtection formatCells="0" formatColumns="0" formatRows="0" insertColumns="0" insertRows="0" insertHyperlinks="0" deleteColumns="0" deleteRows="0" sort="0" autoFilter="0" pivotTables="0"/>
  <mergeCells count="163">
    <mergeCell ref="B172:C172"/>
    <mergeCell ref="E172:F172"/>
    <mergeCell ref="B173:C173"/>
    <mergeCell ref="E173:F173"/>
    <mergeCell ref="B174:C174"/>
    <mergeCell ref="E174:F174"/>
    <mergeCell ref="C164:E164"/>
    <mergeCell ref="C165:E165"/>
    <mergeCell ref="B167:E167"/>
    <mergeCell ref="C168:E168"/>
    <mergeCell ref="B169:E169"/>
    <mergeCell ref="B170:E170"/>
    <mergeCell ref="C157:F157"/>
    <mergeCell ref="C158:F158"/>
    <mergeCell ref="B160:F160"/>
    <mergeCell ref="B161:E161"/>
    <mergeCell ref="C162:E162"/>
    <mergeCell ref="C163:E163"/>
    <mergeCell ref="B149:D149"/>
    <mergeCell ref="B150:B154"/>
    <mergeCell ref="C150:F150"/>
    <mergeCell ref="C151:C152"/>
    <mergeCell ref="B155:D155"/>
    <mergeCell ref="C156:F156"/>
    <mergeCell ref="B142:E142"/>
    <mergeCell ref="C143:F143"/>
    <mergeCell ref="B144:F144"/>
    <mergeCell ref="B145:F145"/>
    <mergeCell ref="C146:D146"/>
    <mergeCell ref="C147:D147"/>
    <mergeCell ref="B136:F136"/>
    <mergeCell ref="C137:E137"/>
    <mergeCell ref="C138:E138"/>
    <mergeCell ref="C139:E139"/>
    <mergeCell ref="C140:E140"/>
    <mergeCell ref="C141:E141"/>
    <mergeCell ref="B130:F130"/>
    <mergeCell ref="C131:D131"/>
    <mergeCell ref="C132:D132"/>
    <mergeCell ref="C133:D133"/>
    <mergeCell ref="B134:D134"/>
    <mergeCell ref="B135:F135"/>
    <mergeCell ref="B124:F124"/>
    <mergeCell ref="C125:D125"/>
    <mergeCell ref="C126:D126"/>
    <mergeCell ref="B127:D127"/>
    <mergeCell ref="C128:F128"/>
    <mergeCell ref="B129:F129"/>
    <mergeCell ref="C118:F118"/>
    <mergeCell ref="C119:F119"/>
    <mergeCell ref="C120:F120"/>
    <mergeCell ref="C121:F121"/>
    <mergeCell ref="C122:F122"/>
    <mergeCell ref="B123:F123"/>
    <mergeCell ref="C112:D112"/>
    <mergeCell ref="C113:D113"/>
    <mergeCell ref="C114:D114"/>
    <mergeCell ref="B115:D115"/>
    <mergeCell ref="C116:F116"/>
    <mergeCell ref="C117:F117"/>
    <mergeCell ref="C105:F105"/>
    <mergeCell ref="B106:F106"/>
    <mergeCell ref="B107:F107"/>
    <mergeCell ref="C108:D108"/>
    <mergeCell ref="C109:D109"/>
    <mergeCell ref="C110:D110"/>
    <mergeCell ref="C98:F98"/>
    <mergeCell ref="C99:F99"/>
    <mergeCell ref="C100:F100"/>
    <mergeCell ref="C101:F101"/>
    <mergeCell ref="B103:F103"/>
    <mergeCell ref="B104:F104"/>
    <mergeCell ref="C102:F102"/>
    <mergeCell ref="C92:D92"/>
    <mergeCell ref="C93:D93"/>
    <mergeCell ref="B94:D94"/>
    <mergeCell ref="C95:F95"/>
    <mergeCell ref="C96:F96"/>
    <mergeCell ref="C97:F97"/>
    <mergeCell ref="B86:F86"/>
    <mergeCell ref="C87:D87"/>
    <mergeCell ref="C88:D88"/>
    <mergeCell ref="C89:D89"/>
    <mergeCell ref="C90:D90"/>
    <mergeCell ref="C91:D91"/>
    <mergeCell ref="C80:D80"/>
    <mergeCell ref="C81:D81"/>
    <mergeCell ref="C82:D82"/>
    <mergeCell ref="C83:D83"/>
    <mergeCell ref="B84:D84"/>
    <mergeCell ref="B85:F85"/>
    <mergeCell ref="C71:E71"/>
    <mergeCell ref="B72:E72"/>
    <mergeCell ref="C73:F73"/>
    <mergeCell ref="B74:B77"/>
    <mergeCell ref="C74:F77"/>
    <mergeCell ref="B79:F79"/>
    <mergeCell ref="C65:E65"/>
    <mergeCell ref="C66:E66"/>
    <mergeCell ref="C67:E67"/>
    <mergeCell ref="C68:E68"/>
    <mergeCell ref="C69:E69"/>
    <mergeCell ref="C70:E70"/>
    <mergeCell ref="B59:D59"/>
    <mergeCell ref="C60:F60"/>
    <mergeCell ref="C61:F61"/>
    <mergeCell ref="C62:F62"/>
    <mergeCell ref="B63:F63"/>
    <mergeCell ref="B64:F64"/>
    <mergeCell ref="C53:D53"/>
    <mergeCell ref="C54:D54"/>
    <mergeCell ref="C55:D55"/>
    <mergeCell ref="C56:D56"/>
    <mergeCell ref="C57:D57"/>
    <mergeCell ref="C58:D58"/>
    <mergeCell ref="C47:F47"/>
    <mergeCell ref="B48:F48"/>
    <mergeCell ref="B49:F49"/>
    <mergeCell ref="C50:D50"/>
    <mergeCell ref="C51:D51"/>
    <mergeCell ref="C52:D52"/>
    <mergeCell ref="B41:F41"/>
    <mergeCell ref="B42:F42"/>
    <mergeCell ref="C43:D43"/>
    <mergeCell ref="C44:D44"/>
    <mergeCell ref="C45:D45"/>
    <mergeCell ref="B46:D46"/>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9"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B820914-9C8E-4856-AFEE-9E02B6EA8D34}">
          <x14:formula1>
            <xm:f>'C:\Users\1297538\Desktop\REPACTUAÇÕES\CONTRATO 21-2018\[PLANILHA DE REPACTUAÇÃO PISCINEIRO E PORTEIRO - SERVAL..xlsx]#listas#'!#REF!</xm:f>
          </x14:formula1>
          <xm:sqref>C2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F00C-2C75-44EC-BF63-6BC3BA5475CC}">
  <sheetPr>
    <tabColor theme="5" tint="0.59999389629810485"/>
    <pageSetUpPr fitToPage="1"/>
  </sheetPr>
  <dimension ref="B1:AD190"/>
  <sheetViews>
    <sheetView showGridLines="0" topLeftCell="A171" zoomScale="115" zoomScaleNormal="115" zoomScaleSheetLayoutView="115" workbookViewId="0">
      <selection activeCell="B175" sqref="B175"/>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2" customWidth="1"/>
    <col min="7" max="7" width="3.28515625" style="11" customWidth="1"/>
    <col min="8" max="8" width="12.140625" style="12" customWidth="1"/>
    <col min="9" max="9" width="6.7109375" style="11" customWidth="1"/>
    <col min="10" max="10" width="7.7109375" style="11" customWidth="1"/>
    <col min="11" max="11" width="7.5703125" style="11" customWidth="1"/>
    <col min="12" max="12" width="11.7109375" style="11" bestFit="1" customWidth="1"/>
    <col min="13" max="13" width="15.140625" style="11" bestFit="1" customWidth="1"/>
    <col min="14" max="14" width="19.5703125" style="11" customWidth="1"/>
    <col min="15" max="15" width="15.140625" style="11" customWidth="1"/>
    <col min="16" max="16" width="13" style="11" customWidth="1"/>
    <col min="17" max="17" width="16" style="11" customWidth="1"/>
    <col min="18" max="20" width="9.140625" style="11"/>
    <col min="21" max="21" width="13.42578125" style="11" customWidth="1"/>
    <col min="22" max="22" width="9.140625" style="11"/>
    <col min="23" max="23" width="6.28515625" style="11" customWidth="1"/>
    <col min="24" max="27" width="9.140625" style="11"/>
    <col min="28" max="28" width="11.7109375" style="11" bestFit="1" customWidth="1"/>
    <col min="29" max="29" width="13.28515625" style="11" customWidth="1"/>
    <col min="30" max="30" width="15.28515625" style="11" customWidth="1"/>
    <col min="31" max="16384" width="9.140625" style="11"/>
  </cols>
  <sheetData>
    <row r="1" spans="2:30" ht="9" customHeight="1">
      <c r="H1" s="80"/>
    </row>
    <row r="2" spans="2:30" s="81" customFormat="1" ht="15" customHeight="1">
      <c r="B2" s="3" t="s">
        <v>76</v>
      </c>
      <c r="C2" s="73" t="s">
        <v>21</v>
      </c>
      <c r="D2" s="3" t="s">
        <v>77</v>
      </c>
      <c r="E2" s="184"/>
      <c r="F2" s="184"/>
      <c r="H2" s="303" t="s">
        <v>330</v>
      </c>
      <c r="I2" s="303"/>
      <c r="J2" s="303"/>
      <c r="K2" s="303"/>
      <c r="L2" s="303"/>
      <c r="M2" s="303"/>
      <c r="N2" s="303"/>
      <c r="O2" s="303"/>
      <c r="P2" s="303"/>
      <c r="Q2" s="303"/>
      <c r="R2" s="303"/>
      <c r="S2" s="303"/>
      <c r="T2" s="303"/>
      <c r="U2" s="303"/>
      <c r="V2" s="303"/>
      <c r="W2" s="303"/>
      <c r="X2" s="303"/>
      <c r="Y2" s="303"/>
      <c r="Z2" s="303"/>
      <c r="AA2" s="303"/>
      <c r="AB2" s="303"/>
      <c r="AC2" s="303"/>
      <c r="AD2" s="303"/>
    </row>
    <row r="3" spans="2:30" ht="8.25" customHeight="1">
      <c r="B3" s="185"/>
      <c r="C3" s="185"/>
      <c r="D3" s="185"/>
      <c r="E3" s="185"/>
      <c r="F3" s="185"/>
      <c r="H3" s="303" t="s">
        <v>331</v>
      </c>
      <c r="I3" s="303"/>
      <c r="J3" s="303"/>
      <c r="K3" s="303"/>
      <c r="L3" s="303"/>
      <c r="M3" s="303"/>
      <c r="N3" s="303"/>
      <c r="O3" s="303"/>
      <c r="P3" s="303"/>
      <c r="Q3" s="303"/>
      <c r="R3" s="303"/>
      <c r="S3" s="303"/>
      <c r="T3" s="303"/>
      <c r="U3" s="303"/>
      <c r="V3" s="303"/>
      <c r="W3" s="303"/>
      <c r="X3" s="303"/>
      <c r="Y3" s="303"/>
      <c r="Z3" s="303"/>
      <c r="AA3" s="303"/>
      <c r="AB3" s="303"/>
      <c r="AC3" s="303"/>
      <c r="AD3" s="303"/>
    </row>
    <row r="4" spans="2:30" ht="15" customHeight="1">
      <c r="B4" s="186" t="s">
        <v>96</v>
      </c>
      <c r="C4" s="186"/>
      <c r="D4" s="186"/>
      <c r="E4" s="186"/>
      <c r="F4" s="186"/>
      <c r="H4" s="96"/>
      <c r="I4" s="96"/>
      <c r="J4" s="96"/>
      <c r="K4" s="96"/>
      <c r="L4" s="96"/>
      <c r="M4" s="96"/>
      <c r="N4" s="97"/>
      <c r="O4" s="97"/>
      <c r="P4" s="96"/>
      <c r="Q4" s="96"/>
    </row>
    <row r="5" spans="2:30" ht="15" customHeight="1">
      <c r="B5" s="7" t="s">
        <v>97</v>
      </c>
      <c r="C5" s="83" t="str">
        <f>RESUMO!C27</f>
        <v>23037.001102.2023-25 </v>
      </c>
      <c r="D5" s="74" t="s">
        <v>99</v>
      </c>
      <c r="E5" s="187"/>
      <c r="F5" s="187"/>
      <c r="H5" s="303" t="s">
        <v>332</v>
      </c>
      <c r="I5" s="303"/>
      <c r="J5" s="303"/>
      <c r="K5" s="303"/>
      <c r="L5" s="303"/>
      <c r="M5" s="303"/>
      <c r="N5" s="303"/>
      <c r="O5" s="96"/>
      <c r="P5" s="303" t="s">
        <v>333</v>
      </c>
      <c r="Q5" s="303"/>
      <c r="R5" s="303"/>
      <c r="S5" s="303"/>
      <c r="T5" s="303"/>
      <c r="U5" s="303"/>
      <c r="V5" s="303"/>
      <c r="X5" s="303" t="s">
        <v>334</v>
      </c>
      <c r="Y5" s="303"/>
      <c r="Z5" s="303"/>
      <c r="AA5" s="303"/>
      <c r="AB5" s="303"/>
      <c r="AC5" s="303"/>
      <c r="AD5" s="303"/>
    </row>
    <row r="6" spans="2:30" ht="15" customHeight="1">
      <c r="B6" s="7" t="s">
        <v>100</v>
      </c>
      <c r="C6" s="4">
        <v>44712</v>
      </c>
      <c r="D6" s="7" t="s">
        <v>101</v>
      </c>
      <c r="E6" s="187"/>
      <c r="F6" s="187"/>
      <c r="H6" s="304" t="s">
        <v>143</v>
      </c>
      <c r="I6" s="307">
        <v>-1</v>
      </c>
      <c r="J6" s="308"/>
      <c r="K6" s="308"/>
      <c r="L6" s="309"/>
      <c r="M6" s="99">
        <v>-2</v>
      </c>
      <c r="N6" s="100" t="s">
        <v>335</v>
      </c>
      <c r="O6" s="96"/>
      <c r="P6" s="304" t="s">
        <v>143</v>
      </c>
      <c r="Q6" s="307">
        <v>-1</v>
      </c>
      <c r="R6" s="308"/>
      <c r="S6" s="308"/>
      <c r="T6" s="309"/>
      <c r="U6" s="99">
        <v>-2</v>
      </c>
      <c r="V6" s="100" t="s">
        <v>335</v>
      </c>
      <c r="X6" s="304" t="s">
        <v>143</v>
      </c>
      <c r="Y6" s="307">
        <v>-1</v>
      </c>
      <c r="Z6" s="308"/>
      <c r="AA6" s="308"/>
      <c r="AB6" s="309"/>
      <c r="AC6" s="99">
        <v>-2</v>
      </c>
      <c r="AD6" s="100" t="s">
        <v>335</v>
      </c>
    </row>
    <row r="7" spans="2:30" ht="15" customHeight="1">
      <c r="B7" s="186" t="s">
        <v>102</v>
      </c>
      <c r="C7" s="186"/>
      <c r="D7" s="186"/>
      <c r="E7" s="186"/>
      <c r="F7" s="186"/>
      <c r="H7" s="305"/>
      <c r="I7" s="310" t="s">
        <v>336</v>
      </c>
      <c r="J7" s="311"/>
      <c r="K7" s="311"/>
      <c r="L7" s="312"/>
      <c r="M7" s="99" t="s">
        <v>337</v>
      </c>
      <c r="N7" s="100" t="s">
        <v>338</v>
      </c>
      <c r="O7" s="96"/>
      <c r="P7" s="305"/>
      <c r="Q7" s="310" t="s">
        <v>336</v>
      </c>
      <c r="R7" s="311"/>
      <c r="S7" s="311"/>
      <c r="T7" s="312"/>
      <c r="U7" s="99" t="s">
        <v>337</v>
      </c>
      <c r="V7" s="100" t="s">
        <v>338</v>
      </c>
      <c r="X7" s="305"/>
      <c r="Y7" s="310" t="s">
        <v>336</v>
      </c>
      <c r="Z7" s="311"/>
      <c r="AA7" s="311"/>
      <c r="AB7" s="312"/>
      <c r="AC7" s="99" t="s">
        <v>337</v>
      </c>
      <c r="AD7" s="100" t="s">
        <v>338</v>
      </c>
    </row>
    <row r="8" spans="2:30" ht="15" customHeight="1">
      <c r="B8" s="92" t="s">
        <v>103</v>
      </c>
      <c r="C8" s="93" t="s">
        <v>104</v>
      </c>
      <c r="D8" s="8" t="s">
        <v>105</v>
      </c>
      <c r="E8" s="181" t="s">
        <v>104</v>
      </c>
      <c r="F8" s="183"/>
      <c r="H8" s="306"/>
      <c r="I8" s="313" t="s">
        <v>339</v>
      </c>
      <c r="J8" s="314"/>
      <c r="K8" s="314"/>
      <c r="L8" s="315"/>
      <c r="M8" s="101" t="s">
        <v>340</v>
      </c>
      <c r="N8" s="102" t="s">
        <v>341</v>
      </c>
      <c r="O8" s="96"/>
      <c r="P8" s="306"/>
      <c r="Q8" s="313" t="s">
        <v>339</v>
      </c>
      <c r="R8" s="314"/>
      <c r="S8" s="314"/>
      <c r="T8" s="315"/>
      <c r="U8" s="101" t="s">
        <v>340</v>
      </c>
      <c r="V8" s="102" t="s">
        <v>341</v>
      </c>
      <c r="X8" s="306"/>
      <c r="Y8" s="313" t="s">
        <v>339</v>
      </c>
      <c r="Z8" s="314"/>
      <c r="AA8" s="314"/>
      <c r="AB8" s="315"/>
      <c r="AC8" s="101" t="s">
        <v>340</v>
      </c>
      <c r="AD8" s="102" t="s">
        <v>341</v>
      </c>
    </row>
    <row r="9" spans="2:30" ht="15" customHeight="1">
      <c r="B9" s="186" t="s">
        <v>126</v>
      </c>
      <c r="C9" s="186"/>
      <c r="D9" s="186"/>
      <c r="E9" s="186"/>
      <c r="F9" s="186"/>
      <c r="H9" s="304" t="s">
        <v>342</v>
      </c>
      <c r="I9" s="316">
        <v>1</v>
      </c>
      <c r="J9" s="317"/>
      <c r="K9" s="318"/>
      <c r="L9" s="304">
        <f>I9/(I10*K10)</f>
        <v>2.7777777777777799E-5</v>
      </c>
      <c r="M9" s="319">
        <f>$F$169</f>
        <v>3939.37</v>
      </c>
      <c r="N9" s="321">
        <f>L9*M9</f>
        <v>0.10942694444444501</v>
      </c>
      <c r="O9" s="96"/>
      <c r="P9" s="304" t="s">
        <v>342</v>
      </c>
      <c r="Q9" s="316">
        <v>1</v>
      </c>
      <c r="R9" s="317"/>
      <c r="S9" s="318"/>
      <c r="T9" s="304">
        <f>Q9/(Q10*S10)</f>
        <v>1.1111111111111099E-4</v>
      </c>
      <c r="U9" s="319">
        <f>$F$169</f>
        <v>3939.37</v>
      </c>
      <c r="V9" s="321">
        <f>T9*U9</f>
        <v>0.43770777777777697</v>
      </c>
      <c r="X9" s="304" t="s">
        <v>342</v>
      </c>
      <c r="Y9" s="316">
        <v>1</v>
      </c>
      <c r="Z9" s="317"/>
      <c r="AA9" s="318"/>
      <c r="AB9" s="354">
        <f>Y9/(Y10*AA10)</f>
        <v>1.8518499999999999E-5</v>
      </c>
      <c r="AC9" s="319">
        <f>$F$169</f>
        <v>3939.37</v>
      </c>
      <c r="AD9" s="321">
        <f>AB9*AC9</f>
        <v>7.2951223344999996E-2</v>
      </c>
    </row>
    <row r="10" spans="2:30" ht="15" customHeight="1">
      <c r="B10" s="7" t="s">
        <v>127</v>
      </c>
      <c r="C10" s="242" t="s">
        <v>128</v>
      </c>
      <c r="D10" s="243"/>
      <c r="E10" s="218"/>
      <c r="F10" s="218"/>
      <c r="H10" s="306"/>
      <c r="I10" s="104">
        <v>30</v>
      </c>
      <c r="J10" s="105" t="s">
        <v>343</v>
      </c>
      <c r="K10" s="106">
        <v>1200</v>
      </c>
      <c r="L10" s="306"/>
      <c r="M10" s="320"/>
      <c r="N10" s="322"/>
      <c r="O10" s="96"/>
      <c r="P10" s="306"/>
      <c r="Q10" s="104">
        <v>30</v>
      </c>
      <c r="R10" s="105" t="s">
        <v>343</v>
      </c>
      <c r="S10" s="106">
        <v>300</v>
      </c>
      <c r="T10" s="306"/>
      <c r="U10" s="320"/>
      <c r="V10" s="322"/>
      <c r="X10" s="306"/>
      <c r="Y10" s="104">
        <v>30</v>
      </c>
      <c r="Z10" s="105" t="s">
        <v>343</v>
      </c>
      <c r="AA10" s="106">
        <v>1800</v>
      </c>
      <c r="AB10" s="355"/>
      <c r="AC10" s="320"/>
      <c r="AD10" s="322"/>
    </row>
    <row r="11" spans="2:30" ht="15" customHeight="1">
      <c r="B11" s="7" t="s">
        <v>129</v>
      </c>
      <c r="C11" s="242" t="s">
        <v>130</v>
      </c>
      <c r="D11" s="243"/>
      <c r="E11" s="238" t="s">
        <v>131</v>
      </c>
      <c r="F11" s="239"/>
      <c r="H11" s="304" t="s">
        <v>344</v>
      </c>
      <c r="I11" s="316">
        <v>1</v>
      </c>
      <c r="J11" s="317"/>
      <c r="K11" s="318"/>
      <c r="L11" s="304">
        <f>I11/I12</f>
        <v>8.3333333333333295E-4</v>
      </c>
      <c r="M11" s="319">
        <f>'ASG SEM INSALUBRIDADE'!F169</f>
        <v>4481.8999999999996</v>
      </c>
      <c r="N11" s="321">
        <f>L11*M11</f>
        <v>3.7349166666666598</v>
      </c>
      <c r="O11" s="96"/>
      <c r="P11" s="304" t="s">
        <v>344</v>
      </c>
      <c r="Q11" s="316">
        <v>1</v>
      </c>
      <c r="R11" s="317"/>
      <c r="S11" s="318"/>
      <c r="T11" s="304">
        <f>Q11/Q12</f>
        <v>3.3333333333333301E-3</v>
      </c>
      <c r="U11" s="319">
        <f>'ASG COM INSALUBRIDADE'!F169</f>
        <v>5655.72</v>
      </c>
      <c r="V11" s="321">
        <f>T11*U11</f>
        <v>18.852399999999999</v>
      </c>
      <c r="X11" s="304" t="s">
        <v>344</v>
      </c>
      <c r="Y11" s="316">
        <v>1</v>
      </c>
      <c r="Z11" s="317"/>
      <c r="AA11" s="318"/>
      <c r="AB11" s="304">
        <f>Y11/Y12</f>
        <v>5.5555555555555599E-4</v>
      </c>
      <c r="AC11" s="319">
        <f>M11</f>
        <v>4481.8999999999996</v>
      </c>
      <c r="AD11" s="321">
        <f>AB11*AC11</f>
        <v>2.4899444444444501</v>
      </c>
    </row>
    <row r="12" spans="2:30" ht="15" customHeight="1">
      <c r="B12" s="7" t="s">
        <v>132</v>
      </c>
      <c r="C12" s="13" t="s">
        <v>133</v>
      </c>
      <c r="D12" s="14"/>
      <c r="E12" s="234" t="s">
        <v>311</v>
      </c>
      <c r="F12" s="235"/>
      <c r="H12" s="306"/>
      <c r="I12" s="324">
        <v>1200</v>
      </c>
      <c r="J12" s="325"/>
      <c r="K12" s="326"/>
      <c r="L12" s="306"/>
      <c r="M12" s="320"/>
      <c r="N12" s="322"/>
      <c r="O12" s="96"/>
      <c r="P12" s="306"/>
      <c r="Q12" s="324">
        <v>300</v>
      </c>
      <c r="R12" s="325"/>
      <c r="S12" s="326"/>
      <c r="T12" s="306"/>
      <c r="U12" s="320"/>
      <c r="V12" s="322"/>
      <c r="X12" s="306"/>
      <c r="Y12" s="324">
        <v>1800</v>
      </c>
      <c r="Z12" s="325"/>
      <c r="AA12" s="326"/>
      <c r="AB12" s="306"/>
      <c r="AC12" s="320"/>
      <c r="AD12" s="322"/>
    </row>
    <row r="13" spans="2:30" ht="15" customHeight="1">
      <c r="B13" s="7" t="s">
        <v>135</v>
      </c>
      <c r="C13" s="236" t="s">
        <v>136</v>
      </c>
      <c r="D13" s="237"/>
      <c r="E13" s="238">
        <v>12</v>
      </c>
      <c r="F13" s="239"/>
      <c r="H13" s="327" t="s">
        <v>88</v>
      </c>
      <c r="I13" s="328"/>
      <c r="J13" s="328"/>
      <c r="K13" s="328"/>
      <c r="L13" s="328"/>
      <c r="M13" s="329"/>
      <c r="N13" s="109">
        <f>SUM(N9:N12)</f>
        <v>3.84</v>
      </c>
      <c r="O13" s="96"/>
      <c r="P13" s="327" t="s">
        <v>88</v>
      </c>
      <c r="Q13" s="328"/>
      <c r="R13" s="328"/>
      <c r="S13" s="328"/>
      <c r="T13" s="328"/>
      <c r="U13" s="329"/>
      <c r="V13" s="109">
        <f>SUM(V9:V12)</f>
        <v>19.29</v>
      </c>
      <c r="X13" s="327" t="s">
        <v>88</v>
      </c>
      <c r="Y13" s="328"/>
      <c r="Z13" s="328"/>
      <c r="AA13" s="328"/>
      <c r="AB13" s="328"/>
      <c r="AC13" s="329"/>
      <c r="AD13" s="109">
        <f>SUM(AD9:AD12)</f>
        <v>2.56</v>
      </c>
    </row>
    <row r="14" spans="2:30" ht="15" customHeight="1">
      <c r="B14" s="186" t="s">
        <v>137</v>
      </c>
      <c r="C14" s="186"/>
      <c r="D14" s="186"/>
      <c r="E14" s="186"/>
      <c r="F14" s="186"/>
      <c r="H14" s="96"/>
      <c r="I14" s="96"/>
      <c r="J14" s="96"/>
      <c r="K14" s="96"/>
      <c r="L14" s="96"/>
      <c r="M14" s="96"/>
      <c r="N14" s="96"/>
      <c r="O14" s="96"/>
      <c r="P14" s="96"/>
      <c r="Q14" s="96"/>
    </row>
    <row r="15" spans="2:30" ht="15" customHeight="1">
      <c r="B15" s="213" t="s">
        <v>138</v>
      </c>
      <c r="C15" s="213"/>
      <c r="D15" s="5" t="s">
        <v>139</v>
      </c>
      <c r="E15" s="240" t="s">
        <v>140</v>
      </c>
      <c r="F15" s="241"/>
      <c r="H15" s="303" t="s">
        <v>345</v>
      </c>
      <c r="I15" s="303"/>
      <c r="J15" s="303"/>
      <c r="K15" s="303"/>
      <c r="L15" s="303"/>
      <c r="M15" s="303"/>
      <c r="N15" s="303"/>
      <c r="O15" s="96"/>
      <c r="P15" s="196" t="s">
        <v>346</v>
      </c>
      <c r="Q15" s="197"/>
      <c r="R15" s="197"/>
      <c r="S15" s="197"/>
      <c r="T15" s="197"/>
      <c r="U15" s="197"/>
      <c r="V15" s="197"/>
      <c r="X15" s="196" t="s">
        <v>347</v>
      </c>
      <c r="Y15" s="197"/>
      <c r="Z15" s="197"/>
      <c r="AA15" s="197"/>
      <c r="AB15" s="197"/>
      <c r="AC15" s="197"/>
      <c r="AD15" s="197"/>
    </row>
    <row r="16" spans="2:30" ht="15" customHeight="1">
      <c r="B16" s="215" t="s">
        <v>348</v>
      </c>
      <c r="C16" s="215"/>
      <c r="D16" s="79" t="s">
        <v>142</v>
      </c>
      <c r="E16" s="216">
        <v>1</v>
      </c>
      <c r="F16" s="216"/>
      <c r="H16" s="304" t="s">
        <v>143</v>
      </c>
      <c r="I16" s="307">
        <v>-1</v>
      </c>
      <c r="J16" s="308"/>
      <c r="K16" s="308"/>
      <c r="L16" s="309"/>
      <c r="M16" s="99">
        <v>-2</v>
      </c>
      <c r="N16" s="100" t="s">
        <v>335</v>
      </c>
      <c r="O16" s="96"/>
      <c r="P16" s="304" t="s">
        <v>143</v>
      </c>
      <c r="Q16" s="307">
        <v>-1</v>
      </c>
      <c r="R16" s="308"/>
      <c r="S16" s="308"/>
      <c r="T16" s="309"/>
      <c r="U16" s="99">
        <v>-2</v>
      </c>
      <c r="V16" s="100" t="s">
        <v>335</v>
      </c>
      <c r="X16" s="304" t="s">
        <v>143</v>
      </c>
      <c r="Y16" s="307">
        <v>-1</v>
      </c>
      <c r="Z16" s="308"/>
      <c r="AA16" s="308"/>
      <c r="AB16" s="309"/>
      <c r="AC16" s="99">
        <v>-2</v>
      </c>
      <c r="AD16" s="100" t="s">
        <v>335</v>
      </c>
    </row>
    <row r="17" spans="2:30" ht="15" hidden="1" customHeight="1">
      <c r="H17" s="305"/>
      <c r="I17" s="310" t="s">
        <v>336</v>
      </c>
      <c r="J17" s="311"/>
      <c r="K17" s="311"/>
      <c r="L17" s="312"/>
      <c r="M17" s="99" t="s">
        <v>337</v>
      </c>
      <c r="N17" s="100" t="s">
        <v>338</v>
      </c>
      <c r="O17" s="96"/>
      <c r="P17" s="305"/>
      <c r="Q17" s="310" t="s">
        <v>336</v>
      </c>
      <c r="R17" s="311"/>
      <c r="S17" s="311"/>
      <c r="T17" s="312"/>
      <c r="U17" s="99" t="s">
        <v>337</v>
      </c>
      <c r="V17" s="100" t="s">
        <v>338</v>
      </c>
      <c r="X17" s="305"/>
      <c r="Y17" s="310" t="s">
        <v>336</v>
      </c>
      <c r="Z17" s="311"/>
      <c r="AA17" s="311"/>
      <c r="AB17" s="312"/>
      <c r="AC17" s="99" t="s">
        <v>337</v>
      </c>
      <c r="AD17" s="100" t="s">
        <v>338</v>
      </c>
    </row>
    <row r="18" spans="2:30" ht="5.25" customHeight="1">
      <c r="B18" s="323"/>
      <c r="C18" s="323"/>
      <c r="D18" s="323"/>
      <c r="E18" s="323"/>
      <c r="F18" s="323"/>
      <c r="H18" s="306"/>
      <c r="I18" s="313" t="s">
        <v>339</v>
      </c>
      <c r="J18" s="314"/>
      <c r="K18" s="314"/>
      <c r="L18" s="315"/>
      <c r="M18" s="101" t="s">
        <v>340</v>
      </c>
      <c r="N18" s="102" t="s">
        <v>341</v>
      </c>
      <c r="O18" s="96"/>
      <c r="P18" s="306"/>
      <c r="Q18" s="313" t="s">
        <v>339</v>
      </c>
      <c r="R18" s="314"/>
      <c r="S18" s="314"/>
      <c r="T18" s="315"/>
      <c r="U18" s="101" t="s">
        <v>340</v>
      </c>
      <c r="V18" s="102" t="s">
        <v>341</v>
      </c>
      <c r="X18" s="306"/>
      <c r="Y18" s="313" t="s">
        <v>339</v>
      </c>
      <c r="Z18" s="314"/>
      <c r="AA18" s="314"/>
      <c r="AB18" s="315"/>
      <c r="AC18" s="101" t="s">
        <v>340</v>
      </c>
      <c r="AD18" s="102" t="s">
        <v>341</v>
      </c>
    </row>
    <row r="19" spans="2:30" ht="15" customHeight="1">
      <c r="B19" s="186" t="s">
        <v>143</v>
      </c>
      <c r="C19" s="186"/>
      <c r="D19" s="186"/>
      <c r="E19" s="186"/>
      <c r="F19" s="186"/>
      <c r="H19" s="304" t="s">
        <v>342</v>
      </c>
      <c r="I19" s="316">
        <v>1</v>
      </c>
      <c r="J19" s="317"/>
      <c r="K19" s="318"/>
      <c r="L19" s="304">
        <f>I19/(I20*K20)</f>
        <v>7.40740740740741E-5</v>
      </c>
      <c r="M19" s="319">
        <f>M9</f>
        <v>3939.37</v>
      </c>
      <c r="N19" s="321">
        <f>L19*M19</f>
        <v>0.291805185185185</v>
      </c>
      <c r="O19" s="96"/>
      <c r="P19" s="304" t="s">
        <v>342</v>
      </c>
      <c r="Q19" s="316">
        <v>1</v>
      </c>
      <c r="R19" s="317"/>
      <c r="S19" s="318"/>
      <c r="T19" s="304">
        <f>Q19/(Q20*S20)</f>
        <v>1.3333333333333299E-5</v>
      </c>
      <c r="U19" s="319">
        <f>$F$169</f>
        <v>3939.37</v>
      </c>
      <c r="V19" s="321">
        <f>T19*U19</f>
        <v>5.2524933333333197E-2</v>
      </c>
      <c r="X19" s="304" t="s">
        <v>342</v>
      </c>
      <c r="Y19" s="316">
        <v>1</v>
      </c>
      <c r="Z19" s="317"/>
      <c r="AA19" s="318"/>
      <c r="AB19" s="304">
        <f>Y19/(Y20*AA20)</f>
        <v>2.22222222222222E-5</v>
      </c>
      <c r="AC19" s="319">
        <f>$F$169</f>
        <v>3939.37</v>
      </c>
      <c r="AD19" s="321">
        <f>AB19*AC19</f>
        <v>8.7541555555555498E-2</v>
      </c>
    </row>
    <row r="20" spans="2:30" ht="15" customHeight="1">
      <c r="B20" s="186" t="s">
        <v>144</v>
      </c>
      <c r="C20" s="186"/>
      <c r="D20" s="186"/>
      <c r="E20" s="186"/>
      <c r="F20" s="186"/>
      <c r="H20" s="306"/>
      <c r="I20" s="104">
        <v>30</v>
      </c>
      <c r="J20" s="105" t="s">
        <v>343</v>
      </c>
      <c r="K20" s="106">
        <v>450</v>
      </c>
      <c r="L20" s="306"/>
      <c r="M20" s="320"/>
      <c r="N20" s="322"/>
      <c r="O20" s="96"/>
      <c r="P20" s="306"/>
      <c r="Q20" s="104">
        <v>30</v>
      </c>
      <c r="R20" s="105" t="s">
        <v>343</v>
      </c>
      <c r="S20" s="106">
        <v>2500</v>
      </c>
      <c r="T20" s="306"/>
      <c r="U20" s="320"/>
      <c r="V20" s="322"/>
      <c r="X20" s="306"/>
      <c r="Y20" s="104">
        <v>30</v>
      </c>
      <c r="Z20" s="105" t="s">
        <v>343</v>
      </c>
      <c r="AA20" s="106">
        <v>1500</v>
      </c>
      <c r="AB20" s="306"/>
      <c r="AC20" s="320"/>
      <c r="AD20" s="322"/>
    </row>
    <row r="21" spans="2:30" ht="15" customHeight="1">
      <c r="B21" s="202" t="s">
        <v>145</v>
      </c>
      <c r="C21" s="202"/>
      <c r="D21" s="202"/>
      <c r="E21" s="202"/>
      <c r="F21" s="202"/>
      <c r="H21" s="304" t="s">
        <v>344</v>
      </c>
      <c r="I21" s="316">
        <v>1</v>
      </c>
      <c r="J21" s="317"/>
      <c r="K21" s="318"/>
      <c r="L21" s="304">
        <f>I21/I22</f>
        <v>2.2222222222222201E-3</v>
      </c>
      <c r="M21" s="319">
        <f>U11</f>
        <v>5655.72</v>
      </c>
      <c r="N21" s="321">
        <f>L21*M21</f>
        <v>12.5682666666667</v>
      </c>
      <c r="O21" s="96"/>
      <c r="P21" s="304" t="s">
        <v>344</v>
      </c>
      <c r="Q21" s="316">
        <v>1</v>
      </c>
      <c r="R21" s="317"/>
      <c r="S21" s="318"/>
      <c r="T21" s="304">
        <f>Q21/Q22</f>
        <v>4.0000000000000002E-4</v>
      </c>
      <c r="U21" s="319">
        <f>M11</f>
        <v>4481.8999999999996</v>
      </c>
      <c r="V21" s="321">
        <f>T21*U21</f>
        <v>1.7927599999999999</v>
      </c>
      <c r="X21" s="304" t="s">
        <v>344</v>
      </c>
      <c r="Y21" s="316">
        <v>1</v>
      </c>
      <c r="Z21" s="317"/>
      <c r="AA21" s="318"/>
      <c r="AB21" s="304">
        <f>Y21/Y22</f>
        <v>6.6666666666666697E-4</v>
      </c>
      <c r="AC21" s="319">
        <f>M11</f>
        <v>4481.8999999999996</v>
      </c>
      <c r="AD21" s="321">
        <f>AB21*AC21</f>
        <v>2.9879333333333302</v>
      </c>
    </row>
    <row r="22" spans="2:30" ht="15" customHeight="1">
      <c r="B22" s="7">
        <v>1</v>
      </c>
      <c r="C22" s="217" t="s">
        <v>146</v>
      </c>
      <c r="D22" s="217"/>
      <c r="E22" s="217"/>
      <c r="F22" s="95" t="s">
        <v>349</v>
      </c>
      <c r="H22" s="306"/>
      <c r="I22" s="324">
        <v>450</v>
      </c>
      <c r="J22" s="325"/>
      <c r="K22" s="326"/>
      <c r="L22" s="306"/>
      <c r="M22" s="320"/>
      <c r="N22" s="322"/>
      <c r="O22" s="96"/>
      <c r="P22" s="306"/>
      <c r="Q22" s="324">
        <v>2500</v>
      </c>
      <c r="R22" s="325"/>
      <c r="S22" s="326"/>
      <c r="T22" s="306"/>
      <c r="U22" s="320"/>
      <c r="V22" s="322"/>
      <c r="X22" s="306"/>
      <c r="Y22" s="324">
        <v>1500</v>
      </c>
      <c r="Z22" s="325"/>
      <c r="AA22" s="326"/>
      <c r="AB22" s="306"/>
      <c r="AC22" s="320"/>
      <c r="AD22" s="322"/>
    </row>
    <row r="23" spans="2:30" ht="15" customHeight="1">
      <c r="B23" s="7">
        <v>2</v>
      </c>
      <c r="C23" s="206" t="s">
        <v>147</v>
      </c>
      <c r="D23" s="206"/>
      <c r="E23" s="206"/>
      <c r="F23" s="91">
        <v>2022.47</v>
      </c>
      <c r="H23" s="327" t="s">
        <v>88</v>
      </c>
      <c r="I23" s="328"/>
      <c r="J23" s="328"/>
      <c r="K23" s="328"/>
      <c r="L23" s="328"/>
      <c r="M23" s="329"/>
      <c r="N23" s="109">
        <f>SUM(N19:N22)</f>
        <v>12.86</v>
      </c>
      <c r="O23" s="96"/>
      <c r="P23" s="327" t="s">
        <v>88</v>
      </c>
      <c r="Q23" s="328"/>
      <c r="R23" s="328"/>
      <c r="S23" s="328"/>
      <c r="T23" s="328"/>
      <c r="U23" s="329"/>
      <c r="V23" s="109">
        <f>SUM(V19:V22)</f>
        <v>1.85</v>
      </c>
      <c r="X23" s="327" t="s">
        <v>88</v>
      </c>
      <c r="Y23" s="328"/>
      <c r="Z23" s="328"/>
      <c r="AA23" s="328"/>
      <c r="AB23" s="328"/>
      <c r="AC23" s="329"/>
      <c r="AD23" s="109">
        <f>SUM(AD19:AD22)</f>
        <v>3.08</v>
      </c>
    </row>
    <row r="24" spans="2:30" ht="15" customHeight="1">
      <c r="B24" s="7">
        <v>3</v>
      </c>
      <c r="C24" s="206" t="s">
        <v>148</v>
      </c>
      <c r="D24" s="206"/>
      <c r="E24" s="206"/>
      <c r="F24" s="95"/>
      <c r="H24" s="96"/>
      <c r="I24" s="96"/>
      <c r="J24" s="96"/>
      <c r="K24" s="96"/>
      <c r="L24" s="96"/>
      <c r="M24" s="96"/>
      <c r="N24" s="96"/>
      <c r="O24" s="96"/>
      <c r="P24" s="96"/>
      <c r="Q24" s="96"/>
    </row>
    <row r="25" spans="2:30" ht="15" customHeight="1">
      <c r="B25" s="7">
        <v>4</v>
      </c>
      <c r="C25" s="206" t="s">
        <v>150</v>
      </c>
      <c r="D25" s="206"/>
      <c r="E25" s="206"/>
      <c r="F25" s="4">
        <v>44927</v>
      </c>
      <c r="H25" s="303" t="s">
        <v>350</v>
      </c>
      <c r="I25" s="303"/>
      <c r="J25" s="303"/>
      <c r="K25" s="303"/>
      <c r="L25" s="303"/>
      <c r="M25" s="303"/>
      <c r="N25" s="303"/>
      <c r="O25" s="96"/>
      <c r="P25" s="303" t="s">
        <v>351</v>
      </c>
      <c r="Q25" s="303"/>
      <c r="R25" s="303"/>
      <c r="S25" s="303"/>
      <c r="T25" s="303"/>
      <c r="U25" s="303"/>
      <c r="V25" s="303"/>
    </row>
    <row r="26" spans="2:30" ht="6" hidden="1" customHeight="1">
      <c r="B26" s="75" t="s">
        <v>151</v>
      </c>
      <c r="C26" s="208"/>
      <c r="D26" s="208"/>
      <c r="E26" s="208"/>
      <c r="F26" s="208"/>
      <c r="H26" s="304" t="s">
        <v>143</v>
      </c>
      <c r="I26" s="307">
        <v>-1</v>
      </c>
      <c r="J26" s="308"/>
      <c r="K26" s="308"/>
      <c r="L26" s="309"/>
      <c r="M26" s="99">
        <v>-2</v>
      </c>
      <c r="N26" s="100" t="s">
        <v>335</v>
      </c>
      <c r="O26" s="96"/>
      <c r="P26" s="304" t="s">
        <v>143</v>
      </c>
      <c r="Q26" s="307">
        <v>-1</v>
      </c>
      <c r="R26" s="308"/>
      <c r="S26" s="308"/>
      <c r="T26" s="309"/>
      <c r="U26" s="99">
        <v>-2</v>
      </c>
      <c r="V26" s="100" t="s">
        <v>335</v>
      </c>
    </row>
    <row r="27" spans="2:30" ht="15" customHeight="1">
      <c r="B27" s="200" t="s">
        <v>152</v>
      </c>
      <c r="C27" s="244"/>
      <c r="D27" s="244"/>
      <c r="E27" s="244"/>
      <c r="F27" s="201"/>
      <c r="H27" s="305"/>
      <c r="I27" s="310" t="s">
        <v>336</v>
      </c>
      <c r="J27" s="311"/>
      <c r="K27" s="311"/>
      <c r="L27" s="312"/>
      <c r="M27" s="99" t="s">
        <v>337</v>
      </c>
      <c r="N27" s="100" t="s">
        <v>338</v>
      </c>
      <c r="O27" s="96"/>
      <c r="P27" s="305"/>
      <c r="Q27" s="310" t="s">
        <v>336</v>
      </c>
      <c r="R27" s="311"/>
      <c r="S27" s="311"/>
      <c r="T27" s="312"/>
      <c r="U27" s="99" t="s">
        <v>337</v>
      </c>
      <c r="V27" s="100" t="s">
        <v>338</v>
      </c>
    </row>
    <row r="28" spans="2:30" ht="15" customHeight="1">
      <c r="B28" s="71">
        <v>1</v>
      </c>
      <c r="C28" s="186" t="s">
        <v>153</v>
      </c>
      <c r="D28" s="186"/>
      <c r="E28" s="186"/>
      <c r="F28" s="20" t="s">
        <v>154</v>
      </c>
      <c r="H28" s="306"/>
      <c r="I28" s="313" t="s">
        <v>339</v>
      </c>
      <c r="J28" s="314"/>
      <c r="K28" s="314"/>
      <c r="L28" s="315"/>
      <c r="M28" s="101" t="s">
        <v>340</v>
      </c>
      <c r="N28" s="102" t="s">
        <v>341</v>
      </c>
      <c r="O28" s="96"/>
      <c r="P28" s="306"/>
      <c r="Q28" s="313" t="s">
        <v>339</v>
      </c>
      <c r="R28" s="314"/>
      <c r="S28" s="314"/>
      <c r="T28" s="315"/>
      <c r="U28" s="101" t="s">
        <v>340</v>
      </c>
      <c r="V28" s="102" t="s">
        <v>341</v>
      </c>
    </row>
    <row r="29" spans="2:30" ht="15" customHeight="1">
      <c r="B29" s="7" t="s">
        <v>127</v>
      </c>
      <c r="C29" s="16" t="s">
        <v>309</v>
      </c>
      <c r="D29" s="17"/>
      <c r="E29" s="25"/>
      <c r="F29" s="137">
        <v>1558.64</v>
      </c>
      <c r="H29" s="304" t="s">
        <v>342</v>
      </c>
      <c r="I29" s="316">
        <v>1</v>
      </c>
      <c r="J29" s="317"/>
      <c r="K29" s="318"/>
      <c r="L29" s="304">
        <f>I29/(I30*K30)</f>
        <v>2.7777777777777799E-5</v>
      </c>
      <c r="M29" s="319">
        <f>M9</f>
        <v>3939.37</v>
      </c>
      <c r="N29" s="321">
        <f>L29*M29</f>
        <v>0.10942694444444501</v>
      </c>
      <c r="O29" s="96"/>
      <c r="P29" s="304" t="s">
        <v>342</v>
      </c>
      <c r="Q29" s="316">
        <v>1</v>
      </c>
      <c r="R29" s="317"/>
      <c r="S29" s="318"/>
      <c r="T29" s="304">
        <f>Q29/(Q30*S30)</f>
        <v>5.5555555555555601E-6</v>
      </c>
      <c r="U29" s="319">
        <f>U9</f>
        <v>3939.37</v>
      </c>
      <c r="V29" s="321">
        <f>T29*U29</f>
        <v>2.1885388888888899E-2</v>
      </c>
    </row>
    <row r="30" spans="2:30" ht="15" customHeight="1">
      <c r="B30" s="7" t="s">
        <v>129</v>
      </c>
      <c r="C30" s="16" t="s">
        <v>156</v>
      </c>
      <c r="D30" s="17"/>
      <c r="E30" s="25"/>
      <c r="F30" s="137">
        <f t="shared" ref="F30:F36" si="0">$F$29*E30</f>
        <v>0</v>
      </c>
      <c r="H30" s="306"/>
      <c r="I30" s="104">
        <v>30</v>
      </c>
      <c r="J30" s="105" t="s">
        <v>343</v>
      </c>
      <c r="K30" s="106">
        <v>1200</v>
      </c>
      <c r="L30" s="306"/>
      <c r="M30" s="320"/>
      <c r="N30" s="322"/>
      <c r="O30" s="96"/>
      <c r="P30" s="306"/>
      <c r="Q30" s="104">
        <v>30</v>
      </c>
      <c r="R30" s="105" t="s">
        <v>343</v>
      </c>
      <c r="S30" s="106">
        <v>6000</v>
      </c>
      <c r="T30" s="306"/>
      <c r="U30" s="320"/>
      <c r="V30" s="322"/>
    </row>
    <row r="31" spans="2:30" ht="15" customHeight="1">
      <c r="B31" s="7" t="s">
        <v>132</v>
      </c>
      <c r="C31" s="16" t="s">
        <v>157</v>
      </c>
      <c r="D31" s="17"/>
      <c r="E31" s="26"/>
      <c r="F31" s="137">
        <f t="shared" si="0"/>
        <v>0</v>
      </c>
      <c r="H31" s="304" t="s">
        <v>344</v>
      </c>
      <c r="I31" s="316">
        <v>1</v>
      </c>
      <c r="J31" s="317"/>
      <c r="K31" s="318"/>
      <c r="L31" s="304">
        <f>I31/I32</f>
        <v>8.3333333333333295E-4</v>
      </c>
      <c r="M31" s="319">
        <f>'ASG SEM INSALUBRIDADE'!F169</f>
        <v>4481.8999999999996</v>
      </c>
      <c r="N31" s="321">
        <f>L31*M31</f>
        <v>3.7349166666666598</v>
      </c>
      <c r="O31" s="96"/>
      <c r="P31" s="304" t="s">
        <v>344</v>
      </c>
      <c r="Q31" s="316">
        <v>1</v>
      </c>
      <c r="R31" s="317"/>
      <c r="S31" s="318"/>
      <c r="T31" s="304">
        <f>Q31/Q32</f>
        <v>1.6666666666666701E-4</v>
      </c>
      <c r="U31" s="319">
        <f>M31</f>
        <v>4481.8999999999996</v>
      </c>
      <c r="V31" s="321">
        <f>T31*U31</f>
        <v>0.746983333333335</v>
      </c>
    </row>
    <row r="32" spans="2:30" ht="15" customHeight="1">
      <c r="B32" s="7" t="s">
        <v>135</v>
      </c>
      <c r="C32" s="16" t="s">
        <v>158</v>
      </c>
      <c r="D32" s="17"/>
      <c r="E32" s="25"/>
      <c r="F32" s="137">
        <f t="shared" si="0"/>
        <v>0</v>
      </c>
      <c r="H32" s="306"/>
      <c r="I32" s="324">
        <v>1200</v>
      </c>
      <c r="J32" s="325"/>
      <c r="K32" s="326"/>
      <c r="L32" s="306"/>
      <c r="M32" s="320"/>
      <c r="N32" s="322"/>
      <c r="O32" s="96"/>
      <c r="P32" s="306"/>
      <c r="Q32" s="324">
        <v>6000</v>
      </c>
      <c r="R32" s="325"/>
      <c r="S32" s="326"/>
      <c r="T32" s="306"/>
      <c r="U32" s="320"/>
      <c r="V32" s="322"/>
    </row>
    <row r="33" spans="2:22" ht="15" customHeight="1">
      <c r="B33" s="7" t="s">
        <v>159</v>
      </c>
      <c r="C33" s="16" t="s">
        <v>160</v>
      </c>
      <c r="D33" s="17"/>
      <c r="E33" s="25"/>
      <c r="F33" s="137">
        <f t="shared" si="0"/>
        <v>0</v>
      </c>
      <c r="H33" s="327" t="s">
        <v>88</v>
      </c>
      <c r="I33" s="328"/>
      <c r="J33" s="328"/>
      <c r="K33" s="328"/>
      <c r="L33" s="328"/>
      <c r="M33" s="329"/>
      <c r="N33" s="109">
        <f>SUM(N29:N32)</f>
        <v>3.84</v>
      </c>
      <c r="O33" s="96"/>
      <c r="P33" s="327" t="s">
        <v>88</v>
      </c>
      <c r="Q33" s="328"/>
      <c r="R33" s="328"/>
      <c r="S33" s="328"/>
      <c r="T33" s="328"/>
      <c r="U33" s="329"/>
      <c r="V33" s="109">
        <f>SUM(V29:V32)</f>
        <v>0.77</v>
      </c>
    </row>
    <row r="34" spans="2:22" ht="15" customHeight="1">
      <c r="B34" s="7" t="s">
        <v>161</v>
      </c>
      <c r="C34" s="16" t="s">
        <v>162</v>
      </c>
      <c r="D34" s="17"/>
      <c r="E34" s="25"/>
      <c r="F34" s="137">
        <f t="shared" si="0"/>
        <v>0</v>
      </c>
      <c r="H34" s="96"/>
      <c r="I34" s="96"/>
      <c r="J34" s="96"/>
      <c r="K34" s="96"/>
      <c r="L34" s="96"/>
      <c r="M34" s="96"/>
      <c r="N34" s="96"/>
      <c r="O34" s="96"/>
      <c r="P34" s="96"/>
      <c r="Q34" s="96"/>
    </row>
    <row r="35" spans="2:22" ht="15" customHeight="1">
      <c r="B35" s="7" t="s">
        <v>163</v>
      </c>
      <c r="C35" s="16" t="s">
        <v>164</v>
      </c>
      <c r="D35" s="17"/>
      <c r="E35" s="25"/>
      <c r="F35" s="137">
        <f t="shared" si="0"/>
        <v>0</v>
      </c>
      <c r="H35" s="303" t="s">
        <v>352</v>
      </c>
      <c r="I35" s="303"/>
      <c r="J35" s="303"/>
      <c r="K35" s="303"/>
      <c r="L35" s="303"/>
      <c r="M35" s="303"/>
      <c r="N35" s="303"/>
    </row>
    <row r="36" spans="2:22" ht="15" customHeight="1">
      <c r="B36" s="68" t="s">
        <v>165</v>
      </c>
      <c r="C36" s="242" t="s">
        <v>166</v>
      </c>
      <c r="D36" s="246"/>
      <c r="E36" s="26"/>
      <c r="F36" s="137">
        <f t="shared" si="0"/>
        <v>0</v>
      </c>
      <c r="H36" s="304" t="s">
        <v>143</v>
      </c>
      <c r="I36" s="307">
        <v>-1</v>
      </c>
      <c r="J36" s="308"/>
      <c r="K36" s="308"/>
      <c r="L36" s="309"/>
      <c r="M36" s="99">
        <v>-2</v>
      </c>
      <c r="N36" s="100" t="s">
        <v>335</v>
      </c>
    </row>
    <row r="37" spans="2:22" ht="15" customHeight="1">
      <c r="B37" s="200" t="s">
        <v>167</v>
      </c>
      <c r="C37" s="244"/>
      <c r="D37" s="201"/>
      <c r="E37" s="30">
        <f>SUM(E30:E36)</f>
        <v>0</v>
      </c>
      <c r="F37" s="20">
        <f>SUM(F29:F36)</f>
        <v>1558.64</v>
      </c>
      <c r="H37" s="305"/>
      <c r="I37" s="310" t="s">
        <v>336</v>
      </c>
      <c r="J37" s="311"/>
      <c r="K37" s="311"/>
      <c r="L37" s="312"/>
      <c r="M37" s="99" t="s">
        <v>337</v>
      </c>
      <c r="N37" s="100" t="s">
        <v>338</v>
      </c>
    </row>
    <row r="38" spans="2:22" ht="39" customHeight="1">
      <c r="B38" s="87" t="s">
        <v>168</v>
      </c>
      <c r="C38" s="210" t="s">
        <v>169</v>
      </c>
      <c r="D38" s="205"/>
      <c r="E38" s="205"/>
      <c r="F38" s="205"/>
      <c r="H38" s="306"/>
      <c r="I38" s="313" t="s">
        <v>339</v>
      </c>
      <c r="J38" s="314"/>
      <c r="K38" s="314"/>
      <c r="L38" s="315"/>
      <c r="M38" s="101" t="s">
        <v>340</v>
      </c>
      <c r="N38" s="102" t="s">
        <v>341</v>
      </c>
    </row>
    <row r="39" spans="2:22" ht="6" customHeight="1">
      <c r="B39" s="245"/>
      <c r="C39" s="245"/>
      <c r="D39" s="245"/>
      <c r="E39" s="245"/>
      <c r="F39" s="245"/>
      <c r="H39" s="304" t="s">
        <v>342</v>
      </c>
      <c r="I39" s="316">
        <v>1</v>
      </c>
      <c r="J39" s="317"/>
      <c r="K39" s="318"/>
      <c r="L39" s="304">
        <f>I39/(I40*K40)</f>
        <v>7.40740740740741E-5</v>
      </c>
      <c r="M39" s="319">
        <f>M19</f>
        <v>3939.37</v>
      </c>
      <c r="N39" s="321">
        <f>L39*M39</f>
        <v>0.291805185185185</v>
      </c>
    </row>
    <row r="40" spans="2:22" ht="15" customHeight="1">
      <c r="B40" s="200" t="s">
        <v>170</v>
      </c>
      <c r="C40" s="244"/>
      <c r="D40" s="244"/>
      <c r="E40" s="244"/>
      <c r="F40" s="201"/>
      <c r="H40" s="306"/>
      <c r="I40" s="104">
        <v>30</v>
      </c>
      <c r="J40" s="105" t="s">
        <v>343</v>
      </c>
      <c r="K40" s="106">
        <v>450</v>
      </c>
      <c r="L40" s="306"/>
      <c r="M40" s="320"/>
      <c r="N40" s="322"/>
    </row>
    <row r="41" spans="2:22" ht="9" hidden="1" customHeight="1">
      <c r="B41" s="245"/>
      <c r="C41" s="245"/>
      <c r="D41" s="245"/>
      <c r="E41" s="245"/>
      <c r="F41" s="245"/>
      <c r="H41" s="304" t="s">
        <v>344</v>
      </c>
      <c r="I41" s="316">
        <v>1</v>
      </c>
      <c r="J41" s="317"/>
      <c r="K41" s="318"/>
      <c r="L41" s="304">
        <f>I41/I42</f>
        <v>2.2222222222222201E-3</v>
      </c>
      <c r="M41" s="319">
        <f>M21</f>
        <v>5655.72</v>
      </c>
      <c r="N41" s="321">
        <f>L41*M41</f>
        <v>12.5682666666667</v>
      </c>
    </row>
    <row r="42" spans="2:22" ht="15" customHeight="1">
      <c r="B42" s="200" t="s">
        <v>171</v>
      </c>
      <c r="C42" s="244"/>
      <c r="D42" s="244"/>
      <c r="E42" s="244"/>
      <c r="F42" s="201"/>
      <c r="H42" s="306"/>
      <c r="I42" s="324">
        <v>450</v>
      </c>
      <c r="J42" s="325"/>
      <c r="K42" s="326"/>
      <c r="L42" s="306"/>
      <c r="M42" s="320"/>
      <c r="N42" s="322"/>
    </row>
    <row r="43" spans="2:22" ht="30" customHeight="1">
      <c r="B43" s="71" t="s">
        <v>172</v>
      </c>
      <c r="C43" s="200" t="s">
        <v>173</v>
      </c>
      <c r="D43" s="201"/>
      <c r="E43" s="31" t="s">
        <v>174</v>
      </c>
      <c r="F43" s="20" t="s">
        <v>154</v>
      </c>
      <c r="H43" s="327" t="s">
        <v>88</v>
      </c>
      <c r="I43" s="328"/>
      <c r="J43" s="328"/>
      <c r="K43" s="328"/>
      <c r="L43" s="328"/>
      <c r="M43" s="329"/>
      <c r="N43" s="109">
        <f>SUM(N39:N42)</f>
        <v>12.86</v>
      </c>
    </row>
    <row r="44" spans="2:22" ht="15" customHeight="1">
      <c r="B44" s="7" t="s">
        <v>127</v>
      </c>
      <c r="C44" s="242" t="s">
        <v>175</v>
      </c>
      <c r="D44" s="246"/>
      <c r="E44" s="25">
        <v>8.3330000000000001E-2</v>
      </c>
      <c r="F44" s="138">
        <f>E44*$F$37</f>
        <v>129.88</v>
      </c>
      <c r="H44" s="96"/>
      <c r="I44" s="96"/>
      <c r="J44" s="96"/>
      <c r="K44" s="96"/>
      <c r="L44" s="96"/>
      <c r="M44" s="96"/>
      <c r="N44" s="96"/>
      <c r="O44" s="96"/>
      <c r="P44" s="96"/>
      <c r="Q44" s="96"/>
    </row>
    <row r="45" spans="2:22" ht="15" customHeight="1">
      <c r="B45" s="18" t="s">
        <v>129</v>
      </c>
      <c r="C45" s="247" t="s">
        <v>176</v>
      </c>
      <c r="D45" s="248"/>
      <c r="E45" s="27">
        <f>8.33%+2.778%</f>
        <v>0.11108</v>
      </c>
      <c r="F45" s="138">
        <f>E45*$F$37</f>
        <v>173.13</v>
      </c>
      <c r="H45" s="196" t="s">
        <v>353</v>
      </c>
      <c r="I45" s="197"/>
      <c r="J45" s="197"/>
      <c r="K45" s="197"/>
      <c r="L45" s="197"/>
      <c r="M45" s="197"/>
      <c r="N45" s="197"/>
      <c r="O45" s="198"/>
      <c r="P45" s="96"/>
      <c r="Q45" s="96"/>
    </row>
    <row r="46" spans="2:22" ht="15" customHeight="1">
      <c r="B46" s="200" t="s">
        <v>177</v>
      </c>
      <c r="C46" s="244"/>
      <c r="D46" s="201"/>
      <c r="E46" s="24">
        <f>SUM(E44:E45)</f>
        <v>0.19441</v>
      </c>
      <c r="F46" s="21">
        <f>SUM(F44:F45)</f>
        <v>303.01</v>
      </c>
      <c r="H46" s="307" t="s">
        <v>80</v>
      </c>
      <c r="I46" s="308"/>
      <c r="J46" s="308"/>
      <c r="K46" s="308"/>
      <c r="L46" s="309"/>
      <c r="M46" s="98" t="s">
        <v>354</v>
      </c>
      <c r="N46" s="103" t="s">
        <v>83</v>
      </c>
      <c r="O46" s="98" t="s">
        <v>338</v>
      </c>
      <c r="P46" s="96"/>
      <c r="Q46" s="96"/>
    </row>
    <row r="47" spans="2:22" ht="45.75" customHeight="1">
      <c r="B47" s="87" t="s">
        <v>178</v>
      </c>
      <c r="C47" s="249" t="s">
        <v>179</v>
      </c>
      <c r="D47" s="250"/>
      <c r="E47" s="250"/>
      <c r="F47" s="251"/>
      <c r="H47" s="313"/>
      <c r="I47" s="314"/>
      <c r="J47" s="314"/>
      <c r="K47" s="314"/>
      <c r="L47" s="315"/>
      <c r="M47" s="102" t="s">
        <v>355</v>
      </c>
      <c r="N47" s="107" t="s">
        <v>356</v>
      </c>
      <c r="O47" s="102" t="s">
        <v>357</v>
      </c>
      <c r="P47" s="96"/>
      <c r="Q47" s="96"/>
    </row>
    <row r="48" spans="2:22" ht="15" customHeight="1">
      <c r="B48" s="245"/>
      <c r="C48" s="245"/>
      <c r="D48" s="245"/>
      <c r="E48" s="245"/>
      <c r="F48" s="245"/>
      <c r="H48" s="333" t="str">
        <f>H5</f>
        <v>AREA INTERNA - PISOS ACARPETADOS E PISOS FRIOS</v>
      </c>
      <c r="I48" s="334"/>
      <c r="J48" s="334"/>
      <c r="K48" s="334"/>
      <c r="L48" s="335"/>
      <c r="M48" s="108">
        <f>N13</f>
        <v>3.84</v>
      </c>
      <c r="N48" s="113">
        <f>5188.76-1120.71</f>
        <v>4068.05</v>
      </c>
      <c r="O48" s="115">
        <f>M48*N48</f>
        <v>15621.31</v>
      </c>
      <c r="P48" s="96"/>
      <c r="Q48" s="96"/>
    </row>
    <row r="49" spans="2:17" ht="15" customHeight="1">
      <c r="B49" s="200" t="s">
        <v>180</v>
      </c>
      <c r="C49" s="244"/>
      <c r="D49" s="244"/>
      <c r="E49" s="244"/>
      <c r="F49" s="201"/>
      <c r="H49" s="333" t="str">
        <f>H15</f>
        <v>AREA INTERNA - LABORATÓRIOS</v>
      </c>
      <c r="I49" s="334"/>
      <c r="J49" s="334"/>
      <c r="K49" s="334"/>
      <c r="L49" s="335"/>
      <c r="M49" s="108">
        <f>N23</f>
        <v>12.86</v>
      </c>
      <c r="N49" s="113">
        <f>65.45+160+(67*7)+70</f>
        <v>764.45</v>
      </c>
      <c r="O49" s="115">
        <f t="shared" ref="O49:O56" si="1">M49*N49</f>
        <v>9830.83</v>
      </c>
      <c r="P49" s="96"/>
      <c r="Q49" s="96"/>
    </row>
    <row r="50" spans="2:17" ht="15" customHeight="1">
      <c r="B50" s="71" t="s">
        <v>181</v>
      </c>
      <c r="C50" s="200" t="s">
        <v>182</v>
      </c>
      <c r="D50" s="201"/>
      <c r="E50" s="31" t="s">
        <v>174</v>
      </c>
      <c r="F50" s="20" t="s">
        <v>154</v>
      </c>
      <c r="H50" s="333" t="str">
        <f>P15</f>
        <v>AREA INTERNA - ALMOXARIFADOSS/GALPÕES</v>
      </c>
      <c r="I50" s="334"/>
      <c r="J50" s="334"/>
      <c r="K50" s="334"/>
      <c r="L50" s="335"/>
      <c r="M50" s="108">
        <f>V23</f>
        <v>1.85</v>
      </c>
      <c r="N50" s="113">
        <v>567.04999999999995</v>
      </c>
      <c r="O50" s="115">
        <f t="shared" si="1"/>
        <v>1049.04</v>
      </c>
      <c r="P50" s="96"/>
      <c r="Q50" s="96"/>
    </row>
    <row r="51" spans="2:17" ht="15" customHeight="1">
      <c r="B51" s="7" t="s">
        <v>127</v>
      </c>
      <c r="C51" s="242" t="s">
        <v>183</v>
      </c>
      <c r="D51" s="246"/>
      <c r="E51" s="25">
        <v>0.2</v>
      </c>
      <c r="F51" s="138">
        <f>E51*($F$37+$F$46)</f>
        <v>372.33</v>
      </c>
      <c r="H51" s="333" t="str">
        <f>X5</f>
        <v>AREA INTERNA - OFICINAS</v>
      </c>
      <c r="I51" s="334"/>
      <c r="J51" s="334"/>
      <c r="K51" s="334"/>
      <c r="L51" s="335"/>
      <c r="M51" s="108">
        <f>AD13</f>
        <v>2.56</v>
      </c>
      <c r="N51" s="113">
        <v>56.84</v>
      </c>
      <c r="O51" s="115">
        <f t="shared" si="1"/>
        <v>145.51</v>
      </c>
      <c r="P51" s="96"/>
      <c r="Q51" s="96"/>
    </row>
    <row r="52" spans="2:17" ht="15" customHeight="1">
      <c r="B52" s="7" t="s">
        <v>129</v>
      </c>
      <c r="C52" s="242" t="s">
        <v>184</v>
      </c>
      <c r="D52" s="246"/>
      <c r="E52" s="25">
        <v>2.5000000000000001E-2</v>
      </c>
      <c r="F52" s="138">
        <f t="shared" ref="F52:F58" si="2">E52*($F$37+$F$46)</f>
        <v>46.54</v>
      </c>
      <c r="H52" s="333" t="str">
        <f>X15</f>
        <v>AREA INTERNA - ÁREAS COM ESPAÇOS LIVRES</v>
      </c>
      <c r="I52" s="334"/>
      <c r="J52" s="334"/>
      <c r="K52" s="334"/>
      <c r="L52" s="335"/>
      <c r="M52" s="112">
        <f>AD23</f>
        <v>3.08</v>
      </c>
      <c r="N52" s="114">
        <v>575.98</v>
      </c>
      <c r="O52" s="115">
        <f t="shared" si="1"/>
        <v>1774.02</v>
      </c>
      <c r="P52" s="96"/>
      <c r="Q52" s="96"/>
    </row>
    <row r="53" spans="2:17" ht="15" customHeight="1">
      <c r="B53" s="7" t="s">
        <v>132</v>
      </c>
      <c r="C53" s="242" t="s">
        <v>185</v>
      </c>
      <c r="D53" s="246"/>
      <c r="E53" s="66">
        <v>0.02</v>
      </c>
      <c r="F53" s="138">
        <f t="shared" si="2"/>
        <v>37.229999999999997</v>
      </c>
      <c r="H53" s="333" t="str">
        <f>P5</f>
        <v>AREA INTERNA - BANHEIROS</v>
      </c>
      <c r="I53" s="334"/>
      <c r="J53" s="334"/>
      <c r="K53" s="334"/>
      <c r="L53" s="335"/>
      <c r="M53" s="112">
        <f>V13</f>
        <v>19.29</v>
      </c>
      <c r="N53" s="114">
        <v>520.71</v>
      </c>
      <c r="O53" s="115">
        <f t="shared" si="1"/>
        <v>10044.5</v>
      </c>
      <c r="P53" s="96"/>
      <c r="Q53" s="96"/>
    </row>
    <row r="54" spans="2:17" ht="15" customHeight="1">
      <c r="B54" s="7" t="s">
        <v>135</v>
      </c>
      <c r="C54" s="242" t="s">
        <v>186</v>
      </c>
      <c r="D54" s="246"/>
      <c r="E54" s="25">
        <v>1.4999999999999999E-2</v>
      </c>
      <c r="F54" s="138">
        <f t="shared" si="2"/>
        <v>27.92</v>
      </c>
      <c r="H54" s="333" t="str">
        <f>H25</f>
        <v>AREA EXTERNA - PISOS PAVIMENTADOS, PÁTIOS E ÁREAS VERDES</v>
      </c>
      <c r="I54" s="334"/>
      <c r="J54" s="334"/>
      <c r="K54" s="334"/>
      <c r="L54" s="335"/>
      <c r="M54" s="112">
        <f>N33</f>
        <v>3.84</v>
      </c>
      <c r="N54" s="114">
        <v>4000</v>
      </c>
      <c r="O54" s="115">
        <f t="shared" si="1"/>
        <v>15360</v>
      </c>
      <c r="P54" s="96"/>
      <c r="Q54" s="96"/>
    </row>
    <row r="55" spans="2:17" ht="15" customHeight="1">
      <c r="B55" s="7" t="s">
        <v>159</v>
      </c>
      <c r="C55" s="242" t="s">
        <v>187</v>
      </c>
      <c r="D55" s="246"/>
      <c r="E55" s="25">
        <v>0.01</v>
      </c>
      <c r="F55" s="138">
        <f t="shared" si="2"/>
        <v>18.62</v>
      </c>
      <c r="H55" s="333" t="str">
        <f>P25</f>
        <v>AREA EXTERNA - VARRIÇÃO DE PASSEIOS E ARRUAMENTOS</v>
      </c>
      <c r="I55" s="334"/>
      <c r="J55" s="334"/>
      <c r="K55" s="334"/>
      <c r="L55" s="335"/>
      <c r="M55" s="112">
        <f>V33</f>
        <v>0.77</v>
      </c>
      <c r="N55" s="114">
        <v>395.62</v>
      </c>
      <c r="O55" s="115">
        <f t="shared" si="1"/>
        <v>304.63</v>
      </c>
      <c r="P55" s="96"/>
      <c r="Q55" s="96"/>
    </row>
    <row r="56" spans="2:17" ht="15" customHeight="1">
      <c r="B56" s="7" t="s">
        <v>161</v>
      </c>
      <c r="C56" s="242" t="s">
        <v>188</v>
      </c>
      <c r="D56" s="246"/>
      <c r="E56" s="25">
        <v>6.0000000000000001E-3</v>
      </c>
      <c r="F56" s="138">
        <f t="shared" si="2"/>
        <v>11.17</v>
      </c>
      <c r="H56" s="333" t="str">
        <f>H35</f>
        <v xml:space="preserve">ÁREAS HOSPITALARES E ASSEMELHADAS </v>
      </c>
      <c r="I56" s="334"/>
      <c r="J56" s="334"/>
      <c r="K56" s="334"/>
      <c r="L56" s="335"/>
      <c r="M56" s="112">
        <f>N43</f>
        <v>12.86</v>
      </c>
      <c r="N56" s="114">
        <v>60.01</v>
      </c>
      <c r="O56" s="115">
        <f t="shared" si="1"/>
        <v>771.73</v>
      </c>
      <c r="P56" s="96"/>
      <c r="Q56" s="96"/>
    </row>
    <row r="57" spans="2:17" ht="15" customHeight="1">
      <c r="B57" s="7" t="s">
        <v>163</v>
      </c>
      <c r="C57" s="242" t="s">
        <v>189</v>
      </c>
      <c r="D57" s="246"/>
      <c r="E57" s="23">
        <v>2E-3</v>
      </c>
      <c r="F57" s="138">
        <f t="shared" si="2"/>
        <v>3.72</v>
      </c>
      <c r="H57" s="196" t="s">
        <v>88</v>
      </c>
      <c r="I57" s="197"/>
      <c r="J57" s="197"/>
      <c r="K57" s="197"/>
      <c r="L57" s="197"/>
      <c r="M57" s="197"/>
      <c r="N57" s="198"/>
      <c r="O57" s="116">
        <f>SUM(O48:O56)</f>
        <v>54901.57</v>
      </c>
      <c r="P57" s="96"/>
      <c r="Q57" s="96"/>
    </row>
    <row r="58" spans="2:17" ht="15" customHeight="1">
      <c r="B58" s="7" t="s">
        <v>165</v>
      </c>
      <c r="C58" s="242" t="s">
        <v>190</v>
      </c>
      <c r="D58" s="246"/>
      <c r="E58" s="25">
        <v>0.08</v>
      </c>
      <c r="F58" s="138">
        <f t="shared" si="2"/>
        <v>148.93</v>
      </c>
      <c r="H58" s="96"/>
      <c r="I58" s="96"/>
      <c r="J58" s="96"/>
      <c r="K58" s="96"/>
      <c r="L58" s="96"/>
      <c r="M58" s="96"/>
      <c r="N58" s="96"/>
      <c r="O58" s="96"/>
    </row>
    <row r="59" spans="2:17" ht="15" customHeight="1">
      <c r="B59" s="200" t="s">
        <v>177</v>
      </c>
      <c r="C59" s="244"/>
      <c r="D59" s="201"/>
      <c r="E59" s="24">
        <f>SUM(E51:E58)</f>
        <v>0.35799999999999998</v>
      </c>
      <c r="F59" s="20">
        <f>SUM(F51:F58)</f>
        <v>666.46</v>
      </c>
      <c r="H59" s="194" t="s">
        <v>304</v>
      </c>
      <c r="I59" s="195"/>
      <c r="J59" s="195"/>
      <c r="K59" s="195"/>
      <c r="L59" s="336"/>
      <c r="M59" s="340" t="s">
        <v>91</v>
      </c>
      <c r="N59" s="342" t="s">
        <v>92</v>
      </c>
      <c r="O59" s="96"/>
    </row>
    <row r="60" spans="2:17" ht="13.9">
      <c r="B60" s="87" t="s">
        <v>191</v>
      </c>
      <c r="C60" s="249" t="s">
        <v>192</v>
      </c>
      <c r="D60" s="250"/>
      <c r="E60" s="250"/>
      <c r="F60" s="251"/>
      <c r="H60" s="337"/>
      <c r="I60" s="338"/>
      <c r="J60" s="338"/>
      <c r="K60" s="338"/>
      <c r="L60" s="339"/>
      <c r="M60" s="341"/>
      <c r="N60" s="343"/>
      <c r="O60" s="96"/>
    </row>
    <row r="61" spans="2:17" ht="13.9">
      <c r="B61" s="87" t="s">
        <v>193</v>
      </c>
      <c r="C61" s="258" t="s">
        <v>194</v>
      </c>
      <c r="D61" s="259"/>
      <c r="E61" s="259"/>
      <c r="F61" s="260"/>
      <c r="H61" s="344" t="s">
        <v>358</v>
      </c>
      <c r="I61" s="345"/>
      <c r="J61" s="345"/>
      <c r="K61" s="345"/>
      <c r="L61" s="346"/>
      <c r="M61" s="350">
        <v>60</v>
      </c>
      <c r="N61" s="352">
        <f>M61*O57</f>
        <v>3294094.2</v>
      </c>
      <c r="O61" s="96"/>
    </row>
    <row r="62" spans="2:17" ht="30.75" customHeight="1">
      <c r="B62" s="87" t="s">
        <v>195</v>
      </c>
      <c r="C62" s="261" t="s">
        <v>196</v>
      </c>
      <c r="D62" s="262"/>
      <c r="E62" s="262"/>
      <c r="F62" s="263"/>
      <c r="H62" s="347"/>
      <c r="I62" s="348"/>
      <c r="J62" s="348"/>
      <c r="K62" s="348"/>
      <c r="L62" s="349"/>
      <c r="M62" s="351"/>
      <c r="N62" s="353"/>
      <c r="O62" s="96"/>
    </row>
    <row r="63" spans="2:17" ht="15" hidden="1" customHeight="1">
      <c r="B63" s="245"/>
      <c r="C63" s="245"/>
      <c r="D63" s="245"/>
      <c r="E63" s="245"/>
      <c r="F63" s="245"/>
      <c r="H63" s="330" t="s">
        <v>359</v>
      </c>
      <c r="I63" s="331"/>
      <c r="J63" s="331"/>
      <c r="K63" s="331"/>
      <c r="L63" s="332"/>
      <c r="M63" s="111">
        <v>12</v>
      </c>
      <c r="N63" s="117">
        <f>M63*O57</f>
        <v>658818.84</v>
      </c>
      <c r="O63" s="96"/>
    </row>
    <row r="64" spans="2:17" ht="15" customHeight="1">
      <c r="B64" s="200" t="s">
        <v>197</v>
      </c>
      <c r="C64" s="244"/>
      <c r="D64" s="244"/>
      <c r="E64" s="244"/>
      <c r="F64" s="201"/>
      <c r="H64" s="96"/>
      <c r="I64" s="96"/>
      <c r="J64" s="96"/>
    </row>
    <row r="65" spans="2:8" ht="15" customHeight="1">
      <c r="B65" s="71" t="s">
        <v>198</v>
      </c>
      <c r="C65" s="200" t="s">
        <v>199</v>
      </c>
      <c r="D65" s="244"/>
      <c r="E65" s="201"/>
      <c r="F65" s="20" t="s">
        <v>154</v>
      </c>
      <c r="H65" s="11"/>
    </row>
    <row r="66" spans="2:8" ht="15" customHeight="1">
      <c r="B66" s="68" t="s">
        <v>127</v>
      </c>
      <c r="C66" s="242" t="s">
        <v>200</v>
      </c>
      <c r="D66" s="243"/>
      <c r="E66" s="246"/>
      <c r="F66" s="6">
        <f>(3.9*2*22)-(0.06*F29)</f>
        <v>78.08</v>
      </c>
      <c r="H66" s="11"/>
    </row>
    <row r="67" spans="2:8" ht="15" customHeight="1">
      <c r="B67" s="68" t="s">
        <v>129</v>
      </c>
      <c r="C67" s="252" t="s">
        <v>201</v>
      </c>
      <c r="D67" s="253"/>
      <c r="E67" s="254"/>
      <c r="F67" s="6">
        <v>210.23</v>
      </c>
      <c r="H67" s="11"/>
    </row>
    <row r="68" spans="2:8" ht="15" customHeight="1">
      <c r="B68" s="7" t="s">
        <v>132</v>
      </c>
      <c r="C68" s="255" t="s">
        <v>202</v>
      </c>
      <c r="D68" s="256"/>
      <c r="E68" s="257"/>
      <c r="F68" s="139">
        <v>13.08</v>
      </c>
      <c r="H68" s="11"/>
    </row>
    <row r="69" spans="2:8" ht="15" customHeight="1">
      <c r="B69" s="7" t="s">
        <v>135</v>
      </c>
      <c r="C69" s="255" t="s">
        <v>325</v>
      </c>
      <c r="D69" s="256"/>
      <c r="E69" s="257"/>
      <c r="F69" s="139">
        <v>116.69</v>
      </c>
      <c r="H69" s="11"/>
    </row>
    <row r="70" spans="2:8" ht="15" customHeight="1">
      <c r="B70" s="7" t="s">
        <v>159</v>
      </c>
      <c r="C70" s="219" t="s">
        <v>205</v>
      </c>
      <c r="D70" s="219"/>
      <c r="E70" s="219"/>
      <c r="F70" s="139">
        <v>0</v>
      </c>
      <c r="H70" s="11"/>
    </row>
    <row r="71" spans="2:8" ht="15" customHeight="1">
      <c r="B71" s="68" t="s">
        <v>161</v>
      </c>
      <c r="C71" s="219" t="s">
        <v>316</v>
      </c>
      <c r="D71" s="219"/>
      <c r="E71" s="219"/>
      <c r="F71" s="139">
        <v>0</v>
      </c>
      <c r="H71" s="11"/>
    </row>
    <row r="72" spans="2:8" ht="15" customHeight="1">
      <c r="B72" s="186" t="s">
        <v>207</v>
      </c>
      <c r="C72" s="186"/>
      <c r="D72" s="186"/>
      <c r="E72" s="186"/>
      <c r="F72" s="20">
        <f>SUM(F66:F71)</f>
        <v>418.08</v>
      </c>
      <c r="H72" s="11"/>
    </row>
    <row r="73" spans="2:8" ht="13.9">
      <c r="B73" s="87" t="s">
        <v>208</v>
      </c>
      <c r="C73" s="249" t="s">
        <v>209</v>
      </c>
      <c r="D73" s="250"/>
      <c r="E73" s="250"/>
      <c r="F73" s="251"/>
      <c r="H73" s="11"/>
    </row>
    <row r="74" spans="2:8" ht="35.25" customHeight="1">
      <c r="B74" s="268" t="s">
        <v>210</v>
      </c>
      <c r="C74" s="271" t="s">
        <v>211</v>
      </c>
      <c r="D74" s="272"/>
      <c r="E74" s="272"/>
      <c r="F74" s="273"/>
      <c r="H74" s="11"/>
    </row>
    <row r="75" spans="2:8" ht="11.25" customHeight="1">
      <c r="B75" s="269"/>
      <c r="C75" s="274"/>
      <c r="D75" s="275"/>
      <c r="E75" s="275"/>
      <c r="F75" s="276"/>
      <c r="H75" s="11"/>
    </row>
    <row r="76" spans="2:8" ht="21.75" customHeight="1">
      <c r="B76" s="269"/>
      <c r="C76" s="274"/>
      <c r="D76" s="275"/>
      <c r="E76" s="275"/>
      <c r="F76" s="276"/>
      <c r="H76" s="11"/>
    </row>
    <row r="77" spans="2:8" ht="6" customHeight="1">
      <c r="B77" s="270"/>
      <c r="C77" s="277"/>
      <c r="D77" s="278"/>
      <c r="E77" s="278"/>
      <c r="F77" s="279"/>
      <c r="H77" s="11"/>
    </row>
    <row r="78" spans="2:8" ht="13.9" hidden="1">
      <c r="B78" s="88"/>
      <c r="C78" s="89"/>
      <c r="D78" s="89"/>
      <c r="E78" s="89"/>
      <c r="F78" s="140"/>
      <c r="H78" s="11"/>
    </row>
    <row r="79" spans="2:8" ht="13.9">
      <c r="B79" s="200" t="s">
        <v>212</v>
      </c>
      <c r="C79" s="244"/>
      <c r="D79" s="244"/>
      <c r="E79" s="244"/>
      <c r="F79" s="201"/>
      <c r="H79" s="11"/>
    </row>
    <row r="80" spans="2:8" ht="13.9">
      <c r="B80" s="71">
        <v>2</v>
      </c>
      <c r="C80" s="264" t="s">
        <v>213</v>
      </c>
      <c r="D80" s="265"/>
      <c r="E80" s="31" t="s">
        <v>174</v>
      </c>
      <c r="F80" s="20" t="s">
        <v>154</v>
      </c>
      <c r="H80" s="11"/>
    </row>
    <row r="81" spans="2:8" ht="13.9">
      <c r="B81" s="7" t="s">
        <v>172</v>
      </c>
      <c r="C81" s="242" t="str">
        <f>C43</f>
        <v>13º (décimo-terceiro) Salário, Férias e Adicional de Férias</v>
      </c>
      <c r="D81" s="246"/>
      <c r="E81" s="155">
        <f>E46</f>
        <v>0.19441</v>
      </c>
      <c r="F81" s="138">
        <f>F46</f>
        <v>303.01</v>
      </c>
      <c r="H81" s="11"/>
    </row>
    <row r="82" spans="2:8" ht="13.9">
      <c r="B82" s="7" t="s">
        <v>181</v>
      </c>
      <c r="C82" s="266" t="str">
        <f>C50</f>
        <v>GPS, FGTS e Outras contribuições</v>
      </c>
      <c r="D82" s="267"/>
      <c r="E82" s="155">
        <f>E59</f>
        <v>0.35799999999999998</v>
      </c>
      <c r="F82" s="138">
        <f>F59</f>
        <v>666.46</v>
      </c>
      <c r="H82" s="11"/>
    </row>
    <row r="83" spans="2:8" ht="13.9">
      <c r="B83" s="7" t="s">
        <v>198</v>
      </c>
      <c r="C83" s="242" t="str">
        <f>C65</f>
        <v>Benefícios Mensais e Diários</v>
      </c>
      <c r="D83" s="246"/>
      <c r="E83" s="155">
        <v>0</v>
      </c>
      <c r="F83" s="138">
        <f>F72</f>
        <v>418.08</v>
      </c>
      <c r="H83" s="11"/>
    </row>
    <row r="84" spans="2:8" ht="13.9">
      <c r="B84" s="200" t="s">
        <v>177</v>
      </c>
      <c r="C84" s="244"/>
      <c r="D84" s="201"/>
      <c r="E84" s="31">
        <f>SUM(E81:E83)</f>
        <v>0.55240999999999996</v>
      </c>
      <c r="F84" s="20">
        <f>SUM(F81:F83)</f>
        <v>1387.55</v>
      </c>
    </row>
    <row r="85" spans="2:8" ht="6.75" customHeight="1">
      <c r="B85" s="245"/>
      <c r="C85" s="245"/>
      <c r="D85" s="245"/>
      <c r="E85" s="245"/>
      <c r="F85" s="245"/>
      <c r="H85" s="11"/>
    </row>
    <row r="86" spans="2:8" ht="15" customHeight="1">
      <c r="B86" s="200" t="s">
        <v>214</v>
      </c>
      <c r="C86" s="244"/>
      <c r="D86" s="244"/>
      <c r="E86" s="244"/>
      <c r="F86" s="201"/>
      <c r="H86" s="11"/>
    </row>
    <row r="87" spans="2:8" ht="15" customHeight="1">
      <c r="B87" s="71">
        <v>3</v>
      </c>
      <c r="C87" s="200" t="s">
        <v>215</v>
      </c>
      <c r="D87" s="201"/>
      <c r="E87" s="31" t="s">
        <v>174</v>
      </c>
      <c r="F87" s="20" t="s">
        <v>154</v>
      </c>
      <c r="H87" s="11"/>
    </row>
    <row r="88" spans="2:8" ht="15" customHeight="1">
      <c r="B88" s="7" t="s">
        <v>127</v>
      </c>
      <c r="C88" s="242" t="s">
        <v>216</v>
      </c>
      <c r="D88" s="246"/>
      <c r="E88" s="23">
        <v>4.1999999999999997E-3</v>
      </c>
      <c r="F88" s="138">
        <f>E88*$F$37</f>
        <v>6.55</v>
      </c>
    </row>
    <row r="89" spans="2:8" ht="15" customHeight="1">
      <c r="B89" s="7" t="s">
        <v>129</v>
      </c>
      <c r="C89" s="266" t="s">
        <v>217</v>
      </c>
      <c r="D89" s="267"/>
      <c r="E89" s="23">
        <f>E88*E58</f>
        <v>3.4000000000000002E-4</v>
      </c>
      <c r="F89" s="138">
        <f>E89*F37</f>
        <v>0.53</v>
      </c>
      <c r="H89" s="11"/>
    </row>
    <row r="90" spans="2:8" ht="15" customHeight="1">
      <c r="B90" s="7" t="s">
        <v>132</v>
      </c>
      <c r="C90" s="242" t="s">
        <v>218</v>
      </c>
      <c r="D90" s="246"/>
      <c r="E90" s="23">
        <f>((1+1/12+E45)*E58*40%)*90%</f>
        <v>3.44E-2</v>
      </c>
      <c r="F90" s="138">
        <f>E90*$F$37</f>
        <v>53.62</v>
      </c>
      <c r="H90" s="11"/>
    </row>
    <row r="91" spans="2:8" ht="15" customHeight="1">
      <c r="B91" s="7" t="s">
        <v>135</v>
      </c>
      <c r="C91" s="242" t="s">
        <v>219</v>
      </c>
      <c r="D91" s="246"/>
      <c r="E91" s="23">
        <f>(1/30*7)/12</f>
        <v>1.9439999999999999E-2</v>
      </c>
      <c r="F91" s="138">
        <f t="shared" ref="F91" si="3">E91*$F$37</f>
        <v>30.3</v>
      </c>
      <c r="H91" s="11"/>
    </row>
    <row r="92" spans="2:8" ht="15" customHeight="1">
      <c r="B92" s="7" t="s">
        <v>159</v>
      </c>
      <c r="C92" s="266" t="s">
        <v>220</v>
      </c>
      <c r="D92" s="267"/>
      <c r="E92" s="23">
        <f>E91*E82</f>
        <v>6.96E-3</v>
      </c>
      <c r="F92" s="138">
        <f>E92*$F$37</f>
        <v>10.85</v>
      </c>
      <c r="H92" s="11"/>
    </row>
    <row r="93" spans="2:8" ht="15" customHeight="1">
      <c r="B93" s="68" t="s">
        <v>161</v>
      </c>
      <c r="C93" s="242" t="s">
        <v>221</v>
      </c>
      <c r="D93" s="246"/>
      <c r="E93" s="23">
        <f>4%-E90</f>
        <v>5.5999999999999999E-3</v>
      </c>
      <c r="F93" s="138">
        <f t="shared" ref="F93" si="4">E93*$F$37</f>
        <v>8.73</v>
      </c>
      <c r="H93" s="11"/>
    </row>
    <row r="94" spans="2:8" ht="15" customHeight="1">
      <c r="B94" s="200" t="s">
        <v>177</v>
      </c>
      <c r="C94" s="244"/>
      <c r="D94" s="201"/>
      <c r="E94" s="24">
        <f>SUM(E88:E93)</f>
        <v>7.0940000000000003E-2</v>
      </c>
      <c r="F94" s="20">
        <f>SUM(F88:F93)</f>
        <v>110.58</v>
      </c>
      <c r="H94" s="11"/>
    </row>
    <row r="95" spans="2:8" ht="37.5" hidden="1" customHeight="1">
      <c r="B95" s="90" t="s">
        <v>222</v>
      </c>
      <c r="C95" s="280" t="s">
        <v>223</v>
      </c>
      <c r="D95" s="281"/>
      <c r="E95" s="281"/>
      <c r="F95" s="282"/>
      <c r="H95" s="11"/>
    </row>
    <row r="96" spans="2:8" ht="141.75" hidden="1" customHeight="1">
      <c r="B96" s="90" t="s">
        <v>224</v>
      </c>
      <c r="C96" s="280" t="s">
        <v>225</v>
      </c>
      <c r="D96" s="281"/>
      <c r="E96" s="281"/>
      <c r="F96" s="282"/>
      <c r="H96" s="11"/>
    </row>
    <row r="97" spans="2:8" ht="27.75" hidden="1" customHeight="1">
      <c r="B97" s="90" t="s">
        <v>226</v>
      </c>
      <c r="C97" s="280" t="s">
        <v>227</v>
      </c>
      <c r="D97" s="281"/>
      <c r="E97" s="281"/>
      <c r="F97" s="282"/>
      <c r="H97" s="11"/>
    </row>
    <row r="98" spans="2:8" ht="38.25" hidden="1" customHeight="1">
      <c r="B98" s="90" t="s">
        <v>228</v>
      </c>
      <c r="C98" s="280" t="s">
        <v>229</v>
      </c>
      <c r="D98" s="281"/>
      <c r="E98" s="281"/>
      <c r="F98" s="282"/>
      <c r="H98" s="11"/>
    </row>
    <row r="99" spans="2:8" ht="36.75" hidden="1" customHeight="1">
      <c r="B99" s="90" t="s">
        <v>230</v>
      </c>
      <c r="C99" s="280" t="s">
        <v>231</v>
      </c>
      <c r="D99" s="281"/>
      <c r="E99" s="281"/>
      <c r="F99" s="282"/>
      <c r="H99" s="11"/>
    </row>
    <row r="100" spans="2:8" ht="24" hidden="1">
      <c r="B100" s="90" t="s">
        <v>232</v>
      </c>
      <c r="C100" s="280" t="s">
        <v>233</v>
      </c>
      <c r="D100" s="281"/>
      <c r="E100" s="281"/>
      <c r="F100" s="282"/>
      <c r="H100" s="11"/>
    </row>
    <row r="101" spans="2:8" ht="63" hidden="1" customHeight="1">
      <c r="B101" s="90" t="s">
        <v>234</v>
      </c>
      <c r="C101" s="280" t="s">
        <v>235</v>
      </c>
      <c r="D101" s="281"/>
      <c r="E101" s="281"/>
      <c r="F101" s="282"/>
      <c r="H101" s="11"/>
    </row>
    <row r="102" spans="2:8" ht="33.75" customHeight="1">
      <c r="B102" s="94" t="s">
        <v>236</v>
      </c>
      <c r="C102" s="283" t="s">
        <v>237</v>
      </c>
      <c r="D102" s="284"/>
      <c r="E102" s="284"/>
      <c r="F102" s="285"/>
      <c r="H102" s="11"/>
    </row>
    <row r="103" spans="2:8" ht="8.25" customHeight="1">
      <c r="B103" s="245"/>
      <c r="C103" s="245"/>
      <c r="D103" s="245"/>
      <c r="E103" s="245"/>
      <c r="F103" s="245"/>
      <c r="H103" s="11"/>
    </row>
    <row r="104" spans="2:8" ht="15" customHeight="1">
      <c r="B104" s="200" t="s">
        <v>238</v>
      </c>
      <c r="C104" s="244"/>
      <c r="D104" s="244"/>
      <c r="E104" s="244"/>
      <c r="F104" s="201"/>
      <c r="H104" s="11"/>
    </row>
    <row r="105" spans="2:8" ht="38.25" customHeight="1">
      <c r="B105" s="94" t="s">
        <v>239</v>
      </c>
      <c r="C105" s="283" t="s">
        <v>240</v>
      </c>
      <c r="D105" s="284"/>
      <c r="E105" s="284"/>
      <c r="F105" s="285"/>
      <c r="H105" s="11"/>
    </row>
    <row r="106" spans="2:8" ht="15" hidden="1" customHeight="1">
      <c r="B106" s="245"/>
      <c r="C106" s="245"/>
      <c r="D106" s="245"/>
      <c r="E106" s="245"/>
      <c r="F106" s="245"/>
      <c r="H106" s="11"/>
    </row>
    <row r="107" spans="2:8" ht="15" customHeight="1">
      <c r="B107" s="200" t="s">
        <v>241</v>
      </c>
      <c r="C107" s="244"/>
      <c r="D107" s="244"/>
      <c r="E107" s="244"/>
      <c r="F107" s="201"/>
      <c r="H107" s="11"/>
    </row>
    <row r="108" spans="2:8" ht="15" customHeight="1">
      <c r="B108" s="71" t="s">
        <v>242</v>
      </c>
      <c r="C108" s="286" t="s">
        <v>243</v>
      </c>
      <c r="D108" s="287"/>
      <c r="E108" s="31" t="s">
        <v>174</v>
      </c>
      <c r="F108" s="20" t="s">
        <v>154</v>
      </c>
      <c r="H108" s="11"/>
    </row>
    <row r="109" spans="2:8" ht="15" customHeight="1">
      <c r="B109" s="7" t="s">
        <v>127</v>
      </c>
      <c r="C109" s="242" t="s">
        <v>244</v>
      </c>
      <c r="D109" s="246"/>
      <c r="E109" s="25">
        <f>((1+1+1/3)*1/12)/12</f>
        <v>1.6199999999999999E-2</v>
      </c>
      <c r="F109" s="138">
        <f t="shared" ref="F109:F114" si="5">E109*$F$37</f>
        <v>25.25</v>
      </c>
      <c r="H109" s="11"/>
    </row>
    <row r="110" spans="2:8" ht="15" customHeight="1">
      <c r="B110" s="7" t="s">
        <v>129</v>
      </c>
      <c r="C110" s="266" t="s">
        <v>245</v>
      </c>
      <c r="D110" s="267"/>
      <c r="E110" s="25">
        <f>(2.96/30)/12</f>
        <v>8.2199999999999999E-3</v>
      </c>
      <c r="F110" s="138">
        <f t="shared" si="5"/>
        <v>12.81</v>
      </c>
      <c r="H110" s="11"/>
    </row>
    <row r="111" spans="2:8" ht="15" customHeight="1">
      <c r="B111" s="7" t="s">
        <v>132</v>
      </c>
      <c r="C111" s="69" t="s">
        <v>246</v>
      </c>
      <c r="D111" s="70"/>
      <c r="E111" s="25">
        <f>((5/30)/12)*1.5%</f>
        <v>2.1000000000000001E-4</v>
      </c>
      <c r="F111" s="138">
        <f t="shared" si="5"/>
        <v>0.33</v>
      </c>
      <c r="H111" s="11"/>
    </row>
    <row r="112" spans="2:8" ht="15" customHeight="1">
      <c r="B112" s="7" t="s">
        <v>135</v>
      </c>
      <c r="C112" s="242" t="s">
        <v>247</v>
      </c>
      <c r="D112" s="246"/>
      <c r="E112" s="25">
        <f>((15/30)/12)*0.0078</f>
        <v>3.3E-4</v>
      </c>
      <c r="F112" s="138">
        <f t="shared" si="5"/>
        <v>0.51</v>
      </c>
      <c r="H112" s="11"/>
    </row>
    <row r="113" spans="2:8" ht="15" customHeight="1">
      <c r="B113" s="7" t="s">
        <v>159</v>
      </c>
      <c r="C113" s="242" t="s">
        <v>248</v>
      </c>
      <c r="D113" s="246"/>
      <c r="E113" s="25">
        <f>((1+1/3)/12)*(4/12)*2%</f>
        <v>7.3999999999999999E-4</v>
      </c>
      <c r="F113" s="138">
        <f t="shared" si="5"/>
        <v>1.1499999999999999</v>
      </c>
      <c r="H113" s="11"/>
    </row>
    <row r="114" spans="2:8" ht="15" customHeight="1">
      <c r="B114" s="7" t="s">
        <v>161</v>
      </c>
      <c r="C114" s="236" t="s">
        <v>249</v>
      </c>
      <c r="D114" s="288"/>
      <c r="E114" s="25">
        <v>0</v>
      </c>
      <c r="F114" s="138">
        <f t="shared" si="5"/>
        <v>0</v>
      </c>
      <c r="H114" s="11"/>
    </row>
    <row r="115" spans="2:8" ht="15" customHeight="1">
      <c r="B115" s="200" t="s">
        <v>177</v>
      </c>
      <c r="C115" s="244"/>
      <c r="D115" s="201"/>
      <c r="E115" s="24">
        <f>SUM(E109:E114)</f>
        <v>2.5700000000000001E-2</v>
      </c>
      <c r="F115" s="141">
        <f>SUM(F109:F114)</f>
        <v>40.049999999999997</v>
      </c>
      <c r="H115" s="11"/>
    </row>
    <row r="116" spans="2:8" ht="64.5" hidden="1" customHeight="1">
      <c r="B116" s="90" t="s">
        <v>250</v>
      </c>
      <c r="C116" s="283" t="s">
        <v>251</v>
      </c>
      <c r="D116" s="284"/>
      <c r="E116" s="284"/>
      <c r="F116" s="285"/>
      <c r="H116" s="11"/>
    </row>
    <row r="117" spans="2:8" ht="25.5" hidden="1" customHeight="1">
      <c r="B117" s="90" t="s">
        <v>252</v>
      </c>
      <c r="C117" s="283" t="s">
        <v>253</v>
      </c>
      <c r="D117" s="284"/>
      <c r="E117" s="284"/>
      <c r="F117" s="285"/>
      <c r="H117" s="11"/>
    </row>
    <row r="118" spans="2:8" ht="25.5" hidden="1" customHeight="1">
      <c r="B118" s="90" t="s">
        <v>254</v>
      </c>
      <c r="C118" s="283" t="s">
        <v>255</v>
      </c>
      <c r="D118" s="284"/>
      <c r="E118" s="284"/>
      <c r="F118" s="285"/>
      <c r="H118" s="11"/>
    </row>
    <row r="119" spans="2:8" ht="22.5" hidden="1" customHeight="1">
      <c r="B119" s="90" t="s">
        <v>256</v>
      </c>
      <c r="C119" s="283" t="s">
        <v>257</v>
      </c>
      <c r="D119" s="284"/>
      <c r="E119" s="284"/>
      <c r="F119" s="285"/>
      <c r="H119" s="11"/>
    </row>
    <row r="120" spans="2:8" ht="45" hidden="1" customHeight="1">
      <c r="B120" s="90" t="s">
        <v>258</v>
      </c>
      <c r="C120" s="283" t="s">
        <v>259</v>
      </c>
      <c r="D120" s="284"/>
      <c r="E120" s="284"/>
      <c r="F120" s="285"/>
      <c r="H120" s="11"/>
    </row>
    <row r="121" spans="2:8" ht="66.75" hidden="1" customHeight="1">
      <c r="B121" s="90" t="s">
        <v>260</v>
      </c>
      <c r="C121" s="283" t="s">
        <v>261</v>
      </c>
      <c r="D121" s="284"/>
      <c r="E121" s="284"/>
      <c r="F121" s="285"/>
      <c r="H121" s="11"/>
    </row>
    <row r="122" spans="2:8" ht="102" hidden="1" customHeight="1">
      <c r="B122" s="90" t="s">
        <v>262</v>
      </c>
      <c r="C122" s="283" t="s">
        <v>263</v>
      </c>
      <c r="D122" s="284"/>
      <c r="E122" s="284"/>
      <c r="F122" s="285"/>
      <c r="H122" s="11"/>
    </row>
    <row r="123" spans="2:8" ht="13.9" hidden="1">
      <c r="B123" s="245"/>
      <c r="C123" s="245"/>
      <c r="D123" s="245"/>
      <c r="E123" s="245"/>
      <c r="F123" s="245"/>
      <c r="H123" s="11"/>
    </row>
    <row r="124" spans="2:8" ht="15" customHeight="1">
      <c r="B124" s="200" t="s">
        <v>264</v>
      </c>
      <c r="C124" s="244"/>
      <c r="D124" s="244"/>
      <c r="E124" s="244"/>
      <c r="F124" s="201"/>
      <c r="H124" s="11"/>
    </row>
    <row r="125" spans="2:8" ht="15" customHeight="1">
      <c r="B125" s="71" t="s">
        <v>265</v>
      </c>
      <c r="C125" s="200" t="s">
        <v>266</v>
      </c>
      <c r="D125" s="201"/>
      <c r="E125" s="31" t="s">
        <v>174</v>
      </c>
      <c r="F125" s="20" t="s">
        <v>154</v>
      </c>
      <c r="H125" s="11"/>
    </row>
    <row r="126" spans="2:8" ht="15" customHeight="1">
      <c r="B126" s="7" t="s">
        <v>127</v>
      </c>
      <c r="C126" s="242" t="s">
        <v>267</v>
      </c>
      <c r="D126" s="246"/>
      <c r="E126" s="23">
        <v>0</v>
      </c>
      <c r="F126" s="138">
        <f>E126*$F$37</f>
        <v>0</v>
      </c>
      <c r="H126" s="11"/>
    </row>
    <row r="127" spans="2:8" ht="15" customHeight="1">
      <c r="B127" s="200" t="s">
        <v>177</v>
      </c>
      <c r="C127" s="244"/>
      <c r="D127" s="201"/>
      <c r="E127" s="24">
        <f>SUM(E126)</f>
        <v>0</v>
      </c>
      <c r="F127" s="20">
        <f>SUM(F126)</f>
        <v>0</v>
      </c>
      <c r="H127" s="11"/>
    </row>
    <row r="128" spans="2:8" ht="15" customHeight="1">
      <c r="B128" s="94" t="s">
        <v>268</v>
      </c>
      <c r="C128" s="290" t="s">
        <v>269</v>
      </c>
      <c r="D128" s="291"/>
      <c r="E128" s="291"/>
      <c r="F128" s="292"/>
      <c r="H128" s="11"/>
    </row>
    <row r="129" spans="2:8" ht="13.9" hidden="1">
      <c r="B129" s="245"/>
      <c r="C129" s="245"/>
      <c r="D129" s="245"/>
      <c r="E129" s="245"/>
      <c r="F129" s="245"/>
      <c r="H129" s="11"/>
    </row>
    <row r="130" spans="2:8" ht="15" customHeight="1">
      <c r="B130" s="200" t="s">
        <v>270</v>
      </c>
      <c r="C130" s="244"/>
      <c r="D130" s="244"/>
      <c r="E130" s="244"/>
      <c r="F130" s="201"/>
      <c r="H130" s="11"/>
    </row>
    <row r="131" spans="2:8" ht="15" customHeight="1">
      <c r="B131" s="71">
        <v>4</v>
      </c>
      <c r="C131" s="264" t="s">
        <v>271</v>
      </c>
      <c r="D131" s="265"/>
      <c r="E131" s="31" t="s">
        <v>174</v>
      </c>
      <c r="F131" s="20" t="s">
        <v>154</v>
      </c>
      <c r="H131" s="11"/>
    </row>
    <row r="132" spans="2:8" ht="15" customHeight="1">
      <c r="B132" s="7" t="s">
        <v>242</v>
      </c>
      <c r="C132" s="242" t="str">
        <f>C108</f>
        <v>Ausências Legais</v>
      </c>
      <c r="D132" s="246"/>
      <c r="E132" s="155">
        <f>E115</f>
        <v>2.5700000000000001E-2</v>
      </c>
      <c r="F132" s="138">
        <f>F115</f>
        <v>40.049999999999997</v>
      </c>
      <c r="H132" s="11"/>
    </row>
    <row r="133" spans="2:8" ht="15" customHeight="1">
      <c r="B133" s="7" t="s">
        <v>265</v>
      </c>
      <c r="C133" s="266" t="str">
        <f>C125</f>
        <v>Intrajornada</v>
      </c>
      <c r="D133" s="267"/>
      <c r="E133" s="155">
        <f>E127</f>
        <v>0</v>
      </c>
      <c r="F133" s="138">
        <f>F127</f>
        <v>0</v>
      </c>
      <c r="H133" s="11"/>
    </row>
    <row r="134" spans="2:8" ht="15" customHeight="1">
      <c r="B134" s="200" t="s">
        <v>177</v>
      </c>
      <c r="C134" s="244"/>
      <c r="D134" s="201"/>
      <c r="E134" s="31">
        <f>SUM(E132:E133)</f>
        <v>2.5700000000000001E-2</v>
      </c>
      <c r="F134" s="20">
        <f>SUM(F132:F133)</f>
        <v>40.049999999999997</v>
      </c>
      <c r="H134" s="11"/>
    </row>
    <row r="135" spans="2:8" ht="7.5" customHeight="1">
      <c r="B135" s="289"/>
      <c r="C135" s="289"/>
      <c r="D135" s="289"/>
      <c r="E135" s="289"/>
      <c r="F135" s="289"/>
      <c r="H135" s="11"/>
    </row>
    <row r="136" spans="2:8" ht="15" customHeight="1">
      <c r="B136" s="200" t="s">
        <v>272</v>
      </c>
      <c r="C136" s="244"/>
      <c r="D136" s="244"/>
      <c r="E136" s="244"/>
      <c r="F136" s="201"/>
      <c r="H136" s="11"/>
    </row>
    <row r="137" spans="2:8" ht="15" customHeight="1">
      <c r="B137" s="71">
        <v>5</v>
      </c>
      <c r="C137" s="200" t="s">
        <v>273</v>
      </c>
      <c r="D137" s="244"/>
      <c r="E137" s="201"/>
      <c r="F137" s="20" t="s">
        <v>154</v>
      </c>
      <c r="H137" s="11"/>
    </row>
    <row r="138" spans="2:8" ht="15" customHeight="1">
      <c r="B138" s="7" t="s">
        <v>127</v>
      </c>
      <c r="C138" s="242" t="s">
        <v>318</v>
      </c>
      <c r="D138" s="243"/>
      <c r="E138" s="246"/>
      <c r="F138" s="142">
        <v>53.08</v>
      </c>
      <c r="H138" s="11"/>
    </row>
    <row r="139" spans="2:8" ht="15" customHeight="1">
      <c r="B139" s="7" t="s">
        <v>129</v>
      </c>
      <c r="C139" s="242" t="s">
        <v>275</v>
      </c>
      <c r="D139" s="243"/>
      <c r="E139" s="246"/>
      <c r="F139" s="142">
        <v>0</v>
      </c>
      <c r="H139" s="11"/>
    </row>
    <row r="140" spans="2:8" ht="15" customHeight="1">
      <c r="B140" s="7" t="s">
        <v>132</v>
      </c>
      <c r="C140" s="242" t="s">
        <v>276</v>
      </c>
      <c r="D140" s="243"/>
      <c r="E140" s="246"/>
      <c r="F140" s="142">
        <v>0</v>
      </c>
      <c r="H140" s="11"/>
    </row>
    <row r="141" spans="2:8" ht="15" customHeight="1">
      <c r="B141" s="68" t="s">
        <v>135</v>
      </c>
      <c r="C141" s="236" t="s">
        <v>206</v>
      </c>
      <c r="D141" s="237"/>
      <c r="E141" s="288"/>
      <c r="F141" s="91">
        <v>0</v>
      </c>
      <c r="H141" s="11"/>
    </row>
    <row r="142" spans="2:8" ht="15" customHeight="1">
      <c r="B142" s="200" t="s">
        <v>277</v>
      </c>
      <c r="C142" s="244"/>
      <c r="D142" s="244"/>
      <c r="E142" s="201"/>
      <c r="F142" s="20">
        <f>SUM(F138:F141)</f>
        <v>53.08</v>
      </c>
      <c r="H142" s="11"/>
    </row>
    <row r="143" spans="2:8" ht="51.75" customHeight="1">
      <c r="B143" s="94" t="s">
        <v>278</v>
      </c>
      <c r="C143" s="283" t="s">
        <v>310</v>
      </c>
      <c r="D143" s="284"/>
      <c r="E143" s="284"/>
      <c r="F143" s="285"/>
      <c r="H143" s="11"/>
    </row>
    <row r="144" spans="2:8" ht="7.5" customHeight="1">
      <c r="B144" s="289"/>
      <c r="C144" s="289"/>
      <c r="D144" s="289"/>
      <c r="E144" s="289"/>
      <c r="F144" s="289"/>
      <c r="H144" s="11"/>
    </row>
    <row r="145" spans="2:8" ht="15" customHeight="1">
      <c r="B145" s="200" t="s">
        <v>280</v>
      </c>
      <c r="C145" s="244"/>
      <c r="D145" s="244"/>
      <c r="E145" s="244"/>
      <c r="F145" s="201"/>
      <c r="H145" s="11"/>
    </row>
    <row r="146" spans="2:8" ht="15" customHeight="1">
      <c r="B146" s="71">
        <v>6</v>
      </c>
      <c r="C146" s="200" t="s">
        <v>281</v>
      </c>
      <c r="D146" s="201"/>
      <c r="E146" s="31" t="s">
        <v>174</v>
      </c>
      <c r="F146" s="20" t="s">
        <v>154</v>
      </c>
      <c r="H146" s="11"/>
    </row>
    <row r="147" spans="2:8" ht="15" customHeight="1">
      <c r="B147" s="7" t="s">
        <v>127</v>
      </c>
      <c r="C147" s="293" t="s">
        <v>282</v>
      </c>
      <c r="D147" s="294"/>
      <c r="E147" s="28">
        <v>0.03</v>
      </c>
      <c r="F147" s="143">
        <f>(F37+F84+F94+F134+F142)*E147</f>
        <v>94.5</v>
      </c>
      <c r="H147" s="11"/>
    </row>
    <row r="148" spans="2:8" ht="15" customHeight="1">
      <c r="B148" s="7" t="s">
        <v>129</v>
      </c>
      <c r="C148" s="72" t="s">
        <v>283</v>
      </c>
      <c r="D148" s="67"/>
      <c r="E148" s="28">
        <v>6.7900000000000002E-2</v>
      </c>
      <c r="F148" s="143">
        <f>(F37+F84+F94+F134)*E148</f>
        <v>210.27</v>
      </c>
      <c r="H148" s="11"/>
    </row>
    <row r="149" spans="2:8" ht="15" customHeight="1">
      <c r="B149" s="200" t="s">
        <v>177</v>
      </c>
      <c r="C149" s="244"/>
      <c r="D149" s="201"/>
      <c r="E149" s="24">
        <f>SUM(E147:E148)</f>
        <v>9.7900000000000001E-2</v>
      </c>
      <c r="F149" s="21">
        <f>SUM(F147:F148)</f>
        <v>304.77</v>
      </c>
      <c r="H149" s="11"/>
    </row>
    <row r="150" spans="2:8" ht="15" customHeight="1">
      <c r="B150" s="295" t="s">
        <v>132</v>
      </c>
      <c r="C150" s="242" t="s">
        <v>284</v>
      </c>
      <c r="D150" s="243"/>
      <c r="E150" s="243"/>
      <c r="F150" s="246"/>
      <c r="H150" s="11"/>
    </row>
    <row r="151" spans="2:8" ht="15" customHeight="1">
      <c r="B151" s="296"/>
      <c r="C151" s="298" t="s">
        <v>285</v>
      </c>
      <c r="D151" s="9" t="s">
        <v>286</v>
      </c>
      <c r="E151" s="25">
        <v>7.5999999999999998E-2</v>
      </c>
      <c r="F151" s="144">
        <f>(($F$37+$F$84+$F$94+$F$134+$F$149)/1-$E$155)*E151</f>
        <v>258.51</v>
      </c>
      <c r="H151" s="11"/>
    </row>
    <row r="152" spans="2:8" ht="15" customHeight="1">
      <c r="B152" s="296"/>
      <c r="C152" s="299"/>
      <c r="D152" s="9" t="s">
        <v>287</v>
      </c>
      <c r="E152" s="25">
        <v>1.6500000000000001E-2</v>
      </c>
      <c r="F152" s="144">
        <f t="shared" ref="F152:F154" si="6">(($F$37+$F$84+$F$94+$F$134+$F$149)/1-$E$155)*E152</f>
        <v>56.12</v>
      </c>
      <c r="H152" s="11"/>
    </row>
    <row r="153" spans="2:8" ht="15" customHeight="1">
      <c r="B153" s="296"/>
      <c r="C153" s="10" t="s">
        <v>288</v>
      </c>
      <c r="D153" s="9" t="s">
        <v>289</v>
      </c>
      <c r="E153" s="25">
        <v>0.05</v>
      </c>
      <c r="F153" s="144">
        <f t="shared" si="6"/>
        <v>170.07</v>
      </c>
      <c r="H153" s="11"/>
    </row>
    <row r="154" spans="2:8" ht="15" customHeight="1">
      <c r="B154" s="297"/>
      <c r="C154" s="10" t="s">
        <v>290</v>
      </c>
      <c r="D154" s="22"/>
      <c r="E154" s="25">
        <v>0</v>
      </c>
      <c r="F154" s="144">
        <f t="shared" si="6"/>
        <v>0</v>
      </c>
      <c r="H154" s="11"/>
    </row>
    <row r="155" spans="2:8" ht="15" customHeight="1">
      <c r="B155" s="200" t="s">
        <v>177</v>
      </c>
      <c r="C155" s="244"/>
      <c r="D155" s="201"/>
      <c r="E155" s="24">
        <f>E151+E152+E153+E154</f>
        <v>0.14249999999999999</v>
      </c>
      <c r="F155" s="21">
        <f>SUM(F151:F154)</f>
        <v>484.7</v>
      </c>
      <c r="H155" s="11"/>
    </row>
    <row r="156" spans="2:8" ht="15" customHeight="1">
      <c r="B156" s="8" t="s">
        <v>291</v>
      </c>
      <c r="C156" s="283" t="s">
        <v>292</v>
      </c>
      <c r="D156" s="284"/>
      <c r="E156" s="284"/>
      <c r="F156" s="285"/>
      <c r="H156" s="11"/>
    </row>
    <row r="157" spans="2:8" ht="15" customHeight="1">
      <c r="B157" s="8" t="s">
        <v>293</v>
      </c>
      <c r="C157" s="283" t="s">
        <v>294</v>
      </c>
      <c r="D157" s="284"/>
      <c r="E157" s="284"/>
      <c r="F157" s="285"/>
      <c r="H157" s="11"/>
    </row>
    <row r="158" spans="2:8" ht="13.5" customHeight="1">
      <c r="B158" s="8" t="s">
        <v>295</v>
      </c>
      <c r="C158" s="283" t="s">
        <v>296</v>
      </c>
      <c r="D158" s="284"/>
      <c r="E158" s="284"/>
      <c r="F158" s="285"/>
      <c r="H158" s="11"/>
    </row>
    <row r="159" spans="2:8" ht="7.5" customHeight="1">
      <c r="H159" s="11"/>
    </row>
    <row r="160" spans="2:8" ht="15" customHeight="1">
      <c r="B160" s="200" t="s">
        <v>297</v>
      </c>
      <c r="C160" s="244"/>
      <c r="D160" s="244"/>
      <c r="E160" s="244"/>
      <c r="F160" s="201"/>
      <c r="H160" s="11"/>
    </row>
    <row r="161" spans="2:8" ht="15" customHeight="1">
      <c r="B161" s="238" t="s">
        <v>298</v>
      </c>
      <c r="C161" s="289"/>
      <c r="D161" s="289"/>
      <c r="E161" s="239"/>
      <c r="F161" s="19" t="s">
        <v>299</v>
      </c>
      <c r="H161" s="11"/>
    </row>
    <row r="162" spans="2:8" ht="15" customHeight="1">
      <c r="B162" s="7" t="s">
        <v>127</v>
      </c>
      <c r="C162" s="242" t="str">
        <f>B27</f>
        <v>MÓDULO 1 - COMPOSIÇÃO DA REMUNERAÇÃO</v>
      </c>
      <c r="D162" s="243"/>
      <c r="E162" s="246"/>
      <c r="F162" s="138">
        <f>F37</f>
        <v>1558.64</v>
      </c>
      <c r="H162" s="11"/>
    </row>
    <row r="163" spans="2:8" ht="15" customHeight="1">
      <c r="B163" s="7" t="s">
        <v>129</v>
      </c>
      <c r="C163" s="242" t="str">
        <f>B40</f>
        <v>MÓDULO 2 - ENCARGOS E BENEFÍCIOS ANUAIS, MENSAIS E DIÁRIOS</v>
      </c>
      <c r="D163" s="243"/>
      <c r="E163" s="246"/>
      <c r="F163" s="138">
        <f>F84</f>
        <v>1387.55</v>
      </c>
      <c r="H163" s="11"/>
    </row>
    <row r="164" spans="2:8" ht="15" customHeight="1">
      <c r="B164" s="7" t="s">
        <v>132</v>
      </c>
      <c r="C164" s="242" t="str">
        <f>B86</f>
        <v>MÓDULO 3 - PROVISÃO PARA RESCISÃO</v>
      </c>
      <c r="D164" s="243"/>
      <c r="E164" s="246"/>
      <c r="F164" s="138">
        <f>F94</f>
        <v>110.58</v>
      </c>
      <c r="H164" s="11"/>
    </row>
    <row r="165" spans="2:8" ht="15" customHeight="1">
      <c r="B165" s="7" t="s">
        <v>135</v>
      </c>
      <c r="C165" s="242" t="str">
        <f>B104</f>
        <v xml:space="preserve"> MÓDULO 4 - CUSTO DE REPOSIÇÃO DO PROFISSIONAL AUSENTE</v>
      </c>
      <c r="D165" s="243"/>
      <c r="E165" s="246"/>
      <c r="F165" s="138">
        <f>F132</f>
        <v>40.049999999999997</v>
      </c>
      <c r="H165" s="11"/>
    </row>
    <row r="166" spans="2:8" ht="15" customHeight="1">
      <c r="B166" s="7" t="s">
        <v>159</v>
      </c>
      <c r="C166" s="76" t="str">
        <f>B136</f>
        <v>MÓDULO 5 - INSUMOS DIVERSOS</v>
      </c>
      <c r="D166" s="77"/>
      <c r="E166" s="78"/>
      <c r="F166" s="138">
        <f>F142</f>
        <v>53.08</v>
      </c>
      <c r="H166" s="11"/>
    </row>
    <row r="167" spans="2:8" ht="15" customHeight="1">
      <c r="B167" s="200" t="s">
        <v>300</v>
      </c>
      <c r="C167" s="244"/>
      <c r="D167" s="244"/>
      <c r="E167" s="201"/>
      <c r="F167" s="141">
        <f>SUM(F162:F166)</f>
        <v>3149.9</v>
      </c>
      <c r="H167" s="11"/>
    </row>
    <row r="168" spans="2:8" ht="15" customHeight="1">
      <c r="B168" s="7" t="s">
        <v>161</v>
      </c>
      <c r="C168" s="242" t="s">
        <v>301</v>
      </c>
      <c r="D168" s="243"/>
      <c r="E168" s="246"/>
      <c r="F168" s="138">
        <f>F155+F149</f>
        <v>789.47</v>
      </c>
      <c r="H168" s="11"/>
    </row>
    <row r="169" spans="2:8" ht="15" customHeight="1">
      <c r="B169" s="200" t="s">
        <v>302</v>
      </c>
      <c r="C169" s="244"/>
      <c r="D169" s="244"/>
      <c r="E169" s="201"/>
      <c r="F169" s="141">
        <f>F167+F168</f>
        <v>3939.37</v>
      </c>
      <c r="H169" s="11"/>
    </row>
    <row r="170" spans="2:8" ht="15" customHeight="1">
      <c r="B170" s="186" t="s">
        <v>303</v>
      </c>
      <c r="C170" s="186"/>
      <c r="D170" s="186"/>
      <c r="E170" s="186"/>
      <c r="F170" s="141">
        <f>F169*E16</f>
        <v>3939.37</v>
      </c>
      <c r="H170" s="11"/>
    </row>
    <row r="171" spans="2:8" ht="15" customHeight="1">
      <c r="H171" s="11"/>
    </row>
    <row r="172" spans="2:8" ht="26.25" customHeight="1">
      <c r="B172" s="225" t="s">
        <v>304</v>
      </c>
      <c r="C172" s="225"/>
      <c r="D172" s="84" t="s">
        <v>91</v>
      </c>
      <c r="E172" s="225" t="s">
        <v>92</v>
      </c>
      <c r="F172" s="225"/>
      <c r="G172" s="85"/>
      <c r="H172" s="11"/>
    </row>
    <row r="173" spans="2:8" ht="31.5" customHeight="1">
      <c r="B173" s="225" t="s">
        <v>305</v>
      </c>
      <c r="C173" s="225"/>
      <c r="D173" s="86">
        <v>6</v>
      </c>
      <c r="E173" s="226">
        <f>D173*F170</f>
        <v>23636.22</v>
      </c>
      <c r="F173" s="226"/>
      <c r="H173" s="11"/>
    </row>
    <row r="174" spans="2:8" ht="35.25" customHeight="1">
      <c r="B174" s="224" t="s">
        <v>360</v>
      </c>
      <c r="C174" s="225"/>
      <c r="D174" s="86">
        <v>6</v>
      </c>
      <c r="E174" s="226">
        <f>D174*F170</f>
        <v>23636.22</v>
      </c>
      <c r="F174" s="226"/>
      <c r="H174" s="11"/>
    </row>
    <row r="175" spans="2:8" ht="15" customHeight="1">
      <c r="H175" s="11"/>
    </row>
    <row r="176" spans="2:8" ht="15" customHeight="1">
      <c r="H176" s="11"/>
    </row>
    <row r="177" spans="8:8" ht="15" customHeight="1">
      <c r="H177" s="11"/>
    </row>
    <row r="178" spans="8:8" ht="15" customHeight="1">
      <c r="H178" s="11"/>
    </row>
    <row r="179" spans="8:8" ht="15" customHeight="1">
      <c r="H179" s="11"/>
    </row>
    <row r="180" spans="8:8" ht="15" customHeight="1">
      <c r="H180" s="11"/>
    </row>
    <row r="181" spans="8:8" ht="15" customHeight="1">
      <c r="H181" s="11"/>
    </row>
    <row r="182" spans="8:8" ht="15" customHeight="1">
      <c r="H182" s="11"/>
    </row>
    <row r="183" spans="8:8" ht="15" customHeight="1">
      <c r="H183" s="11"/>
    </row>
    <row r="184" spans="8:8" ht="15" customHeight="1">
      <c r="H184" s="11"/>
    </row>
    <row r="185" spans="8:8" ht="15" customHeight="1">
      <c r="H185" s="11"/>
    </row>
    <row r="186" spans="8:8" ht="15" customHeight="1">
      <c r="H186" s="11"/>
    </row>
    <row r="187" spans="8:8" ht="15" customHeight="1">
      <c r="H187" s="11"/>
    </row>
    <row r="188" spans="8:8" ht="15" customHeight="1">
      <c r="H188" s="11"/>
    </row>
    <row r="189" spans="8:8" ht="15" customHeight="1">
      <c r="H189" s="11"/>
    </row>
    <row r="190" spans="8:8" ht="15" customHeight="1">
      <c r="H190" s="11"/>
    </row>
  </sheetData>
  <sheetProtection formatCells="0" formatColumns="0" formatRows="0" insertColumns="0" insertRows="0" insertHyperlinks="0" deleteColumns="0" deleteRows="0" sort="0" autoFilter="0" pivotTables="0"/>
  <mergeCells count="337">
    <mergeCell ref="H50:L50"/>
    <mergeCell ref="H51:L51"/>
    <mergeCell ref="H55:L55"/>
    <mergeCell ref="P29:P30"/>
    <mergeCell ref="Q29:S29"/>
    <mergeCell ref="T29:T30"/>
    <mergeCell ref="U29:U30"/>
    <mergeCell ref="V29:V30"/>
    <mergeCell ref="P31:P32"/>
    <mergeCell ref="Q31:S31"/>
    <mergeCell ref="T31:T32"/>
    <mergeCell ref="U31:U32"/>
    <mergeCell ref="V31:V32"/>
    <mergeCell ref="H41:H42"/>
    <mergeCell ref="I41:K41"/>
    <mergeCell ref="L41:L42"/>
    <mergeCell ref="M41:M42"/>
    <mergeCell ref="N41:N42"/>
    <mergeCell ref="H39:H40"/>
    <mergeCell ref="I39:K39"/>
    <mergeCell ref="L39:L40"/>
    <mergeCell ref="M39:M40"/>
    <mergeCell ref="N39:N40"/>
    <mergeCell ref="I32:K32"/>
    <mergeCell ref="X23:AC23"/>
    <mergeCell ref="P25:V25"/>
    <mergeCell ref="P26:P28"/>
    <mergeCell ref="Q26:T26"/>
    <mergeCell ref="Q27:T27"/>
    <mergeCell ref="Q28:T28"/>
    <mergeCell ref="X19:X20"/>
    <mergeCell ref="Y19:AA19"/>
    <mergeCell ref="AB19:AB20"/>
    <mergeCell ref="AC19:AC20"/>
    <mergeCell ref="AD19:AD20"/>
    <mergeCell ref="X21:X22"/>
    <mergeCell ref="Y21:AA21"/>
    <mergeCell ref="AB21:AB22"/>
    <mergeCell ref="AC21:AC22"/>
    <mergeCell ref="AD21:AD22"/>
    <mergeCell ref="X13:AC13"/>
    <mergeCell ref="X15:AD15"/>
    <mergeCell ref="X16:X18"/>
    <mergeCell ref="Y16:AB16"/>
    <mergeCell ref="Y17:AB17"/>
    <mergeCell ref="Y18:AB18"/>
    <mergeCell ref="Y22:AA22"/>
    <mergeCell ref="AD9:AD10"/>
    <mergeCell ref="X11:X12"/>
    <mergeCell ref="Y11:AA11"/>
    <mergeCell ref="AB11:AB12"/>
    <mergeCell ref="AC11:AC12"/>
    <mergeCell ref="AD11:AD12"/>
    <mergeCell ref="Y12:AA12"/>
    <mergeCell ref="P23:U23"/>
    <mergeCell ref="X5:AD5"/>
    <mergeCell ref="X6:X8"/>
    <mergeCell ref="Y6:AB6"/>
    <mergeCell ref="Y7:AB7"/>
    <mergeCell ref="Y8:AB8"/>
    <mergeCell ref="X9:X10"/>
    <mergeCell ref="Y9:AA9"/>
    <mergeCell ref="AB9:AB10"/>
    <mergeCell ref="AC9:AC10"/>
    <mergeCell ref="P21:P22"/>
    <mergeCell ref="Q21:S21"/>
    <mergeCell ref="T21:T22"/>
    <mergeCell ref="U21:U22"/>
    <mergeCell ref="V21:V22"/>
    <mergeCell ref="Q22:S22"/>
    <mergeCell ref="P15:V15"/>
    <mergeCell ref="P16:P18"/>
    <mergeCell ref="Q16:T16"/>
    <mergeCell ref="Q17:T17"/>
    <mergeCell ref="Q18:T18"/>
    <mergeCell ref="P19:P20"/>
    <mergeCell ref="Q19:S19"/>
    <mergeCell ref="T19:T20"/>
    <mergeCell ref="U19:U20"/>
    <mergeCell ref="V19:V20"/>
    <mergeCell ref="P13:U13"/>
    <mergeCell ref="Q9:S9"/>
    <mergeCell ref="T9:T10"/>
    <mergeCell ref="U9:U10"/>
    <mergeCell ref="V9:V10"/>
    <mergeCell ref="P11:P12"/>
    <mergeCell ref="Q11:S11"/>
    <mergeCell ref="T11:T12"/>
    <mergeCell ref="U11:U12"/>
    <mergeCell ref="V11:V12"/>
    <mergeCell ref="Q12:S12"/>
    <mergeCell ref="H63:L63"/>
    <mergeCell ref="P5:V5"/>
    <mergeCell ref="P6:P8"/>
    <mergeCell ref="Q6:T6"/>
    <mergeCell ref="Q7:T7"/>
    <mergeCell ref="Q8:T8"/>
    <mergeCell ref="P9:P10"/>
    <mergeCell ref="H56:L56"/>
    <mergeCell ref="H57:N57"/>
    <mergeCell ref="H59:L60"/>
    <mergeCell ref="M59:M60"/>
    <mergeCell ref="N59:N60"/>
    <mergeCell ref="H61:L62"/>
    <mergeCell ref="M61:M62"/>
    <mergeCell ref="N61:N62"/>
    <mergeCell ref="I42:K42"/>
    <mergeCell ref="H45:O45"/>
    <mergeCell ref="H46:L47"/>
    <mergeCell ref="H52:L52"/>
    <mergeCell ref="H54:L54"/>
    <mergeCell ref="H53:L53"/>
    <mergeCell ref="H43:M43"/>
    <mergeCell ref="H48:L48"/>
    <mergeCell ref="H49:L49"/>
    <mergeCell ref="H33:M33"/>
    <mergeCell ref="H36:H38"/>
    <mergeCell ref="I36:L36"/>
    <mergeCell ref="I37:L37"/>
    <mergeCell ref="I38:L38"/>
    <mergeCell ref="Q32:S32"/>
    <mergeCell ref="P33:U33"/>
    <mergeCell ref="H35:N35"/>
    <mergeCell ref="H29:H30"/>
    <mergeCell ref="I29:K29"/>
    <mergeCell ref="L29:L30"/>
    <mergeCell ref="M29:M30"/>
    <mergeCell ref="N29:N30"/>
    <mergeCell ref="H31:H32"/>
    <mergeCell ref="I31:K31"/>
    <mergeCell ref="L31:L32"/>
    <mergeCell ref="M31:M32"/>
    <mergeCell ref="N31:N32"/>
    <mergeCell ref="I12:K12"/>
    <mergeCell ref="H13:M13"/>
    <mergeCell ref="H25:N25"/>
    <mergeCell ref="H26:H28"/>
    <mergeCell ref="I26:L26"/>
    <mergeCell ref="I27:L27"/>
    <mergeCell ref="I28:L28"/>
    <mergeCell ref="H19:H20"/>
    <mergeCell ref="I19:K19"/>
    <mergeCell ref="L19:L20"/>
    <mergeCell ref="H23:M23"/>
    <mergeCell ref="H15:N15"/>
    <mergeCell ref="H16:H18"/>
    <mergeCell ref="I16:L16"/>
    <mergeCell ref="I17:L17"/>
    <mergeCell ref="I18:L18"/>
    <mergeCell ref="M19:M20"/>
    <mergeCell ref="N19:N20"/>
    <mergeCell ref="H21:H22"/>
    <mergeCell ref="I21:K21"/>
    <mergeCell ref="L21:L22"/>
    <mergeCell ref="M21:M22"/>
    <mergeCell ref="N21:N22"/>
    <mergeCell ref="I22:K22"/>
    <mergeCell ref="C157:F157"/>
    <mergeCell ref="C158:F158"/>
    <mergeCell ref="B160:F160"/>
    <mergeCell ref="B161:E161"/>
    <mergeCell ref="C162:E162"/>
    <mergeCell ref="C163:E163"/>
    <mergeCell ref="B149:D149"/>
    <mergeCell ref="B150:B154"/>
    <mergeCell ref="C150:F150"/>
    <mergeCell ref="C151:C152"/>
    <mergeCell ref="B155:D155"/>
    <mergeCell ref="C156:F156"/>
    <mergeCell ref="B173:C173"/>
    <mergeCell ref="E173:F173"/>
    <mergeCell ref="B174:C174"/>
    <mergeCell ref="E174:F174"/>
    <mergeCell ref="C164:E164"/>
    <mergeCell ref="C165:E165"/>
    <mergeCell ref="B167:E167"/>
    <mergeCell ref="C168:E168"/>
    <mergeCell ref="B169:E169"/>
    <mergeCell ref="B170:E170"/>
    <mergeCell ref="B172:C172"/>
    <mergeCell ref="E172:F172"/>
    <mergeCell ref="B145:F145"/>
    <mergeCell ref="C146:D146"/>
    <mergeCell ref="C147:D147"/>
    <mergeCell ref="B136:F136"/>
    <mergeCell ref="C137:E137"/>
    <mergeCell ref="C138:E138"/>
    <mergeCell ref="C139:E139"/>
    <mergeCell ref="C140:E140"/>
    <mergeCell ref="C141:E141"/>
    <mergeCell ref="B142:E142"/>
    <mergeCell ref="C143:F143"/>
    <mergeCell ref="B144:F144"/>
    <mergeCell ref="B130:F130"/>
    <mergeCell ref="C131:D131"/>
    <mergeCell ref="C132:D132"/>
    <mergeCell ref="C133:D133"/>
    <mergeCell ref="B134:D134"/>
    <mergeCell ref="B135:F135"/>
    <mergeCell ref="B124:F124"/>
    <mergeCell ref="C125:D125"/>
    <mergeCell ref="C126:D126"/>
    <mergeCell ref="B127:D127"/>
    <mergeCell ref="C128:F128"/>
    <mergeCell ref="B129:F129"/>
    <mergeCell ref="C118:F118"/>
    <mergeCell ref="C119:F119"/>
    <mergeCell ref="C120:F120"/>
    <mergeCell ref="C121:F121"/>
    <mergeCell ref="C122:F122"/>
    <mergeCell ref="B123:F123"/>
    <mergeCell ref="C112:D112"/>
    <mergeCell ref="C113:D113"/>
    <mergeCell ref="C114:D114"/>
    <mergeCell ref="B115:D115"/>
    <mergeCell ref="C116:F116"/>
    <mergeCell ref="C117:F117"/>
    <mergeCell ref="C105:F105"/>
    <mergeCell ref="B106:F106"/>
    <mergeCell ref="B107:F107"/>
    <mergeCell ref="C108:D108"/>
    <mergeCell ref="C109:D109"/>
    <mergeCell ref="C110:D110"/>
    <mergeCell ref="C98:F98"/>
    <mergeCell ref="C99:F99"/>
    <mergeCell ref="C100:F100"/>
    <mergeCell ref="C101:F101"/>
    <mergeCell ref="B103:F103"/>
    <mergeCell ref="B104:F104"/>
    <mergeCell ref="C102:F102"/>
    <mergeCell ref="C92:D92"/>
    <mergeCell ref="C93:D93"/>
    <mergeCell ref="B94:D94"/>
    <mergeCell ref="C95:F95"/>
    <mergeCell ref="C96:F96"/>
    <mergeCell ref="C97:F97"/>
    <mergeCell ref="B86:F86"/>
    <mergeCell ref="C87:D87"/>
    <mergeCell ref="C88:D88"/>
    <mergeCell ref="C89:D89"/>
    <mergeCell ref="C90:D90"/>
    <mergeCell ref="C91:D91"/>
    <mergeCell ref="C80:D80"/>
    <mergeCell ref="C81:D81"/>
    <mergeCell ref="C82:D82"/>
    <mergeCell ref="C83:D83"/>
    <mergeCell ref="B84:D84"/>
    <mergeCell ref="B85:F85"/>
    <mergeCell ref="C71:E71"/>
    <mergeCell ref="B72:E72"/>
    <mergeCell ref="C73:F73"/>
    <mergeCell ref="B74:B77"/>
    <mergeCell ref="C74:F77"/>
    <mergeCell ref="B79:F79"/>
    <mergeCell ref="C65:E65"/>
    <mergeCell ref="C66:E66"/>
    <mergeCell ref="C67:E67"/>
    <mergeCell ref="C68:E68"/>
    <mergeCell ref="C69:E69"/>
    <mergeCell ref="C70:E70"/>
    <mergeCell ref="B59:D59"/>
    <mergeCell ref="C60:F60"/>
    <mergeCell ref="C61:F61"/>
    <mergeCell ref="C62:F62"/>
    <mergeCell ref="B63:F63"/>
    <mergeCell ref="B64:F64"/>
    <mergeCell ref="C53:D53"/>
    <mergeCell ref="C54:D54"/>
    <mergeCell ref="C55:D55"/>
    <mergeCell ref="C56:D56"/>
    <mergeCell ref="C57:D57"/>
    <mergeCell ref="C58:D58"/>
    <mergeCell ref="C47:F47"/>
    <mergeCell ref="B48:F48"/>
    <mergeCell ref="B49:F49"/>
    <mergeCell ref="C50:D50"/>
    <mergeCell ref="C51:D51"/>
    <mergeCell ref="C52:D52"/>
    <mergeCell ref="B41:F41"/>
    <mergeCell ref="B42:F42"/>
    <mergeCell ref="C43:D43"/>
    <mergeCell ref="C44:D44"/>
    <mergeCell ref="C45:D45"/>
    <mergeCell ref="B46:D46"/>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C13:D13"/>
    <mergeCell ref="E13:F13"/>
    <mergeCell ref="B14:F14"/>
    <mergeCell ref="B15:C15"/>
    <mergeCell ref="E15:F15"/>
    <mergeCell ref="E8:F8"/>
    <mergeCell ref="B9:F9"/>
    <mergeCell ref="C10:D10"/>
    <mergeCell ref="E10:F10"/>
    <mergeCell ref="C11:D11"/>
    <mergeCell ref="E11:F11"/>
    <mergeCell ref="H2:AD2"/>
    <mergeCell ref="H3:AD3"/>
    <mergeCell ref="E2:F2"/>
    <mergeCell ref="B3:F3"/>
    <mergeCell ref="B4:F4"/>
    <mergeCell ref="E5:F5"/>
    <mergeCell ref="E6:F6"/>
    <mergeCell ref="B7:F7"/>
    <mergeCell ref="E12:F12"/>
    <mergeCell ref="H5:N5"/>
    <mergeCell ref="H6:H8"/>
    <mergeCell ref="I6:L6"/>
    <mergeCell ref="I7:L7"/>
    <mergeCell ref="I8:L8"/>
    <mergeCell ref="H9:H10"/>
    <mergeCell ref="I9:K9"/>
    <mergeCell ref="L9:L10"/>
    <mergeCell ref="M9:M10"/>
    <mergeCell ref="N9:N10"/>
    <mergeCell ref="H11:H12"/>
    <mergeCell ref="I11:K11"/>
    <mergeCell ref="L11:L12"/>
    <mergeCell ref="M11:M12"/>
    <mergeCell ref="N11:N12"/>
  </mergeCells>
  <pageMargins left="0.511811024" right="0.511811024" top="0.78740157499999996" bottom="0.78740157499999996" header="0.31496062000000002" footer="0.31496062000000002"/>
  <pageSetup paperSize="9" fitToHeight="0" orientation="landscape" r:id="rId1"/>
  <rowBreaks count="2" manualBreakCount="2">
    <brk id="59"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5D28FB4-E852-4957-8002-B760570FB80E}">
          <x14:formula1>
            <xm:f>'C:\Users\1297538\Desktop\REPACTUAÇÕES\CONTRATO 21-2018\[PLANILHA DE REPACTUAÇÃO PISCINEIRO E PORTEIRO - SERVAL..xlsx]#listas#'!#REF!</xm:f>
          </x14:formula1>
          <xm:sqref>C2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84D58-1E46-4781-88FF-D93AE8DA3D06}">
  <sheetPr>
    <tabColor theme="5" tint="0.59999389629810485"/>
    <pageSetUpPr fitToPage="1"/>
  </sheetPr>
  <dimension ref="B1:H174"/>
  <sheetViews>
    <sheetView showGridLines="0" view="pageBreakPreview" topLeftCell="A164" zoomScale="90" zoomScaleNormal="115" zoomScaleSheetLayoutView="90" workbookViewId="0">
      <selection activeCell="B175" sqref="B175"/>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2:8" ht="7.5" customHeight="1">
      <c r="H1" s="80"/>
    </row>
    <row r="2" spans="2:8" s="81" customFormat="1" ht="15" customHeight="1">
      <c r="B2" s="3" t="s">
        <v>76</v>
      </c>
      <c r="C2" s="73" t="s">
        <v>21</v>
      </c>
      <c r="D2" s="3" t="s">
        <v>77</v>
      </c>
      <c r="E2" s="184"/>
      <c r="F2" s="184"/>
      <c r="H2" s="82"/>
    </row>
    <row r="3" spans="2:8" ht="6.75"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44712</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311</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361</v>
      </c>
      <c r="C16" s="215"/>
      <c r="D16" s="79" t="s">
        <v>142</v>
      </c>
      <c r="E16" s="216">
        <v>9</v>
      </c>
      <c r="F16" s="216"/>
      <c r="H16" s="11"/>
    </row>
    <row r="17" spans="2:8" ht="15" hidden="1" customHeight="1">
      <c r="H17" s="11"/>
    </row>
    <row r="18" spans="2:8" ht="7.5" customHeight="1">
      <c r="B18" s="185"/>
      <c r="C18" s="185"/>
      <c r="D18" s="185"/>
      <c r="E18" s="185"/>
      <c r="F18" s="185"/>
      <c r="H18" s="11"/>
    </row>
    <row r="19" spans="2:8" ht="15" customHeight="1">
      <c r="B19" s="186" t="s">
        <v>143</v>
      </c>
      <c r="C19" s="186"/>
      <c r="D19" s="186"/>
      <c r="E19" s="186"/>
      <c r="F19" s="186"/>
      <c r="H19" s="11"/>
    </row>
    <row r="20" spans="2:8" ht="15" customHeight="1">
      <c r="B20" s="186" t="s">
        <v>144</v>
      </c>
      <c r="C20" s="186"/>
      <c r="D20" s="186"/>
      <c r="E20" s="186"/>
      <c r="F20" s="186"/>
      <c r="H20" s="11"/>
    </row>
    <row r="21" spans="2:8" ht="15" customHeight="1">
      <c r="B21" s="202" t="s">
        <v>145</v>
      </c>
      <c r="C21" s="202"/>
      <c r="D21" s="202"/>
      <c r="E21" s="202"/>
      <c r="F21" s="202"/>
      <c r="H21" s="11"/>
    </row>
    <row r="22" spans="2:8" ht="15" customHeight="1">
      <c r="B22" s="7">
        <v>1</v>
      </c>
      <c r="C22" s="217" t="s">
        <v>146</v>
      </c>
      <c r="D22" s="217"/>
      <c r="E22" s="217"/>
      <c r="F22" s="95" t="s">
        <v>344</v>
      </c>
      <c r="H22" s="11"/>
    </row>
    <row r="23" spans="2:8" ht="15" customHeight="1">
      <c r="B23" s="7">
        <v>2</v>
      </c>
      <c r="C23" s="206" t="s">
        <v>147</v>
      </c>
      <c r="D23" s="206"/>
      <c r="E23" s="206"/>
      <c r="F23" s="91">
        <v>1361.26</v>
      </c>
      <c r="H23" s="11"/>
    </row>
    <row r="24" spans="2:8" ht="15" customHeight="1">
      <c r="B24" s="7">
        <v>3</v>
      </c>
      <c r="C24" s="206" t="s">
        <v>148</v>
      </c>
      <c r="D24" s="206"/>
      <c r="E24" s="206"/>
      <c r="F24" s="95" t="s">
        <v>362</v>
      </c>
      <c r="H24" s="11"/>
    </row>
    <row r="25" spans="2:8" ht="15" customHeight="1">
      <c r="B25" s="7">
        <v>4</v>
      </c>
      <c r="C25" s="206" t="s">
        <v>150</v>
      </c>
      <c r="D25" s="206"/>
      <c r="E25" s="206"/>
      <c r="F25" s="4">
        <v>44927</v>
      </c>
      <c r="H25" s="11"/>
    </row>
    <row r="26" spans="2:8" ht="7.5" customHeight="1">
      <c r="B26" s="75" t="s">
        <v>151</v>
      </c>
      <c r="C26" s="208"/>
      <c r="D26" s="208"/>
      <c r="E26" s="208"/>
      <c r="F26" s="208"/>
      <c r="H26" s="11"/>
    </row>
    <row r="27" spans="2:8" ht="15" customHeight="1">
      <c r="B27" s="200" t="s">
        <v>152</v>
      </c>
      <c r="C27" s="244"/>
      <c r="D27" s="244"/>
      <c r="E27" s="244"/>
      <c r="F27" s="201"/>
      <c r="H27" s="11"/>
    </row>
    <row r="28" spans="2:8" ht="15" customHeight="1">
      <c r="B28" s="71">
        <v>1</v>
      </c>
      <c r="C28" s="186" t="s">
        <v>153</v>
      </c>
      <c r="D28" s="186"/>
      <c r="E28" s="186"/>
      <c r="F28" s="20" t="s">
        <v>154</v>
      </c>
      <c r="H28" s="11"/>
    </row>
    <row r="29" spans="2:8" ht="15" customHeight="1">
      <c r="B29" s="7" t="s">
        <v>127</v>
      </c>
      <c r="C29" s="16" t="s">
        <v>309</v>
      </c>
      <c r="D29" s="17"/>
      <c r="E29" s="25"/>
      <c r="F29" s="137">
        <f>F23</f>
        <v>1361.26</v>
      </c>
      <c r="H29" s="11"/>
    </row>
    <row r="30" spans="2:8" ht="15" customHeight="1">
      <c r="B30" s="7" t="s">
        <v>129</v>
      </c>
      <c r="C30" s="16" t="s">
        <v>156</v>
      </c>
      <c r="D30" s="17"/>
      <c r="E30" s="25"/>
      <c r="F30" s="137">
        <f t="shared" ref="F30:F36" si="0">$F$29*E30</f>
        <v>0</v>
      </c>
      <c r="H30" s="11"/>
    </row>
    <row r="31" spans="2:8" ht="15" customHeight="1">
      <c r="B31" s="7" t="s">
        <v>132</v>
      </c>
      <c r="C31" s="16" t="s">
        <v>157</v>
      </c>
      <c r="D31" s="17"/>
      <c r="E31" s="26"/>
      <c r="F31" s="137">
        <f t="shared" si="0"/>
        <v>0</v>
      </c>
      <c r="H31" s="11"/>
    </row>
    <row r="32" spans="2:8" ht="15" customHeight="1">
      <c r="B32" s="7" t="s">
        <v>135</v>
      </c>
      <c r="C32" s="16" t="s">
        <v>158</v>
      </c>
      <c r="D32" s="17"/>
      <c r="E32" s="25"/>
      <c r="F32" s="137">
        <f t="shared" si="0"/>
        <v>0</v>
      </c>
      <c r="H32" s="11"/>
    </row>
    <row r="33" spans="2:8" ht="15" customHeight="1">
      <c r="B33" s="7" t="s">
        <v>159</v>
      </c>
      <c r="C33" s="16" t="s">
        <v>160</v>
      </c>
      <c r="D33" s="17"/>
      <c r="E33" s="25"/>
      <c r="F33" s="137">
        <f t="shared" si="0"/>
        <v>0</v>
      </c>
      <c r="H33" s="11"/>
    </row>
    <row r="34" spans="2:8" ht="15" customHeight="1">
      <c r="B34" s="7" t="s">
        <v>161</v>
      </c>
      <c r="C34" s="16" t="s">
        <v>162</v>
      </c>
      <c r="D34" s="17"/>
      <c r="E34" s="25"/>
      <c r="F34" s="137">
        <f t="shared" si="0"/>
        <v>0</v>
      </c>
      <c r="H34" s="11"/>
    </row>
    <row r="35" spans="2:8" ht="15" customHeight="1">
      <c r="B35" s="7" t="s">
        <v>163</v>
      </c>
      <c r="C35" s="16" t="s">
        <v>164</v>
      </c>
      <c r="D35" s="17"/>
      <c r="E35" s="25"/>
      <c r="F35" s="137">
        <f t="shared" si="0"/>
        <v>0</v>
      </c>
      <c r="H35" s="11"/>
    </row>
    <row r="36" spans="2:8" ht="15" customHeight="1">
      <c r="B36" s="68" t="s">
        <v>165</v>
      </c>
      <c r="C36" s="242" t="s">
        <v>166</v>
      </c>
      <c r="D36" s="246"/>
      <c r="E36" s="26"/>
      <c r="F36" s="137">
        <f t="shared" si="0"/>
        <v>0</v>
      </c>
      <c r="H36" s="11"/>
    </row>
    <row r="37" spans="2:8" ht="15" customHeight="1">
      <c r="B37" s="200" t="s">
        <v>167</v>
      </c>
      <c r="C37" s="244"/>
      <c r="D37" s="201"/>
      <c r="E37" s="24">
        <f>SUM(E30:E36)</f>
        <v>0</v>
      </c>
      <c r="F37" s="20">
        <f>SUM(F29:F36)</f>
        <v>1361.26</v>
      </c>
      <c r="H37" s="11"/>
    </row>
    <row r="38" spans="2:8" ht="45.75" customHeight="1">
      <c r="B38" s="87" t="s">
        <v>168</v>
      </c>
      <c r="C38" s="210" t="s">
        <v>169</v>
      </c>
      <c r="D38" s="205"/>
      <c r="E38" s="205"/>
      <c r="F38" s="205"/>
      <c r="H38" s="11"/>
    </row>
    <row r="39" spans="2:8" ht="8.25" customHeight="1">
      <c r="B39" s="245"/>
      <c r="C39" s="245"/>
      <c r="D39" s="245"/>
      <c r="E39" s="245"/>
      <c r="F39" s="245"/>
      <c r="H39" s="11"/>
    </row>
    <row r="40" spans="2:8" ht="15" customHeight="1">
      <c r="B40" s="200" t="s">
        <v>170</v>
      </c>
      <c r="C40" s="244"/>
      <c r="D40" s="244"/>
      <c r="E40" s="244"/>
      <c r="F40" s="201"/>
      <c r="H40" s="11"/>
    </row>
    <row r="41" spans="2:8" ht="15" hidden="1" customHeight="1">
      <c r="B41" s="245"/>
      <c r="C41" s="245"/>
      <c r="D41" s="245"/>
      <c r="E41" s="245"/>
      <c r="F41" s="245"/>
      <c r="H41" s="11"/>
    </row>
    <row r="42" spans="2:8" ht="15" customHeight="1">
      <c r="B42" s="200" t="s">
        <v>171</v>
      </c>
      <c r="C42" s="244"/>
      <c r="D42" s="244"/>
      <c r="E42" s="244"/>
      <c r="F42" s="201"/>
      <c r="H42" s="11"/>
    </row>
    <row r="43" spans="2:8" ht="15" customHeight="1">
      <c r="B43" s="71" t="s">
        <v>172</v>
      </c>
      <c r="C43" s="200" t="s">
        <v>173</v>
      </c>
      <c r="D43" s="201"/>
      <c r="E43" s="31" t="s">
        <v>174</v>
      </c>
      <c r="F43" s="20" t="s">
        <v>154</v>
      </c>
      <c r="H43" s="11"/>
    </row>
    <row r="44" spans="2:8" ht="15" customHeight="1">
      <c r="B44" s="7" t="s">
        <v>127</v>
      </c>
      <c r="C44" s="242" t="s">
        <v>175</v>
      </c>
      <c r="D44" s="246"/>
      <c r="E44" s="25">
        <v>8.3330000000000001E-2</v>
      </c>
      <c r="F44" s="138">
        <f>E44*$F$37</f>
        <v>113.43</v>
      </c>
      <c r="H44" s="11"/>
    </row>
    <row r="45" spans="2:8" ht="15" customHeight="1">
      <c r="B45" s="18" t="s">
        <v>129</v>
      </c>
      <c r="C45" s="247" t="s">
        <v>176</v>
      </c>
      <c r="D45" s="248"/>
      <c r="E45" s="27">
        <f>8.33%+2.778%</f>
        <v>0.11108</v>
      </c>
      <c r="F45" s="138">
        <f>E45*$F$37</f>
        <v>151.21</v>
      </c>
      <c r="H45" s="11"/>
    </row>
    <row r="46" spans="2:8" ht="15" customHeight="1">
      <c r="B46" s="200" t="s">
        <v>177</v>
      </c>
      <c r="C46" s="244"/>
      <c r="D46" s="201"/>
      <c r="E46" s="24">
        <f>SUM(E44:E45)</f>
        <v>0.19441</v>
      </c>
      <c r="F46" s="21">
        <f>SUM(F44:F45)</f>
        <v>264.64</v>
      </c>
      <c r="H46" s="11"/>
    </row>
    <row r="47" spans="2:8" ht="45.75" customHeight="1">
      <c r="B47" s="87" t="s">
        <v>178</v>
      </c>
      <c r="C47" s="249" t="s">
        <v>179</v>
      </c>
      <c r="D47" s="250"/>
      <c r="E47" s="250"/>
      <c r="F47" s="251"/>
      <c r="H47" s="11"/>
    </row>
    <row r="48" spans="2:8" ht="15" hidden="1" customHeight="1">
      <c r="B48" s="245"/>
      <c r="C48" s="245"/>
      <c r="D48" s="245"/>
      <c r="E48" s="245"/>
      <c r="F48" s="245"/>
      <c r="H48" s="11"/>
    </row>
    <row r="49" spans="2:8" ht="15" customHeight="1">
      <c r="B49" s="200" t="s">
        <v>180</v>
      </c>
      <c r="C49" s="244"/>
      <c r="D49" s="244"/>
      <c r="E49" s="244"/>
      <c r="F49" s="201"/>
      <c r="H49" s="11"/>
    </row>
    <row r="50" spans="2:8" ht="15" customHeight="1">
      <c r="B50" s="71" t="s">
        <v>181</v>
      </c>
      <c r="C50" s="200" t="s">
        <v>182</v>
      </c>
      <c r="D50" s="201"/>
      <c r="E50" s="31" t="s">
        <v>174</v>
      </c>
      <c r="F50" s="20" t="s">
        <v>154</v>
      </c>
      <c r="H50" s="11"/>
    </row>
    <row r="51" spans="2:8" ht="15" customHeight="1">
      <c r="B51" s="7" t="s">
        <v>127</v>
      </c>
      <c r="C51" s="242" t="s">
        <v>183</v>
      </c>
      <c r="D51" s="246"/>
      <c r="E51" s="25">
        <v>0.2</v>
      </c>
      <c r="F51" s="138">
        <f>E51*($F$37+$F$46)</f>
        <v>325.18</v>
      </c>
      <c r="H51" s="11"/>
    </row>
    <row r="52" spans="2:8" ht="15" customHeight="1">
      <c r="B52" s="7" t="s">
        <v>129</v>
      </c>
      <c r="C52" s="242" t="s">
        <v>184</v>
      </c>
      <c r="D52" s="246"/>
      <c r="E52" s="25">
        <v>2.5000000000000001E-2</v>
      </c>
      <c r="F52" s="138">
        <f t="shared" ref="F52:F58" si="1">E52*($F$37+$F$46)</f>
        <v>40.65</v>
      </c>
      <c r="H52" s="11"/>
    </row>
    <row r="53" spans="2:8" ht="15" customHeight="1">
      <c r="B53" s="7" t="s">
        <v>132</v>
      </c>
      <c r="C53" s="242" t="s">
        <v>185</v>
      </c>
      <c r="D53" s="246"/>
      <c r="E53" s="66">
        <v>0.02</v>
      </c>
      <c r="F53" s="138">
        <f t="shared" si="1"/>
        <v>32.520000000000003</v>
      </c>
      <c r="H53" s="11"/>
    </row>
    <row r="54" spans="2:8" ht="15" customHeight="1">
      <c r="B54" s="7" t="s">
        <v>135</v>
      </c>
      <c r="C54" s="242" t="s">
        <v>186</v>
      </c>
      <c r="D54" s="246"/>
      <c r="E54" s="25">
        <v>1.4999999999999999E-2</v>
      </c>
      <c r="F54" s="138">
        <f t="shared" si="1"/>
        <v>24.39</v>
      </c>
      <c r="H54" s="11"/>
    </row>
    <row r="55" spans="2:8" ht="15" customHeight="1">
      <c r="B55" s="7" t="s">
        <v>159</v>
      </c>
      <c r="C55" s="242" t="s">
        <v>187</v>
      </c>
      <c r="D55" s="246"/>
      <c r="E55" s="25">
        <v>0.01</v>
      </c>
      <c r="F55" s="138">
        <f t="shared" si="1"/>
        <v>16.260000000000002</v>
      </c>
      <c r="H55" s="11"/>
    </row>
    <row r="56" spans="2:8" ht="15" customHeight="1">
      <c r="B56" s="7" t="s">
        <v>161</v>
      </c>
      <c r="C56" s="242" t="s">
        <v>188</v>
      </c>
      <c r="D56" s="246"/>
      <c r="E56" s="25">
        <v>6.0000000000000001E-3</v>
      </c>
      <c r="F56" s="138">
        <f t="shared" si="1"/>
        <v>9.76</v>
      </c>
      <c r="H56" s="11"/>
    </row>
    <row r="57" spans="2:8" ht="15" customHeight="1">
      <c r="B57" s="7" t="s">
        <v>163</v>
      </c>
      <c r="C57" s="242" t="s">
        <v>189</v>
      </c>
      <c r="D57" s="246"/>
      <c r="E57" s="23">
        <v>2E-3</v>
      </c>
      <c r="F57" s="138">
        <f t="shared" si="1"/>
        <v>3.25</v>
      </c>
      <c r="H57" s="11"/>
    </row>
    <row r="58" spans="2:8" ht="15" customHeight="1">
      <c r="B58" s="7" t="s">
        <v>165</v>
      </c>
      <c r="C58" s="242" t="s">
        <v>190</v>
      </c>
      <c r="D58" s="246"/>
      <c r="E58" s="25">
        <v>0.08</v>
      </c>
      <c r="F58" s="138">
        <f t="shared" si="1"/>
        <v>130.07</v>
      </c>
      <c r="H58" s="11"/>
    </row>
    <row r="59" spans="2:8" ht="15" customHeight="1">
      <c r="B59" s="200" t="s">
        <v>177</v>
      </c>
      <c r="C59" s="244"/>
      <c r="D59" s="201"/>
      <c r="E59" s="24">
        <f>SUM(E51:E58)</f>
        <v>0.35799999999999998</v>
      </c>
      <c r="F59" s="20">
        <f>SUM(F51:F58)</f>
        <v>582.08000000000004</v>
      </c>
      <c r="H59" s="11"/>
    </row>
    <row r="60" spans="2:8" ht="13.9">
      <c r="B60" s="87" t="s">
        <v>191</v>
      </c>
      <c r="C60" s="249" t="s">
        <v>192</v>
      </c>
      <c r="D60" s="250"/>
      <c r="E60" s="250"/>
      <c r="F60" s="251"/>
      <c r="H60" s="11"/>
    </row>
    <row r="61" spans="2:8" ht="13.9">
      <c r="B61" s="87" t="s">
        <v>193</v>
      </c>
      <c r="C61" s="258" t="s">
        <v>194</v>
      </c>
      <c r="D61" s="259"/>
      <c r="E61" s="259"/>
      <c r="F61" s="260"/>
      <c r="H61" s="11"/>
    </row>
    <row r="62" spans="2:8" ht="30.75" customHeight="1">
      <c r="B62" s="87" t="s">
        <v>195</v>
      </c>
      <c r="C62" s="261" t="s">
        <v>196</v>
      </c>
      <c r="D62" s="262"/>
      <c r="E62" s="262"/>
      <c r="F62" s="263"/>
      <c r="H62" s="11"/>
    </row>
    <row r="63" spans="2:8" ht="15" hidden="1" customHeight="1">
      <c r="B63" s="245"/>
      <c r="C63" s="245"/>
      <c r="D63" s="245"/>
      <c r="E63" s="245"/>
      <c r="F63" s="245"/>
      <c r="H63" s="11"/>
    </row>
    <row r="64" spans="2:8" ht="15" customHeight="1">
      <c r="B64" s="200" t="s">
        <v>197</v>
      </c>
      <c r="C64" s="244"/>
      <c r="D64" s="244"/>
      <c r="E64" s="244"/>
      <c r="F64" s="201"/>
      <c r="H64" s="11"/>
    </row>
    <row r="65" spans="2:8" ht="15" customHeight="1">
      <c r="B65" s="71" t="s">
        <v>198</v>
      </c>
      <c r="C65" s="200" t="s">
        <v>199</v>
      </c>
      <c r="D65" s="244"/>
      <c r="E65" s="201"/>
      <c r="F65" s="20" t="s">
        <v>154</v>
      </c>
      <c r="H65" s="11"/>
    </row>
    <row r="66" spans="2:8" ht="15" customHeight="1">
      <c r="B66" s="68" t="s">
        <v>127</v>
      </c>
      <c r="C66" s="242" t="s">
        <v>200</v>
      </c>
      <c r="D66" s="243"/>
      <c r="E66" s="246"/>
      <c r="F66" s="6">
        <f>(3.9*2*22)-(0.06*F29)</f>
        <v>89.92</v>
      </c>
      <c r="H66" s="11"/>
    </row>
    <row r="67" spans="2:8" ht="15" customHeight="1">
      <c r="B67" s="68" t="s">
        <v>129</v>
      </c>
      <c r="C67" s="252" t="s">
        <v>201</v>
      </c>
      <c r="D67" s="253"/>
      <c r="E67" s="254"/>
      <c r="F67" s="6">
        <v>210.23</v>
      </c>
      <c r="H67" s="11"/>
    </row>
    <row r="68" spans="2:8" ht="15" customHeight="1">
      <c r="B68" s="7" t="s">
        <v>132</v>
      </c>
      <c r="C68" s="255" t="s">
        <v>202</v>
      </c>
      <c r="D68" s="256"/>
      <c r="E68" s="257"/>
      <c r="F68" s="139">
        <v>13.08</v>
      </c>
    </row>
    <row r="69" spans="2:8" ht="15" customHeight="1">
      <c r="B69" s="7" t="s">
        <v>135</v>
      </c>
      <c r="C69" s="255" t="s">
        <v>325</v>
      </c>
      <c r="D69" s="256"/>
      <c r="E69" s="257"/>
      <c r="F69" s="139">
        <v>116.69</v>
      </c>
      <c r="H69" s="11"/>
    </row>
    <row r="70" spans="2:8" ht="15" customHeight="1">
      <c r="B70" s="7" t="s">
        <v>159</v>
      </c>
      <c r="C70" s="219" t="s">
        <v>205</v>
      </c>
      <c r="D70" s="219"/>
      <c r="E70" s="219"/>
      <c r="F70" s="139">
        <v>0</v>
      </c>
      <c r="H70" s="11"/>
    </row>
    <row r="71" spans="2:8" ht="15" customHeight="1">
      <c r="B71" s="68" t="s">
        <v>161</v>
      </c>
      <c r="C71" s="219" t="s">
        <v>316</v>
      </c>
      <c r="D71" s="219"/>
      <c r="E71" s="219"/>
      <c r="F71" s="139">
        <v>0</v>
      </c>
      <c r="H71" s="11"/>
    </row>
    <row r="72" spans="2:8" ht="15" customHeight="1">
      <c r="B72" s="186" t="s">
        <v>207</v>
      </c>
      <c r="C72" s="186"/>
      <c r="D72" s="186"/>
      <c r="E72" s="186"/>
      <c r="F72" s="20">
        <f>SUM(F66:F71)</f>
        <v>429.92</v>
      </c>
    </row>
    <row r="73" spans="2:8" ht="13.9">
      <c r="B73" s="87" t="s">
        <v>208</v>
      </c>
      <c r="C73" s="249" t="s">
        <v>209</v>
      </c>
      <c r="D73" s="250"/>
      <c r="E73" s="250"/>
      <c r="F73" s="251"/>
      <c r="H73" s="11"/>
    </row>
    <row r="74" spans="2:8" ht="35.25" customHeight="1">
      <c r="B74" s="268" t="s">
        <v>210</v>
      </c>
      <c r="C74" s="271" t="s">
        <v>211</v>
      </c>
      <c r="D74" s="272"/>
      <c r="E74" s="272"/>
      <c r="F74" s="273"/>
      <c r="H74" s="11"/>
    </row>
    <row r="75" spans="2:8" ht="11.25" customHeight="1">
      <c r="B75" s="269"/>
      <c r="C75" s="274"/>
      <c r="D75" s="275"/>
      <c r="E75" s="275"/>
      <c r="F75" s="276"/>
      <c r="H75" s="11"/>
    </row>
    <row r="76" spans="2:8" ht="21.75" customHeight="1">
      <c r="B76" s="269"/>
      <c r="C76" s="274"/>
      <c r="D76" s="275"/>
      <c r="E76" s="275"/>
      <c r="F76" s="276"/>
      <c r="H76" s="11"/>
    </row>
    <row r="77" spans="2:8" ht="6" customHeight="1">
      <c r="B77" s="270"/>
      <c r="C77" s="277"/>
      <c r="D77" s="278"/>
      <c r="E77" s="278"/>
      <c r="F77" s="279"/>
      <c r="H77" s="11"/>
    </row>
    <row r="78" spans="2:8" ht="13.9" hidden="1">
      <c r="B78" s="88"/>
      <c r="C78" s="89"/>
      <c r="D78" s="89"/>
      <c r="E78" s="89"/>
      <c r="F78" s="89"/>
      <c r="H78" s="11"/>
    </row>
    <row r="79" spans="2:8" ht="13.9">
      <c r="B79" s="200" t="s">
        <v>212</v>
      </c>
      <c r="C79" s="244"/>
      <c r="D79" s="244"/>
      <c r="E79" s="244"/>
      <c r="F79" s="201"/>
      <c r="H79" s="11"/>
    </row>
    <row r="80" spans="2:8" ht="13.9">
      <c r="B80" s="71">
        <v>2</v>
      </c>
      <c r="C80" s="264" t="s">
        <v>213</v>
      </c>
      <c r="D80" s="265"/>
      <c r="E80" s="31" t="s">
        <v>174</v>
      </c>
      <c r="F80" s="20" t="s">
        <v>154</v>
      </c>
      <c r="H80" s="11"/>
    </row>
    <row r="81" spans="2:8" ht="13.9">
      <c r="B81" s="7" t="s">
        <v>172</v>
      </c>
      <c r="C81" s="242" t="str">
        <f>C43</f>
        <v>13º (décimo-terceiro) Salário, Férias e Adicional de Férias</v>
      </c>
      <c r="D81" s="246"/>
      <c r="E81" s="155">
        <f>E46</f>
        <v>0.19441</v>
      </c>
      <c r="F81" s="138">
        <f>F46</f>
        <v>264.64</v>
      </c>
      <c r="H81" s="11"/>
    </row>
    <row r="82" spans="2:8" ht="13.9">
      <c r="B82" s="7" t="s">
        <v>181</v>
      </c>
      <c r="C82" s="266" t="str">
        <f>C50</f>
        <v>GPS, FGTS e Outras contribuições</v>
      </c>
      <c r="D82" s="267"/>
      <c r="E82" s="155">
        <f>E59</f>
        <v>0.35799999999999998</v>
      </c>
      <c r="F82" s="138">
        <f>F59</f>
        <v>582.08000000000004</v>
      </c>
      <c r="H82" s="11"/>
    </row>
    <row r="83" spans="2:8" ht="13.9">
      <c r="B83" s="7" t="s">
        <v>198</v>
      </c>
      <c r="C83" s="242" t="str">
        <f>C65</f>
        <v>Benefícios Mensais e Diários</v>
      </c>
      <c r="D83" s="246"/>
      <c r="E83" s="155">
        <v>0</v>
      </c>
      <c r="F83" s="138">
        <f>F72</f>
        <v>429.92</v>
      </c>
      <c r="H83" s="11"/>
    </row>
    <row r="84" spans="2:8" ht="13.9">
      <c r="B84" s="200" t="s">
        <v>177</v>
      </c>
      <c r="C84" s="244"/>
      <c r="D84" s="201"/>
      <c r="E84" s="31">
        <f>SUM(E81:E83)</f>
        <v>0.55240999999999996</v>
      </c>
      <c r="F84" s="20">
        <f>SUM(F81:F83)</f>
        <v>1276.6400000000001</v>
      </c>
      <c r="H84" s="11"/>
    </row>
    <row r="85" spans="2:8" ht="6" customHeight="1">
      <c r="B85" s="245"/>
      <c r="C85" s="245"/>
      <c r="D85" s="245"/>
      <c r="E85" s="245"/>
      <c r="F85" s="245"/>
      <c r="H85" s="11"/>
    </row>
    <row r="86" spans="2:8" ht="15" customHeight="1">
      <c r="B86" s="200" t="s">
        <v>214</v>
      </c>
      <c r="C86" s="244"/>
      <c r="D86" s="244"/>
      <c r="E86" s="244"/>
      <c r="F86" s="201"/>
      <c r="H86" s="11"/>
    </row>
    <row r="87" spans="2:8" ht="15" customHeight="1">
      <c r="B87" s="71">
        <v>3</v>
      </c>
      <c r="C87" s="200" t="s">
        <v>215</v>
      </c>
      <c r="D87" s="201"/>
      <c r="E87" s="31" t="s">
        <v>174</v>
      </c>
      <c r="F87" s="20" t="s">
        <v>154</v>
      </c>
      <c r="H87" s="11"/>
    </row>
    <row r="88" spans="2:8" ht="15" customHeight="1">
      <c r="B88" s="7" t="s">
        <v>127</v>
      </c>
      <c r="C88" s="242" t="s">
        <v>216</v>
      </c>
      <c r="D88" s="246"/>
      <c r="E88" s="23">
        <v>4.1999999999999997E-3</v>
      </c>
      <c r="F88" s="138">
        <f>E88*$F$37</f>
        <v>5.72</v>
      </c>
      <c r="H88" s="11"/>
    </row>
    <row r="89" spans="2:8" ht="15" customHeight="1">
      <c r="B89" s="7" t="s">
        <v>129</v>
      </c>
      <c r="C89" s="266" t="s">
        <v>217</v>
      </c>
      <c r="D89" s="267"/>
      <c r="E89" s="23">
        <f>E88*E58</f>
        <v>3.4000000000000002E-4</v>
      </c>
      <c r="F89" s="138">
        <f>E89*F37</f>
        <v>0.46</v>
      </c>
      <c r="H89" s="11"/>
    </row>
    <row r="90" spans="2:8" ht="15" customHeight="1">
      <c r="B90" s="7" t="s">
        <v>132</v>
      </c>
      <c r="C90" s="242" t="s">
        <v>218</v>
      </c>
      <c r="D90" s="246"/>
      <c r="E90" s="23">
        <f>((1+1/12+E45)*E58*40%)*90%</f>
        <v>3.44E-2</v>
      </c>
      <c r="F90" s="138">
        <f>E90*$F$37</f>
        <v>46.83</v>
      </c>
      <c r="H90" s="11"/>
    </row>
    <row r="91" spans="2:8" ht="15" customHeight="1">
      <c r="B91" s="7" t="s">
        <v>135</v>
      </c>
      <c r="C91" s="242" t="s">
        <v>219</v>
      </c>
      <c r="D91" s="246"/>
      <c r="E91" s="23">
        <f>(1/30*7)/12</f>
        <v>1.9439999999999999E-2</v>
      </c>
      <c r="F91" s="138">
        <f t="shared" ref="F91" si="2">E91*$F$37</f>
        <v>26.46</v>
      </c>
      <c r="H91" s="11"/>
    </row>
    <row r="92" spans="2:8" ht="15" customHeight="1">
      <c r="B92" s="7" t="s">
        <v>159</v>
      </c>
      <c r="C92" s="266" t="s">
        <v>220</v>
      </c>
      <c r="D92" s="267"/>
      <c r="E92" s="23">
        <f>E91*E82</f>
        <v>6.96E-3</v>
      </c>
      <c r="F92" s="138">
        <f>E92*$F$37</f>
        <v>9.4700000000000006</v>
      </c>
      <c r="H92" s="11"/>
    </row>
    <row r="93" spans="2:8" ht="15" customHeight="1">
      <c r="B93" s="68" t="s">
        <v>161</v>
      </c>
      <c r="C93" s="242" t="s">
        <v>221</v>
      </c>
      <c r="D93" s="246"/>
      <c r="E93" s="23">
        <f>4%-E90</f>
        <v>5.5999999999999999E-3</v>
      </c>
      <c r="F93" s="138">
        <f t="shared" ref="F93" si="3">E93*$F$37</f>
        <v>7.62</v>
      </c>
      <c r="H93" s="11"/>
    </row>
    <row r="94" spans="2:8" ht="15" customHeight="1">
      <c r="B94" s="200" t="s">
        <v>177</v>
      </c>
      <c r="C94" s="244"/>
      <c r="D94" s="201"/>
      <c r="E94" s="24">
        <f>SUM(E88:E93)</f>
        <v>7.0940000000000003E-2</v>
      </c>
      <c r="F94" s="20">
        <f>SUM(F88:F93)</f>
        <v>96.56</v>
      </c>
      <c r="H94" s="11"/>
    </row>
    <row r="95" spans="2:8" ht="37.5" hidden="1" customHeight="1">
      <c r="B95" s="90" t="s">
        <v>222</v>
      </c>
      <c r="C95" s="280" t="s">
        <v>223</v>
      </c>
      <c r="D95" s="281"/>
      <c r="E95" s="281"/>
      <c r="F95" s="282"/>
      <c r="H95" s="11"/>
    </row>
    <row r="96" spans="2:8" ht="141.75" hidden="1" customHeight="1">
      <c r="B96" s="90" t="s">
        <v>224</v>
      </c>
      <c r="C96" s="280" t="s">
        <v>225</v>
      </c>
      <c r="D96" s="281"/>
      <c r="E96" s="281"/>
      <c r="F96" s="282"/>
      <c r="H96" s="11"/>
    </row>
    <row r="97" spans="2:8" ht="27.75" hidden="1" customHeight="1">
      <c r="B97" s="90" t="s">
        <v>226</v>
      </c>
      <c r="C97" s="280" t="s">
        <v>227</v>
      </c>
      <c r="D97" s="281"/>
      <c r="E97" s="281"/>
      <c r="F97" s="282"/>
      <c r="H97" s="11"/>
    </row>
    <row r="98" spans="2:8" ht="38.25" hidden="1" customHeight="1">
      <c r="B98" s="90" t="s">
        <v>228</v>
      </c>
      <c r="C98" s="280" t="s">
        <v>229</v>
      </c>
      <c r="D98" s="281"/>
      <c r="E98" s="281"/>
      <c r="F98" s="282"/>
      <c r="H98" s="11"/>
    </row>
    <row r="99" spans="2:8" ht="36.75" hidden="1" customHeight="1">
      <c r="B99" s="90" t="s">
        <v>230</v>
      </c>
      <c r="C99" s="280" t="s">
        <v>231</v>
      </c>
      <c r="D99" s="281"/>
      <c r="E99" s="281"/>
      <c r="F99" s="282"/>
      <c r="H99" s="11"/>
    </row>
    <row r="100" spans="2:8" ht="24" hidden="1">
      <c r="B100" s="90" t="s">
        <v>232</v>
      </c>
      <c r="C100" s="280" t="s">
        <v>233</v>
      </c>
      <c r="D100" s="281"/>
      <c r="E100" s="281"/>
      <c r="F100" s="282"/>
      <c r="H100" s="11"/>
    </row>
    <row r="101" spans="2:8" ht="63" hidden="1" customHeight="1">
      <c r="B101" s="90" t="s">
        <v>234</v>
      </c>
      <c r="C101" s="280" t="s">
        <v>235</v>
      </c>
      <c r="D101" s="281"/>
      <c r="E101" s="281"/>
      <c r="F101" s="282"/>
      <c r="H101" s="11"/>
    </row>
    <row r="102" spans="2:8" ht="38.25" customHeight="1">
      <c r="B102" s="94" t="s">
        <v>236</v>
      </c>
      <c r="C102" s="283" t="s">
        <v>237</v>
      </c>
      <c r="D102" s="284"/>
      <c r="E102" s="284"/>
      <c r="F102" s="285"/>
      <c r="H102" s="11"/>
    </row>
    <row r="103" spans="2:8" ht="8.25" customHeight="1">
      <c r="B103" s="245"/>
      <c r="C103" s="245"/>
      <c r="D103" s="245"/>
      <c r="E103" s="245"/>
      <c r="F103" s="245"/>
      <c r="H103" s="11"/>
    </row>
    <row r="104" spans="2:8" ht="15" customHeight="1">
      <c r="B104" s="200" t="s">
        <v>238</v>
      </c>
      <c r="C104" s="244"/>
      <c r="D104" s="244"/>
      <c r="E104" s="244"/>
      <c r="F104" s="201"/>
      <c r="H104" s="11"/>
    </row>
    <row r="105" spans="2:8" ht="38.25" customHeight="1">
      <c r="B105" s="94" t="s">
        <v>239</v>
      </c>
      <c r="C105" s="283" t="s">
        <v>240</v>
      </c>
      <c r="D105" s="284"/>
      <c r="E105" s="284"/>
      <c r="F105" s="285"/>
      <c r="H105" s="11"/>
    </row>
    <row r="106" spans="2:8" ht="15" hidden="1" customHeight="1">
      <c r="B106" s="245"/>
      <c r="C106" s="245"/>
      <c r="D106" s="245"/>
      <c r="E106" s="245"/>
      <c r="F106" s="245"/>
      <c r="H106" s="11"/>
    </row>
    <row r="107" spans="2:8" ht="15" customHeight="1">
      <c r="B107" s="200" t="s">
        <v>241</v>
      </c>
      <c r="C107" s="244"/>
      <c r="D107" s="244"/>
      <c r="E107" s="244"/>
      <c r="F107" s="201"/>
      <c r="H107" s="11"/>
    </row>
    <row r="108" spans="2:8" ht="15" customHeight="1">
      <c r="B108" s="71" t="s">
        <v>242</v>
      </c>
      <c r="C108" s="286" t="s">
        <v>243</v>
      </c>
      <c r="D108" s="287"/>
      <c r="E108" s="31" t="s">
        <v>174</v>
      </c>
      <c r="F108" s="20" t="s">
        <v>154</v>
      </c>
      <c r="H108" s="11"/>
    </row>
    <row r="109" spans="2:8" ht="15" customHeight="1">
      <c r="B109" s="7" t="s">
        <v>127</v>
      </c>
      <c r="C109" s="242" t="s">
        <v>244</v>
      </c>
      <c r="D109" s="246"/>
      <c r="E109" s="25">
        <f>((1+1+1/3)*1/12)/12</f>
        <v>1.6199999999999999E-2</v>
      </c>
      <c r="F109" s="138">
        <f t="shared" ref="F109:F114" si="4">E109*$F$37</f>
        <v>22.05</v>
      </c>
      <c r="H109" s="11"/>
    </row>
    <row r="110" spans="2:8" ht="15" customHeight="1">
      <c r="B110" s="7" t="s">
        <v>129</v>
      </c>
      <c r="C110" s="266" t="s">
        <v>245</v>
      </c>
      <c r="D110" s="267"/>
      <c r="E110" s="25">
        <f>(2.96/30)/12</f>
        <v>8.2199999999999999E-3</v>
      </c>
      <c r="F110" s="138">
        <f t="shared" si="4"/>
        <v>11.19</v>
      </c>
      <c r="H110" s="11"/>
    </row>
    <row r="111" spans="2:8" ht="15" customHeight="1">
      <c r="B111" s="7" t="s">
        <v>132</v>
      </c>
      <c r="C111" s="69" t="s">
        <v>246</v>
      </c>
      <c r="D111" s="70"/>
      <c r="E111" s="25">
        <f>((5/30)/12)*1.5%</f>
        <v>2.1000000000000001E-4</v>
      </c>
      <c r="F111" s="138">
        <f t="shared" si="4"/>
        <v>0.28999999999999998</v>
      </c>
      <c r="H111" s="11"/>
    </row>
    <row r="112" spans="2:8" ht="15" customHeight="1">
      <c r="B112" s="7" t="s">
        <v>135</v>
      </c>
      <c r="C112" s="242" t="s">
        <v>247</v>
      </c>
      <c r="D112" s="246"/>
      <c r="E112" s="25">
        <f>((15/30)/12)*0.0078</f>
        <v>3.3E-4</v>
      </c>
      <c r="F112" s="138">
        <f t="shared" si="4"/>
        <v>0.45</v>
      </c>
      <c r="H112" s="11"/>
    </row>
    <row r="113" spans="2:8" ht="15" customHeight="1">
      <c r="B113" s="7" t="s">
        <v>159</v>
      </c>
      <c r="C113" s="242" t="s">
        <v>248</v>
      </c>
      <c r="D113" s="246"/>
      <c r="E113" s="25">
        <f>((1+1/3)/12)*(4/12)*2%</f>
        <v>7.3999999999999999E-4</v>
      </c>
      <c r="F113" s="138">
        <f t="shared" si="4"/>
        <v>1.01</v>
      </c>
      <c r="H113" s="11"/>
    </row>
    <row r="114" spans="2:8" ht="15" customHeight="1">
      <c r="B114" s="7" t="s">
        <v>161</v>
      </c>
      <c r="C114" s="236" t="s">
        <v>249</v>
      </c>
      <c r="D114" s="288"/>
      <c r="E114" s="25">
        <v>0</v>
      </c>
      <c r="F114" s="138">
        <f t="shared" si="4"/>
        <v>0</v>
      </c>
      <c r="H114" s="11"/>
    </row>
    <row r="115" spans="2:8" ht="15" customHeight="1">
      <c r="B115" s="200" t="s">
        <v>177</v>
      </c>
      <c r="C115" s="244"/>
      <c r="D115" s="201"/>
      <c r="E115" s="24">
        <f>SUM(E109:E114)</f>
        <v>2.5700000000000001E-2</v>
      </c>
      <c r="F115" s="141">
        <f>SUM(F109:F114)</f>
        <v>34.99</v>
      </c>
      <c r="H115" s="11"/>
    </row>
    <row r="116" spans="2:8" ht="64.5" hidden="1" customHeight="1">
      <c r="B116" s="90" t="s">
        <v>250</v>
      </c>
      <c r="C116" s="283" t="s">
        <v>251</v>
      </c>
      <c r="D116" s="284"/>
      <c r="E116" s="284"/>
      <c r="F116" s="285"/>
      <c r="H116" s="11"/>
    </row>
    <row r="117" spans="2:8" ht="25.5" hidden="1" customHeight="1">
      <c r="B117" s="90" t="s">
        <v>252</v>
      </c>
      <c r="C117" s="283" t="s">
        <v>253</v>
      </c>
      <c r="D117" s="284"/>
      <c r="E117" s="284"/>
      <c r="F117" s="285"/>
      <c r="H117" s="11"/>
    </row>
    <row r="118" spans="2:8" ht="25.5" hidden="1" customHeight="1">
      <c r="B118" s="90" t="s">
        <v>254</v>
      </c>
      <c r="C118" s="283" t="s">
        <v>255</v>
      </c>
      <c r="D118" s="284"/>
      <c r="E118" s="284"/>
      <c r="F118" s="285"/>
      <c r="H118" s="11"/>
    </row>
    <row r="119" spans="2:8" ht="22.5" hidden="1" customHeight="1">
      <c r="B119" s="90" t="s">
        <v>256</v>
      </c>
      <c r="C119" s="283" t="s">
        <v>257</v>
      </c>
      <c r="D119" s="284"/>
      <c r="E119" s="284"/>
      <c r="F119" s="285"/>
      <c r="H119" s="11"/>
    </row>
    <row r="120" spans="2:8" ht="45" hidden="1" customHeight="1">
      <c r="B120" s="90" t="s">
        <v>258</v>
      </c>
      <c r="C120" s="283" t="s">
        <v>259</v>
      </c>
      <c r="D120" s="284"/>
      <c r="E120" s="284"/>
      <c r="F120" s="285"/>
      <c r="H120" s="11"/>
    </row>
    <row r="121" spans="2:8" ht="66.75" hidden="1" customHeight="1">
      <c r="B121" s="90" t="s">
        <v>260</v>
      </c>
      <c r="C121" s="283" t="s">
        <v>261</v>
      </c>
      <c r="D121" s="284"/>
      <c r="E121" s="284"/>
      <c r="F121" s="285"/>
      <c r="H121" s="11"/>
    </row>
    <row r="122" spans="2:8" ht="102" hidden="1" customHeight="1">
      <c r="B122" s="90" t="s">
        <v>262</v>
      </c>
      <c r="C122" s="283" t="s">
        <v>263</v>
      </c>
      <c r="D122" s="284"/>
      <c r="E122" s="284"/>
      <c r="F122" s="285"/>
      <c r="H122" s="11"/>
    </row>
    <row r="123" spans="2:8" ht="13.9" hidden="1">
      <c r="B123" s="245"/>
      <c r="C123" s="245"/>
      <c r="D123" s="245"/>
      <c r="E123" s="245"/>
      <c r="F123" s="245"/>
      <c r="H123" s="11"/>
    </row>
    <row r="124" spans="2:8" ht="15" customHeight="1">
      <c r="B124" s="200" t="s">
        <v>264</v>
      </c>
      <c r="C124" s="244"/>
      <c r="D124" s="244"/>
      <c r="E124" s="244"/>
      <c r="F124" s="201"/>
      <c r="H124" s="11"/>
    </row>
    <row r="125" spans="2:8" ht="15" customHeight="1">
      <c r="B125" s="71" t="s">
        <v>265</v>
      </c>
      <c r="C125" s="200" t="s">
        <v>266</v>
      </c>
      <c r="D125" s="201"/>
      <c r="E125" s="31" t="s">
        <v>174</v>
      </c>
      <c r="F125" s="20" t="s">
        <v>154</v>
      </c>
      <c r="H125" s="11"/>
    </row>
    <row r="126" spans="2:8" ht="15" customHeight="1">
      <c r="B126" s="7" t="s">
        <v>127</v>
      </c>
      <c r="C126" s="242" t="s">
        <v>267</v>
      </c>
      <c r="D126" s="246"/>
      <c r="E126" s="23">
        <v>0</v>
      </c>
      <c r="F126" s="138">
        <f>E126*$F$37</f>
        <v>0</v>
      </c>
      <c r="H126" s="11"/>
    </row>
    <row r="127" spans="2:8" ht="15" customHeight="1">
      <c r="B127" s="200" t="s">
        <v>177</v>
      </c>
      <c r="C127" s="244"/>
      <c r="D127" s="201"/>
      <c r="E127" s="24">
        <f>SUM(E126)</f>
        <v>0</v>
      </c>
      <c r="F127" s="20">
        <f>SUM(F126)</f>
        <v>0</v>
      </c>
      <c r="H127" s="11"/>
    </row>
    <row r="128" spans="2:8" ht="15" customHeight="1">
      <c r="B128" s="94" t="s">
        <v>268</v>
      </c>
      <c r="C128" s="290" t="s">
        <v>269</v>
      </c>
      <c r="D128" s="291"/>
      <c r="E128" s="291"/>
      <c r="F128" s="292"/>
      <c r="H128" s="11"/>
    </row>
    <row r="129" spans="2:8" ht="13.9" hidden="1">
      <c r="B129" s="245"/>
      <c r="C129" s="245"/>
      <c r="D129" s="245"/>
      <c r="E129" s="245"/>
      <c r="F129" s="245"/>
      <c r="H129" s="11"/>
    </row>
    <row r="130" spans="2:8" ht="15" customHeight="1">
      <c r="B130" s="200" t="s">
        <v>270</v>
      </c>
      <c r="C130" s="244"/>
      <c r="D130" s="244"/>
      <c r="E130" s="244"/>
      <c r="F130" s="201"/>
      <c r="H130" s="11"/>
    </row>
    <row r="131" spans="2:8" ht="15" customHeight="1">
      <c r="B131" s="71">
        <v>4</v>
      </c>
      <c r="C131" s="264" t="s">
        <v>271</v>
      </c>
      <c r="D131" s="265"/>
      <c r="E131" s="31" t="s">
        <v>174</v>
      </c>
      <c r="F131" s="20" t="s">
        <v>154</v>
      </c>
      <c r="H131" s="11"/>
    </row>
    <row r="132" spans="2:8" ht="15" customHeight="1">
      <c r="B132" s="7" t="s">
        <v>242</v>
      </c>
      <c r="C132" s="242" t="str">
        <f>C108</f>
        <v>Ausências Legais</v>
      </c>
      <c r="D132" s="246"/>
      <c r="E132" s="155">
        <f>E115</f>
        <v>2.5700000000000001E-2</v>
      </c>
      <c r="F132" s="138">
        <f>F115</f>
        <v>34.99</v>
      </c>
      <c r="H132" s="11"/>
    </row>
    <row r="133" spans="2:8" ht="15" customHeight="1">
      <c r="B133" s="7" t="s">
        <v>265</v>
      </c>
      <c r="C133" s="266" t="str">
        <f>C125</f>
        <v>Intrajornada</v>
      </c>
      <c r="D133" s="267"/>
      <c r="E133" s="155">
        <f>E127</f>
        <v>0</v>
      </c>
      <c r="F133" s="138">
        <f>F127</f>
        <v>0</v>
      </c>
      <c r="H133" s="11"/>
    </row>
    <row r="134" spans="2:8" ht="15" customHeight="1">
      <c r="B134" s="200" t="s">
        <v>177</v>
      </c>
      <c r="C134" s="244"/>
      <c r="D134" s="201"/>
      <c r="E134" s="31">
        <f>SUM(E132:E133)</f>
        <v>2.5700000000000001E-2</v>
      </c>
      <c r="F134" s="20">
        <f>SUM(F132:F133)</f>
        <v>34.99</v>
      </c>
      <c r="H134" s="11"/>
    </row>
    <row r="135" spans="2:8" ht="8.25" customHeight="1">
      <c r="B135" s="289"/>
      <c r="C135" s="289"/>
      <c r="D135" s="289"/>
      <c r="E135" s="289"/>
      <c r="F135" s="289"/>
      <c r="H135" s="11"/>
    </row>
    <row r="136" spans="2:8" ht="15" customHeight="1">
      <c r="B136" s="200" t="s">
        <v>272</v>
      </c>
      <c r="C136" s="244"/>
      <c r="D136" s="244"/>
      <c r="E136" s="244"/>
      <c r="F136" s="201"/>
      <c r="H136" s="11"/>
    </row>
    <row r="137" spans="2:8" ht="15" customHeight="1">
      <c r="B137" s="71">
        <v>5</v>
      </c>
      <c r="C137" s="200" t="s">
        <v>273</v>
      </c>
      <c r="D137" s="244"/>
      <c r="E137" s="201"/>
      <c r="F137" s="20" t="s">
        <v>154</v>
      </c>
      <c r="H137" s="11"/>
    </row>
    <row r="138" spans="2:8" ht="15" customHeight="1">
      <c r="B138" s="7" t="s">
        <v>127</v>
      </c>
      <c r="C138" s="242" t="s">
        <v>363</v>
      </c>
      <c r="D138" s="243"/>
      <c r="E138" s="246"/>
      <c r="F138" s="142">
        <v>84.1</v>
      </c>
      <c r="H138" s="11"/>
    </row>
    <row r="139" spans="2:8" ht="15" customHeight="1">
      <c r="B139" s="7" t="s">
        <v>129</v>
      </c>
      <c r="C139" s="242" t="s">
        <v>275</v>
      </c>
      <c r="D139" s="243"/>
      <c r="E139" s="246"/>
      <c r="F139" s="142">
        <f>689.48+38.22+25.21+47.27+22.37</f>
        <v>822.55</v>
      </c>
      <c r="H139" s="11"/>
    </row>
    <row r="140" spans="2:8" ht="15" customHeight="1">
      <c r="B140" s="7" t="s">
        <v>132</v>
      </c>
      <c r="C140" s="242" t="s">
        <v>276</v>
      </c>
      <c r="D140" s="243"/>
      <c r="E140" s="246"/>
      <c r="F140" s="142">
        <v>0</v>
      </c>
      <c r="H140" s="11"/>
    </row>
    <row r="141" spans="2:8" ht="15" customHeight="1">
      <c r="B141" s="68" t="s">
        <v>135</v>
      </c>
      <c r="C141" s="236" t="s">
        <v>206</v>
      </c>
      <c r="D141" s="237"/>
      <c r="E141" s="288"/>
      <c r="F141" s="91">
        <v>0</v>
      </c>
      <c r="H141" s="11"/>
    </row>
    <row r="142" spans="2:8" ht="15" customHeight="1">
      <c r="B142" s="200" t="s">
        <v>277</v>
      </c>
      <c r="C142" s="244"/>
      <c r="D142" s="244"/>
      <c r="E142" s="201"/>
      <c r="F142" s="20">
        <f>SUM(F138:F141)</f>
        <v>906.65</v>
      </c>
      <c r="H142" s="11"/>
    </row>
    <row r="143" spans="2:8" ht="51.75" customHeight="1">
      <c r="B143" s="94" t="s">
        <v>278</v>
      </c>
      <c r="C143" s="283" t="s">
        <v>310</v>
      </c>
      <c r="D143" s="284"/>
      <c r="E143" s="284"/>
      <c r="F143" s="285"/>
      <c r="H143" s="11"/>
    </row>
    <row r="144" spans="2:8" ht="6" customHeight="1">
      <c r="B144" s="289"/>
      <c r="C144" s="289"/>
      <c r="D144" s="289"/>
      <c r="E144" s="289"/>
      <c r="F144" s="289"/>
      <c r="H144" s="11"/>
    </row>
    <row r="145" spans="2:8" ht="15" customHeight="1">
      <c r="B145" s="200" t="s">
        <v>280</v>
      </c>
      <c r="C145" s="244"/>
      <c r="D145" s="244"/>
      <c r="E145" s="244"/>
      <c r="F145" s="201"/>
      <c r="H145" s="11"/>
    </row>
    <row r="146" spans="2:8" ht="15" customHeight="1">
      <c r="B146" s="71">
        <v>6</v>
      </c>
      <c r="C146" s="200" t="s">
        <v>281</v>
      </c>
      <c r="D146" s="201"/>
      <c r="E146" s="31" t="s">
        <v>174</v>
      </c>
      <c r="F146" s="20" t="s">
        <v>154</v>
      </c>
      <c r="H146" s="11"/>
    </row>
    <row r="147" spans="2:8" ht="15" customHeight="1">
      <c r="B147" s="7" t="s">
        <v>127</v>
      </c>
      <c r="C147" s="293" t="s">
        <v>282</v>
      </c>
      <c r="D147" s="294"/>
      <c r="E147" s="28">
        <v>0.03</v>
      </c>
      <c r="F147" s="143">
        <f>(F37+F84+F94+F134+F142)*E147</f>
        <v>110.28</v>
      </c>
      <c r="H147" s="11"/>
    </row>
    <row r="148" spans="2:8" ht="15" customHeight="1">
      <c r="B148" s="7" t="s">
        <v>129</v>
      </c>
      <c r="C148" s="72" t="s">
        <v>283</v>
      </c>
      <c r="D148" s="67"/>
      <c r="E148" s="28">
        <v>6.7900000000000002E-2</v>
      </c>
      <c r="F148" s="143">
        <f>(F37+F84+F94+F134+F142)*E148</f>
        <v>249.61</v>
      </c>
      <c r="H148" s="11"/>
    </row>
    <row r="149" spans="2:8" ht="15" customHeight="1">
      <c r="B149" s="200" t="s">
        <v>177</v>
      </c>
      <c r="C149" s="244"/>
      <c r="D149" s="201"/>
      <c r="E149" s="24">
        <f>SUM(E147:E148)</f>
        <v>9.7900000000000001E-2</v>
      </c>
      <c r="F149" s="21">
        <f>SUM(F147:F148)</f>
        <v>359.89</v>
      </c>
      <c r="H149" s="11"/>
    </row>
    <row r="150" spans="2:8" ht="15" customHeight="1">
      <c r="B150" s="295" t="s">
        <v>132</v>
      </c>
      <c r="C150" s="242" t="s">
        <v>284</v>
      </c>
      <c r="D150" s="243"/>
      <c r="E150" s="243"/>
      <c r="F150" s="246"/>
      <c r="H150" s="11"/>
    </row>
    <row r="151" spans="2:8" ht="15" customHeight="1">
      <c r="B151" s="296"/>
      <c r="C151" s="298" t="s">
        <v>285</v>
      </c>
      <c r="D151" s="9" t="s">
        <v>286</v>
      </c>
      <c r="E151" s="25">
        <v>7.5999999999999998E-2</v>
      </c>
      <c r="F151" s="144">
        <f>(($F$37+$F$84+$F$94+$F$134+$F$149)/1-$E$155)*E151</f>
        <v>237.82</v>
      </c>
      <c r="H151" s="11"/>
    </row>
    <row r="152" spans="2:8" ht="15" customHeight="1">
      <c r="B152" s="296"/>
      <c r="C152" s="299"/>
      <c r="D152" s="9" t="s">
        <v>287</v>
      </c>
      <c r="E152" s="25">
        <v>1.6500000000000001E-2</v>
      </c>
      <c r="F152" s="144">
        <f t="shared" ref="F152:F154" si="5">(($F$37+$F$84+$F$94+$F$134+$F$149)/1-$E$155)*E152</f>
        <v>51.63</v>
      </c>
      <c r="H152" s="11"/>
    </row>
    <row r="153" spans="2:8" ht="15" customHeight="1">
      <c r="B153" s="296"/>
      <c r="C153" s="10" t="s">
        <v>288</v>
      </c>
      <c r="D153" s="9" t="s">
        <v>289</v>
      </c>
      <c r="E153" s="25">
        <v>0.05</v>
      </c>
      <c r="F153" s="144">
        <f t="shared" si="5"/>
        <v>156.46</v>
      </c>
      <c r="H153" s="11"/>
    </row>
    <row r="154" spans="2:8" ht="15" customHeight="1">
      <c r="B154" s="297"/>
      <c r="C154" s="10" t="s">
        <v>290</v>
      </c>
      <c r="D154" s="22"/>
      <c r="E154" s="25">
        <v>0</v>
      </c>
      <c r="F154" s="144">
        <f t="shared" si="5"/>
        <v>0</v>
      </c>
      <c r="H154" s="11"/>
    </row>
    <row r="155" spans="2:8" ht="15" customHeight="1">
      <c r="B155" s="200" t="s">
        <v>177</v>
      </c>
      <c r="C155" s="244"/>
      <c r="D155" s="201"/>
      <c r="E155" s="24">
        <f>SUM(E151:E154)</f>
        <v>0.14249999999999999</v>
      </c>
      <c r="F155" s="21">
        <f>SUM(F151:F154)</f>
        <v>445.91</v>
      </c>
      <c r="H155" s="11"/>
    </row>
    <row r="156" spans="2:8" ht="15" customHeight="1">
      <c r="B156" s="8" t="s">
        <v>291</v>
      </c>
      <c r="C156" s="283" t="s">
        <v>292</v>
      </c>
      <c r="D156" s="284"/>
      <c r="E156" s="284"/>
      <c r="F156" s="285"/>
      <c r="H156" s="11"/>
    </row>
    <row r="157" spans="2:8" ht="15" customHeight="1">
      <c r="B157" s="8" t="s">
        <v>293</v>
      </c>
      <c r="C157" s="283" t="s">
        <v>294</v>
      </c>
      <c r="D157" s="284"/>
      <c r="E157" s="284"/>
      <c r="F157" s="285"/>
      <c r="H157" s="11"/>
    </row>
    <row r="158" spans="2:8" ht="13.5" customHeight="1">
      <c r="B158" s="8" t="s">
        <v>295</v>
      </c>
      <c r="C158" s="283" t="s">
        <v>296</v>
      </c>
      <c r="D158" s="284"/>
      <c r="E158" s="284"/>
      <c r="F158" s="285"/>
      <c r="H158" s="11"/>
    </row>
    <row r="159" spans="2:8" ht="7.5" customHeight="1">
      <c r="H159" s="11"/>
    </row>
    <row r="160" spans="2:8" ht="15" customHeight="1">
      <c r="B160" s="200" t="s">
        <v>297</v>
      </c>
      <c r="C160" s="244"/>
      <c r="D160" s="244"/>
      <c r="E160" s="244"/>
      <c r="F160" s="201"/>
      <c r="H160" s="11"/>
    </row>
    <row r="161" spans="2:8" ht="15" customHeight="1">
      <c r="B161" s="238" t="s">
        <v>298</v>
      </c>
      <c r="C161" s="289"/>
      <c r="D161" s="289"/>
      <c r="E161" s="239"/>
      <c r="F161" s="19" t="s">
        <v>299</v>
      </c>
      <c r="H161" s="11"/>
    </row>
    <row r="162" spans="2:8" ht="15" customHeight="1">
      <c r="B162" s="7" t="s">
        <v>127</v>
      </c>
      <c r="C162" s="242" t="str">
        <f>B27</f>
        <v>MÓDULO 1 - COMPOSIÇÃO DA REMUNERAÇÃO</v>
      </c>
      <c r="D162" s="243"/>
      <c r="E162" s="246"/>
      <c r="F162" s="138">
        <f>F37</f>
        <v>1361.26</v>
      </c>
      <c r="H162" s="11"/>
    </row>
    <row r="163" spans="2:8" ht="15" customHeight="1">
      <c r="B163" s="7" t="s">
        <v>129</v>
      </c>
      <c r="C163" s="242" t="str">
        <f>B40</f>
        <v>MÓDULO 2 - ENCARGOS E BENEFÍCIOS ANUAIS, MENSAIS E DIÁRIOS</v>
      </c>
      <c r="D163" s="243"/>
      <c r="E163" s="246"/>
      <c r="F163" s="138">
        <f>F84</f>
        <v>1276.6400000000001</v>
      </c>
      <c r="H163" s="11"/>
    </row>
    <row r="164" spans="2:8" ht="15" customHeight="1">
      <c r="B164" s="7" t="s">
        <v>132</v>
      </c>
      <c r="C164" s="242" t="str">
        <f>B86</f>
        <v>MÓDULO 3 - PROVISÃO PARA RESCISÃO</v>
      </c>
      <c r="D164" s="243"/>
      <c r="E164" s="246"/>
      <c r="F164" s="138">
        <f>F94</f>
        <v>96.56</v>
      </c>
      <c r="H164" s="11"/>
    </row>
    <row r="165" spans="2:8" ht="15" customHeight="1">
      <c r="B165" s="7" t="s">
        <v>135</v>
      </c>
      <c r="C165" s="242" t="str">
        <f>B104</f>
        <v xml:space="preserve"> MÓDULO 4 - CUSTO DE REPOSIÇÃO DO PROFISSIONAL AUSENTE</v>
      </c>
      <c r="D165" s="243"/>
      <c r="E165" s="246"/>
      <c r="F165" s="138">
        <f>F132</f>
        <v>34.99</v>
      </c>
      <c r="H165" s="11"/>
    </row>
    <row r="166" spans="2:8" ht="15" customHeight="1">
      <c r="B166" s="7" t="s">
        <v>159</v>
      </c>
      <c r="C166" s="76" t="str">
        <f>B136</f>
        <v>MÓDULO 5 - INSUMOS DIVERSOS</v>
      </c>
      <c r="D166" s="77"/>
      <c r="E166" s="78"/>
      <c r="F166" s="138">
        <f>F142</f>
        <v>906.65</v>
      </c>
      <c r="H166" s="11"/>
    </row>
    <row r="167" spans="2:8" ht="15" customHeight="1">
      <c r="B167" s="200" t="s">
        <v>300</v>
      </c>
      <c r="C167" s="244"/>
      <c r="D167" s="244"/>
      <c r="E167" s="201"/>
      <c r="F167" s="141">
        <f>SUM(F162:F166)</f>
        <v>3676.1</v>
      </c>
      <c r="H167" s="11"/>
    </row>
    <row r="168" spans="2:8" ht="15" customHeight="1">
      <c r="B168" s="7" t="s">
        <v>161</v>
      </c>
      <c r="C168" s="242" t="s">
        <v>301</v>
      </c>
      <c r="D168" s="243"/>
      <c r="E168" s="246"/>
      <c r="F168" s="138">
        <f>F155+F149</f>
        <v>805.8</v>
      </c>
      <c r="H168" s="11"/>
    </row>
    <row r="169" spans="2:8" ht="15" customHeight="1">
      <c r="B169" s="200" t="s">
        <v>302</v>
      </c>
      <c r="C169" s="244"/>
      <c r="D169" s="244"/>
      <c r="E169" s="201"/>
      <c r="F169" s="141">
        <f>F167+F168</f>
        <v>4481.8999999999996</v>
      </c>
      <c r="H169" s="11"/>
    </row>
    <row r="170" spans="2:8" ht="15" customHeight="1">
      <c r="B170" s="186" t="s">
        <v>303</v>
      </c>
      <c r="C170" s="186"/>
      <c r="D170" s="186"/>
      <c r="E170" s="186"/>
      <c r="F170" s="141">
        <f>F169*E16</f>
        <v>40337.1</v>
      </c>
      <c r="H170" s="11"/>
    </row>
    <row r="171" spans="2:8" ht="15" customHeight="1">
      <c r="H171" s="11"/>
    </row>
    <row r="172" spans="2:8" ht="26.25" customHeight="1">
      <c r="B172" s="225" t="s">
        <v>304</v>
      </c>
      <c r="C172" s="225"/>
      <c r="D172" s="84" t="s">
        <v>91</v>
      </c>
      <c r="E172" s="225" t="s">
        <v>92</v>
      </c>
      <c r="F172" s="225"/>
      <c r="G172" s="85"/>
      <c r="H172" s="11"/>
    </row>
    <row r="173" spans="2:8" ht="31.5" customHeight="1">
      <c r="B173" s="225" t="s">
        <v>305</v>
      </c>
      <c r="C173" s="225"/>
      <c r="D173" s="86">
        <v>6</v>
      </c>
      <c r="E173" s="226">
        <f>D173*F170</f>
        <v>242022.6</v>
      </c>
      <c r="F173" s="226"/>
      <c r="H173" s="11"/>
    </row>
    <row r="174" spans="2:8" ht="35.25" customHeight="1">
      <c r="B174" s="224" t="s">
        <v>364</v>
      </c>
      <c r="C174" s="225"/>
      <c r="D174" s="86">
        <v>6</v>
      </c>
      <c r="E174" s="226">
        <f>D174*F170</f>
        <v>242022.6</v>
      </c>
      <c r="F174" s="226"/>
      <c r="H174" s="11"/>
    </row>
  </sheetData>
  <sheetProtection formatCells="0" formatColumns="0" formatRows="0" insertColumns="0" insertRows="0" insertHyperlinks="0" deleteColumns="0" deleteRows="0" sort="0" autoFilter="0" pivotTables="0"/>
  <mergeCells count="163">
    <mergeCell ref="B172:C172"/>
    <mergeCell ref="E172:F172"/>
    <mergeCell ref="B173:C173"/>
    <mergeCell ref="E173:F173"/>
    <mergeCell ref="B174:C174"/>
    <mergeCell ref="E174:F174"/>
    <mergeCell ref="C164:E164"/>
    <mergeCell ref="C165:E165"/>
    <mergeCell ref="B167:E167"/>
    <mergeCell ref="C168:E168"/>
    <mergeCell ref="B169:E169"/>
    <mergeCell ref="B170:E170"/>
    <mergeCell ref="C157:F157"/>
    <mergeCell ref="C158:F158"/>
    <mergeCell ref="B160:F160"/>
    <mergeCell ref="B161:E161"/>
    <mergeCell ref="C162:E162"/>
    <mergeCell ref="C163:E163"/>
    <mergeCell ref="B149:D149"/>
    <mergeCell ref="B150:B154"/>
    <mergeCell ref="C150:F150"/>
    <mergeCell ref="C151:C152"/>
    <mergeCell ref="B155:D155"/>
    <mergeCell ref="C156:F156"/>
    <mergeCell ref="B142:E142"/>
    <mergeCell ref="C143:F143"/>
    <mergeCell ref="B144:F144"/>
    <mergeCell ref="B145:F145"/>
    <mergeCell ref="C146:D146"/>
    <mergeCell ref="C147:D147"/>
    <mergeCell ref="B136:F136"/>
    <mergeCell ref="C137:E137"/>
    <mergeCell ref="C138:E138"/>
    <mergeCell ref="C139:E139"/>
    <mergeCell ref="C140:E140"/>
    <mergeCell ref="C141:E141"/>
    <mergeCell ref="B130:F130"/>
    <mergeCell ref="C131:D131"/>
    <mergeCell ref="C132:D132"/>
    <mergeCell ref="C133:D133"/>
    <mergeCell ref="B134:D134"/>
    <mergeCell ref="B135:F135"/>
    <mergeCell ref="B124:F124"/>
    <mergeCell ref="C125:D125"/>
    <mergeCell ref="C126:D126"/>
    <mergeCell ref="B127:D127"/>
    <mergeCell ref="C128:F128"/>
    <mergeCell ref="B129:F129"/>
    <mergeCell ref="C118:F118"/>
    <mergeCell ref="C119:F119"/>
    <mergeCell ref="C120:F120"/>
    <mergeCell ref="C121:F121"/>
    <mergeCell ref="C122:F122"/>
    <mergeCell ref="B123:F123"/>
    <mergeCell ref="C112:D112"/>
    <mergeCell ref="C113:D113"/>
    <mergeCell ref="C114:D114"/>
    <mergeCell ref="B115:D115"/>
    <mergeCell ref="C116:F116"/>
    <mergeCell ref="C117:F117"/>
    <mergeCell ref="C105:F105"/>
    <mergeCell ref="B106:F106"/>
    <mergeCell ref="B107:F107"/>
    <mergeCell ref="C108:D108"/>
    <mergeCell ref="C109:D109"/>
    <mergeCell ref="C110:D110"/>
    <mergeCell ref="C98:F98"/>
    <mergeCell ref="C99:F99"/>
    <mergeCell ref="C100:F100"/>
    <mergeCell ref="C101:F101"/>
    <mergeCell ref="B103:F103"/>
    <mergeCell ref="B104:F104"/>
    <mergeCell ref="C102:F102"/>
    <mergeCell ref="C92:D92"/>
    <mergeCell ref="C93:D93"/>
    <mergeCell ref="B94:D94"/>
    <mergeCell ref="C95:F95"/>
    <mergeCell ref="C96:F96"/>
    <mergeCell ref="C97:F97"/>
    <mergeCell ref="B86:F86"/>
    <mergeCell ref="C87:D87"/>
    <mergeCell ref="C88:D88"/>
    <mergeCell ref="C89:D89"/>
    <mergeCell ref="C90:D90"/>
    <mergeCell ref="C91:D91"/>
    <mergeCell ref="C80:D80"/>
    <mergeCell ref="C81:D81"/>
    <mergeCell ref="C82:D82"/>
    <mergeCell ref="C83:D83"/>
    <mergeCell ref="B84:D84"/>
    <mergeCell ref="B85:F85"/>
    <mergeCell ref="C71:E71"/>
    <mergeCell ref="B72:E72"/>
    <mergeCell ref="C73:F73"/>
    <mergeCell ref="B74:B77"/>
    <mergeCell ref="C74:F77"/>
    <mergeCell ref="B79:F79"/>
    <mergeCell ref="C65:E65"/>
    <mergeCell ref="C66:E66"/>
    <mergeCell ref="C67:E67"/>
    <mergeCell ref="C68:E68"/>
    <mergeCell ref="C69:E69"/>
    <mergeCell ref="C70:E70"/>
    <mergeCell ref="B59:D59"/>
    <mergeCell ref="C60:F60"/>
    <mergeCell ref="C61:F61"/>
    <mergeCell ref="C62:F62"/>
    <mergeCell ref="B63:F63"/>
    <mergeCell ref="B64:F64"/>
    <mergeCell ref="C53:D53"/>
    <mergeCell ref="C54:D54"/>
    <mergeCell ref="C55:D55"/>
    <mergeCell ref="C56:D56"/>
    <mergeCell ref="C57:D57"/>
    <mergeCell ref="C58:D58"/>
    <mergeCell ref="C47:F47"/>
    <mergeCell ref="B48:F48"/>
    <mergeCell ref="B49:F49"/>
    <mergeCell ref="C50:D50"/>
    <mergeCell ref="C51:D51"/>
    <mergeCell ref="C52:D52"/>
    <mergeCell ref="B41:F41"/>
    <mergeCell ref="B42:F42"/>
    <mergeCell ref="C43:D43"/>
    <mergeCell ref="C44:D44"/>
    <mergeCell ref="C45:D45"/>
    <mergeCell ref="B46:D46"/>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9"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DE3293EF-EDD1-4395-A772-5842F9DA2047}">
          <x14:formula1>
            <xm:f>'C:\Users\1297538\Desktop\REPACTUAÇÕES\CONTRATO 21-2018\[PLANILHA DE REPACTUAÇÃO PISCINEIRO E PORTEIRO - SERVAL..xlsx]#listas#'!#REF!</xm:f>
          </x14:formula1>
          <xm:sqref>C2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0D95-7155-41F8-9E6D-46906F480D28}">
  <sheetPr>
    <tabColor theme="5" tint="0.59999389629810485"/>
    <pageSetUpPr fitToPage="1"/>
  </sheetPr>
  <dimension ref="B1:H174"/>
  <sheetViews>
    <sheetView showGridLines="0" view="pageBreakPreview" topLeftCell="A172" zoomScale="115" zoomScaleNormal="115" zoomScaleSheetLayoutView="115" workbookViewId="0">
      <selection activeCell="B175" sqref="B175"/>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2:8" ht="9.75" customHeight="1">
      <c r="H1" s="80"/>
    </row>
    <row r="2" spans="2:8" s="81" customFormat="1" ht="15" customHeight="1">
      <c r="B2" s="3" t="s">
        <v>76</v>
      </c>
      <c r="C2" s="73" t="s">
        <v>21</v>
      </c>
      <c r="D2" s="3" t="s">
        <v>77</v>
      </c>
      <c r="E2" s="184"/>
      <c r="F2" s="184"/>
      <c r="H2" s="82"/>
    </row>
    <row r="3" spans="2:8" ht="7.5"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44712</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311</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361</v>
      </c>
      <c r="C16" s="215"/>
      <c r="D16" s="79" t="s">
        <v>142</v>
      </c>
      <c r="E16" s="216">
        <v>2</v>
      </c>
      <c r="F16" s="216"/>
      <c r="H16" s="11"/>
    </row>
    <row r="17" spans="2:8" ht="15" hidden="1" customHeight="1">
      <c r="H17" s="11"/>
    </row>
    <row r="18" spans="2:8" ht="6" customHeight="1">
      <c r="B18" s="185"/>
      <c r="C18" s="185"/>
      <c r="D18" s="185"/>
      <c r="E18" s="185"/>
      <c r="F18" s="185"/>
      <c r="H18" s="11"/>
    </row>
    <row r="19" spans="2:8" ht="15" customHeight="1">
      <c r="B19" s="186" t="s">
        <v>143</v>
      </c>
      <c r="C19" s="186"/>
      <c r="D19" s="186"/>
      <c r="E19" s="186"/>
      <c r="F19" s="186"/>
      <c r="H19" s="11"/>
    </row>
    <row r="20" spans="2:8" ht="15" customHeight="1">
      <c r="B20" s="186" t="s">
        <v>144</v>
      </c>
      <c r="C20" s="186"/>
      <c r="D20" s="186"/>
      <c r="E20" s="186"/>
      <c r="F20" s="186"/>
      <c r="H20" s="11"/>
    </row>
    <row r="21" spans="2:8" ht="15" customHeight="1">
      <c r="B21" s="202" t="s">
        <v>145</v>
      </c>
      <c r="C21" s="202"/>
      <c r="D21" s="202"/>
      <c r="E21" s="202"/>
      <c r="F21" s="202"/>
      <c r="H21" s="11"/>
    </row>
    <row r="22" spans="2:8" ht="15" customHeight="1">
      <c r="B22" s="7">
        <v>1</v>
      </c>
      <c r="C22" s="217" t="s">
        <v>146</v>
      </c>
      <c r="D22" s="217"/>
      <c r="E22" s="217"/>
      <c r="F22" s="95" t="s">
        <v>344</v>
      </c>
      <c r="H22" s="11"/>
    </row>
    <row r="23" spans="2:8" ht="15" customHeight="1">
      <c r="B23" s="7">
        <v>2</v>
      </c>
      <c r="C23" s="206" t="s">
        <v>147</v>
      </c>
      <c r="D23" s="206"/>
      <c r="E23" s="206"/>
      <c r="F23" s="91">
        <v>1361.26</v>
      </c>
      <c r="H23" s="11"/>
    </row>
    <row r="24" spans="2:8" ht="15" customHeight="1">
      <c r="B24" s="7">
        <v>3</v>
      </c>
      <c r="C24" s="206" t="s">
        <v>148</v>
      </c>
      <c r="D24" s="206"/>
      <c r="E24" s="206"/>
      <c r="F24" s="95" t="s">
        <v>362</v>
      </c>
      <c r="H24" s="11"/>
    </row>
    <row r="25" spans="2:8" ht="15" customHeight="1">
      <c r="B25" s="7">
        <v>4</v>
      </c>
      <c r="C25" s="206" t="s">
        <v>150</v>
      </c>
      <c r="D25" s="206"/>
      <c r="E25" s="206"/>
      <c r="F25" s="4">
        <v>44927</v>
      </c>
      <c r="H25" s="11"/>
    </row>
    <row r="26" spans="2:8" ht="8.25" customHeight="1">
      <c r="B26" s="75" t="s">
        <v>151</v>
      </c>
      <c r="C26" s="208"/>
      <c r="D26" s="208"/>
      <c r="E26" s="208"/>
      <c r="F26" s="208"/>
      <c r="H26" s="11"/>
    </row>
    <row r="27" spans="2:8" ht="15" customHeight="1">
      <c r="B27" s="200" t="s">
        <v>152</v>
      </c>
      <c r="C27" s="244"/>
      <c r="D27" s="244"/>
      <c r="E27" s="244"/>
      <c r="F27" s="201"/>
      <c r="H27" s="11"/>
    </row>
    <row r="28" spans="2:8" ht="15" customHeight="1">
      <c r="B28" s="71">
        <v>1</v>
      </c>
      <c r="C28" s="186" t="s">
        <v>153</v>
      </c>
      <c r="D28" s="186"/>
      <c r="E28" s="186"/>
      <c r="F28" s="20" t="s">
        <v>154</v>
      </c>
      <c r="H28" s="11"/>
    </row>
    <row r="29" spans="2:8" ht="15" customHeight="1">
      <c r="B29" s="7" t="s">
        <v>127</v>
      </c>
      <c r="C29" s="16" t="s">
        <v>309</v>
      </c>
      <c r="D29" s="17"/>
      <c r="E29" s="25"/>
      <c r="F29" s="137">
        <f>F23</f>
        <v>1361.26</v>
      </c>
      <c r="H29" s="11"/>
    </row>
    <row r="30" spans="2:8" ht="15" customHeight="1">
      <c r="B30" s="7" t="s">
        <v>129</v>
      </c>
      <c r="C30" s="16" t="s">
        <v>156</v>
      </c>
      <c r="D30" s="17"/>
      <c r="E30" s="25"/>
      <c r="F30" s="137">
        <f t="shared" ref="F30:F36" si="0">$F$29*E30</f>
        <v>0</v>
      </c>
      <c r="H30" s="11"/>
    </row>
    <row r="31" spans="2:8" ht="15" customHeight="1">
      <c r="B31" s="7" t="s">
        <v>132</v>
      </c>
      <c r="C31" s="16" t="s">
        <v>157</v>
      </c>
      <c r="D31" s="17"/>
      <c r="E31" s="26">
        <v>0.4</v>
      </c>
      <c r="F31" s="137">
        <f t="shared" si="0"/>
        <v>544.5</v>
      </c>
      <c r="H31" s="11"/>
    </row>
    <row r="32" spans="2:8" ht="15" customHeight="1">
      <c r="B32" s="7" t="s">
        <v>135</v>
      </c>
      <c r="C32" s="16" t="s">
        <v>158</v>
      </c>
      <c r="D32" s="17"/>
      <c r="E32" s="25"/>
      <c r="F32" s="137">
        <f t="shared" si="0"/>
        <v>0</v>
      </c>
      <c r="H32" s="11"/>
    </row>
    <row r="33" spans="2:8" ht="15" customHeight="1">
      <c r="B33" s="7" t="s">
        <v>159</v>
      </c>
      <c r="C33" s="16" t="s">
        <v>160</v>
      </c>
      <c r="D33" s="17"/>
      <c r="E33" s="25"/>
      <c r="F33" s="137">
        <f t="shared" si="0"/>
        <v>0</v>
      </c>
      <c r="H33" s="11"/>
    </row>
    <row r="34" spans="2:8" ht="15" customHeight="1">
      <c r="B34" s="7" t="s">
        <v>161</v>
      </c>
      <c r="C34" s="16" t="s">
        <v>162</v>
      </c>
      <c r="D34" s="17"/>
      <c r="E34" s="25"/>
      <c r="F34" s="137">
        <f t="shared" si="0"/>
        <v>0</v>
      </c>
      <c r="H34" s="11"/>
    </row>
    <row r="35" spans="2:8" ht="15" customHeight="1">
      <c r="B35" s="7" t="s">
        <v>163</v>
      </c>
      <c r="C35" s="16" t="s">
        <v>164</v>
      </c>
      <c r="D35" s="17"/>
      <c r="E35" s="25"/>
      <c r="F35" s="137">
        <f t="shared" si="0"/>
        <v>0</v>
      </c>
      <c r="H35" s="11"/>
    </row>
    <row r="36" spans="2:8" ht="15" customHeight="1">
      <c r="B36" s="68" t="s">
        <v>165</v>
      </c>
      <c r="C36" s="242" t="s">
        <v>166</v>
      </c>
      <c r="D36" s="246"/>
      <c r="E36" s="26"/>
      <c r="F36" s="137">
        <f t="shared" si="0"/>
        <v>0</v>
      </c>
      <c r="H36" s="11"/>
    </row>
    <row r="37" spans="2:8" ht="15" customHeight="1">
      <c r="B37" s="200" t="s">
        <v>167</v>
      </c>
      <c r="C37" s="244"/>
      <c r="D37" s="201"/>
      <c r="E37" s="24">
        <f>SUM(E30:E36)</f>
        <v>0.4</v>
      </c>
      <c r="F37" s="20">
        <f>SUM(F29:F36)</f>
        <v>1905.76</v>
      </c>
      <c r="H37" s="11"/>
    </row>
    <row r="38" spans="2:8" ht="45.75" customHeight="1">
      <c r="B38" s="87" t="s">
        <v>168</v>
      </c>
      <c r="C38" s="210" t="s">
        <v>169</v>
      </c>
      <c r="D38" s="205"/>
      <c r="E38" s="205"/>
      <c r="F38" s="205"/>
      <c r="H38" s="11"/>
    </row>
    <row r="39" spans="2:8" ht="7.5" customHeight="1">
      <c r="B39" s="245"/>
      <c r="C39" s="245"/>
      <c r="D39" s="245"/>
      <c r="E39" s="245"/>
      <c r="F39" s="245"/>
      <c r="H39" s="11"/>
    </row>
    <row r="40" spans="2:8" ht="15" customHeight="1">
      <c r="B40" s="200" t="s">
        <v>170</v>
      </c>
      <c r="C40" s="244"/>
      <c r="D40" s="244"/>
      <c r="E40" s="244"/>
      <c r="F40" s="201"/>
      <c r="H40" s="11"/>
    </row>
    <row r="41" spans="2:8" ht="15" hidden="1" customHeight="1">
      <c r="B41" s="245"/>
      <c r="C41" s="245"/>
      <c r="D41" s="245"/>
      <c r="E41" s="245"/>
      <c r="F41" s="245"/>
      <c r="H41" s="11"/>
    </row>
    <row r="42" spans="2:8" ht="15" customHeight="1">
      <c r="B42" s="200" t="s">
        <v>171</v>
      </c>
      <c r="C42" s="244"/>
      <c r="D42" s="244"/>
      <c r="E42" s="244"/>
      <c r="F42" s="201"/>
      <c r="H42" s="11"/>
    </row>
    <row r="43" spans="2:8" ht="15" customHeight="1">
      <c r="B43" s="71" t="s">
        <v>172</v>
      </c>
      <c r="C43" s="200" t="s">
        <v>173</v>
      </c>
      <c r="D43" s="201"/>
      <c r="E43" s="31" t="s">
        <v>174</v>
      </c>
      <c r="F43" s="20" t="s">
        <v>154</v>
      </c>
      <c r="H43" s="11"/>
    </row>
    <row r="44" spans="2:8" ht="15" customHeight="1">
      <c r="B44" s="7" t="s">
        <v>127</v>
      </c>
      <c r="C44" s="242" t="s">
        <v>175</v>
      </c>
      <c r="D44" s="246"/>
      <c r="E44" s="25">
        <v>8.3330000000000001E-2</v>
      </c>
      <c r="F44" s="138">
        <f>E44*$F$37</f>
        <v>158.81</v>
      </c>
      <c r="H44" s="11"/>
    </row>
    <row r="45" spans="2:8" ht="15" customHeight="1">
      <c r="B45" s="18" t="s">
        <v>129</v>
      </c>
      <c r="C45" s="247" t="s">
        <v>176</v>
      </c>
      <c r="D45" s="248"/>
      <c r="E45" s="27">
        <f>8.33%+2.778%</f>
        <v>0.11108</v>
      </c>
      <c r="F45" s="138">
        <f>E45*$F$37</f>
        <v>211.69</v>
      </c>
      <c r="H45" s="11"/>
    </row>
    <row r="46" spans="2:8" ht="15" customHeight="1">
      <c r="B46" s="200" t="s">
        <v>177</v>
      </c>
      <c r="C46" s="244"/>
      <c r="D46" s="201"/>
      <c r="E46" s="24">
        <f>SUM(E44:E45)</f>
        <v>0.19441</v>
      </c>
      <c r="F46" s="21">
        <f>SUM(F44:F45)</f>
        <v>370.5</v>
      </c>
      <c r="H46" s="11"/>
    </row>
    <row r="47" spans="2:8" ht="45.75" customHeight="1">
      <c r="B47" s="87" t="s">
        <v>178</v>
      </c>
      <c r="C47" s="249" t="s">
        <v>179</v>
      </c>
      <c r="D47" s="250"/>
      <c r="E47" s="250"/>
      <c r="F47" s="251"/>
      <c r="H47" s="11"/>
    </row>
    <row r="48" spans="2:8" ht="15" hidden="1" customHeight="1">
      <c r="B48" s="245"/>
      <c r="C48" s="245"/>
      <c r="D48" s="245"/>
      <c r="E48" s="245"/>
      <c r="F48" s="245"/>
      <c r="H48" s="11"/>
    </row>
    <row r="49" spans="2:8" ht="15" customHeight="1">
      <c r="B49" s="200" t="s">
        <v>180</v>
      </c>
      <c r="C49" s="244"/>
      <c r="D49" s="244"/>
      <c r="E49" s="244"/>
      <c r="F49" s="201"/>
      <c r="H49" s="11"/>
    </row>
    <row r="50" spans="2:8" ht="15" customHeight="1">
      <c r="B50" s="71" t="s">
        <v>181</v>
      </c>
      <c r="C50" s="200" t="s">
        <v>182</v>
      </c>
      <c r="D50" s="201"/>
      <c r="E50" s="31" t="s">
        <v>174</v>
      </c>
      <c r="F50" s="20" t="s">
        <v>154</v>
      </c>
      <c r="H50" s="11"/>
    </row>
    <row r="51" spans="2:8" ht="15" customHeight="1">
      <c r="B51" s="7" t="s">
        <v>127</v>
      </c>
      <c r="C51" s="242" t="s">
        <v>183</v>
      </c>
      <c r="D51" s="246"/>
      <c r="E51" s="25">
        <v>0.2</v>
      </c>
      <c r="F51" s="138">
        <f>E51*($F$37+$F$46)</f>
        <v>455.25</v>
      </c>
      <c r="H51" s="11"/>
    </row>
    <row r="52" spans="2:8" ht="15" customHeight="1">
      <c r="B52" s="7" t="s">
        <v>129</v>
      </c>
      <c r="C52" s="242" t="s">
        <v>184</v>
      </c>
      <c r="D52" s="246"/>
      <c r="E52" s="25">
        <v>2.5000000000000001E-2</v>
      </c>
      <c r="F52" s="138">
        <f t="shared" ref="F52:F58" si="1">E52*($F$37+$F$46)</f>
        <v>56.91</v>
      </c>
      <c r="H52" s="11"/>
    </row>
    <row r="53" spans="2:8" ht="15" customHeight="1">
      <c r="B53" s="7" t="s">
        <v>132</v>
      </c>
      <c r="C53" s="242" t="s">
        <v>185</v>
      </c>
      <c r="D53" s="246"/>
      <c r="E53" s="66">
        <v>0.02</v>
      </c>
      <c r="F53" s="138">
        <f t="shared" si="1"/>
        <v>45.53</v>
      </c>
      <c r="H53" s="11"/>
    </row>
    <row r="54" spans="2:8" ht="15" customHeight="1">
      <c r="B54" s="7" t="s">
        <v>135</v>
      </c>
      <c r="C54" s="242" t="s">
        <v>186</v>
      </c>
      <c r="D54" s="246"/>
      <c r="E54" s="25">
        <v>1.4999999999999999E-2</v>
      </c>
      <c r="F54" s="138">
        <f t="shared" si="1"/>
        <v>34.14</v>
      </c>
      <c r="H54" s="11"/>
    </row>
    <row r="55" spans="2:8" ht="15" customHeight="1">
      <c r="B55" s="7" t="s">
        <v>159</v>
      </c>
      <c r="C55" s="242" t="s">
        <v>187</v>
      </c>
      <c r="D55" s="246"/>
      <c r="E55" s="25">
        <v>0.01</v>
      </c>
      <c r="F55" s="138">
        <f t="shared" si="1"/>
        <v>22.76</v>
      </c>
      <c r="H55" s="11"/>
    </row>
    <row r="56" spans="2:8" ht="15" customHeight="1">
      <c r="B56" s="7" t="s">
        <v>161</v>
      </c>
      <c r="C56" s="242" t="s">
        <v>188</v>
      </c>
      <c r="D56" s="246"/>
      <c r="E56" s="25">
        <v>6.0000000000000001E-3</v>
      </c>
      <c r="F56" s="138">
        <f t="shared" si="1"/>
        <v>13.66</v>
      </c>
      <c r="H56" s="11"/>
    </row>
    <row r="57" spans="2:8" ht="15" customHeight="1">
      <c r="B57" s="7" t="s">
        <v>163</v>
      </c>
      <c r="C57" s="242" t="s">
        <v>189</v>
      </c>
      <c r="D57" s="246"/>
      <c r="E57" s="23">
        <v>2E-3</v>
      </c>
      <c r="F57" s="138">
        <f t="shared" si="1"/>
        <v>4.55</v>
      </c>
      <c r="H57" s="11"/>
    </row>
    <row r="58" spans="2:8" ht="15" customHeight="1">
      <c r="B58" s="7" t="s">
        <v>165</v>
      </c>
      <c r="C58" s="242" t="s">
        <v>190</v>
      </c>
      <c r="D58" s="246"/>
      <c r="E58" s="25">
        <v>0.08</v>
      </c>
      <c r="F58" s="138">
        <f t="shared" si="1"/>
        <v>182.1</v>
      </c>
      <c r="H58" s="11"/>
    </row>
    <row r="59" spans="2:8" ht="15" customHeight="1">
      <c r="B59" s="200" t="s">
        <v>177</v>
      </c>
      <c r="C59" s="244"/>
      <c r="D59" s="201"/>
      <c r="E59" s="24">
        <f>SUM(E51:E58)</f>
        <v>0.35799999999999998</v>
      </c>
      <c r="F59" s="20">
        <f>SUM(F51:F58)</f>
        <v>814.9</v>
      </c>
      <c r="H59" s="11"/>
    </row>
    <row r="60" spans="2:8" ht="13.9">
      <c r="B60" s="87" t="s">
        <v>191</v>
      </c>
      <c r="C60" s="249" t="s">
        <v>192</v>
      </c>
      <c r="D60" s="250"/>
      <c r="E60" s="250"/>
      <c r="F60" s="251"/>
      <c r="H60" s="11"/>
    </row>
    <row r="61" spans="2:8" ht="13.9">
      <c r="B61" s="87" t="s">
        <v>193</v>
      </c>
      <c r="C61" s="258" t="s">
        <v>194</v>
      </c>
      <c r="D61" s="259"/>
      <c r="E61" s="259"/>
      <c r="F61" s="260"/>
      <c r="H61" s="11"/>
    </row>
    <row r="62" spans="2:8" ht="30.75" customHeight="1">
      <c r="B62" s="87" t="s">
        <v>195</v>
      </c>
      <c r="C62" s="261" t="s">
        <v>196</v>
      </c>
      <c r="D62" s="262"/>
      <c r="E62" s="262"/>
      <c r="F62" s="263"/>
      <c r="H62" s="11"/>
    </row>
    <row r="63" spans="2:8" ht="15" hidden="1" customHeight="1">
      <c r="B63" s="245"/>
      <c r="C63" s="245"/>
      <c r="D63" s="245"/>
      <c r="E63" s="245"/>
      <c r="F63" s="245"/>
      <c r="H63" s="11"/>
    </row>
    <row r="64" spans="2:8" ht="15" customHeight="1">
      <c r="B64" s="200" t="s">
        <v>197</v>
      </c>
      <c r="C64" s="244"/>
      <c r="D64" s="244"/>
      <c r="E64" s="244"/>
      <c r="F64" s="201"/>
      <c r="H64" s="11"/>
    </row>
    <row r="65" spans="2:8" ht="15" customHeight="1">
      <c r="B65" s="71" t="s">
        <v>198</v>
      </c>
      <c r="C65" s="200" t="s">
        <v>199</v>
      </c>
      <c r="D65" s="244"/>
      <c r="E65" s="201"/>
      <c r="F65" s="20" t="s">
        <v>154</v>
      </c>
      <c r="H65" s="11"/>
    </row>
    <row r="66" spans="2:8" ht="15" customHeight="1">
      <c r="B66" s="68" t="s">
        <v>127</v>
      </c>
      <c r="C66" s="242" t="s">
        <v>200</v>
      </c>
      <c r="D66" s="243"/>
      <c r="E66" s="246"/>
      <c r="F66" s="6">
        <f>(3.9*2*22)-(0.06*F29)</f>
        <v>89.92</v>
      </c>
      <c r="H66" s="11"/>
    </row>
    <row r="67" spans="2:8" ht="15" customHeight="1">
      <c r="B67" s="68" t="s">
        <v>129</v>
      </c>
      <c r="C67" s="252" t="s">
        <v>201</v>
      </c>
      <c r="D67" s="253"/>
      <c r="E67" s="254"/>
      <c r="F67" s="6">
        <v>210.23</v>
      </c>
      <c r="H67" s="11"/>
    </row>
    <row r="68" spans="2:8" ht="15" customHeight="1">
      <c r="B68" s="7" t="s">
        <v>132</v>
      </c>
      <c r="C68" s="255" t="s">
        <v>202</v>
      </c>
      <c r="D68" s="256"/>
      <c r="E68" s="257"/>
      <c r="F68" s="139">
        <v>13.08</v>
      </c>
    </row>
    <row r="69" spans="2:8" ht="15" customHeight="1">
      <c r="B69" s="7" t="s">
        <v>135</v>
      </c>
      <c r="C69" s="255" t="s">
        <v>325</v>
      </c>
      <c r="D69" s="256"/>
      <c r="E69" s="257"/>
      <c r="F69" s="139">
        <v>116.69</v>
      </c>
      <c r="H69" s="11"/>
    </row>
    <row r="70" spans="2:8" ht="15" customHeight="1">
      <c r="B70" s="7" t="s">
        <v>159</v>
      </c>
      <c r="C70" s="219" t="s">
        <v>205</v>
      </c>
      <c r="D70" s="219"/>
      <c r="E70" s="219"/>
      <c r="F70" s="139">
        <v>0</v>
      </c>
      <c r="H70" s="11"/>
    </row>
    <row r="71" spans="2:8" ht="15" customHeight="1">
      <c r="B71" s="68" t="s">
        <v>161</v>
      </c>
      <c r="C71" s="219" t="s">
        <v>316</v>
      </c>
      <c r="D71" s="219"/>
      <c r="E71" s="219"/>
      <c r="F71" s="139">
        <v>0</v>
      </c>
      <c r="H71" s="11"/>
    </row>
    <row r="72" spans="2:8" ht="15" customHeight="1">
      <c r="B72" s="186" t="s">
        <v>207</v>
      </c>
      <c r="C72" s="186"/>
      <c r="D72" s="186"/>
      <c r="E72" s="186"/>
      <c r="F72" s="20">
        <f>SUM(F66:F71)</f>
        <v>429.92</v>
      </c>
    </row>
    <row r="73" spans="2:8" ht="13.9">
      <c r="B73" s="87" t="s">
        <v>208</v>
      </c>
      <c r="C73" s="249" t="s">
        <v>209</v>
      </c>
      <c r="D73" s="250"/>
      <c r="E73" s="250"/>
      <c r="F73" s="251"/>
      <c r="H73" s="11"/>
    </row>
    <row r="74" spans="2:8" ht="35.25" customHeight="1">
      <c r="B74" s="268" t="s">
        <v>210</v>
      </c>
      <c r="C74" s="271" t="s">
        <v>211</v>
      </c>
      <c r="D74" s="272"/>
      <c r="E74" s="272"/>
      <c r="F74" s="273"/>
      <c r="H74" s="11"/>
    </row>
    <row r="75" spans="2:8" ht="11.25" customHeight="1">
      <c r="B75" s="269"/>
      <c r="C75" s="274"/>
      <c r="D75" s="275"/>
      <c r="E75" s="275"/>
      <c r="F75" s="276"/>
      <c r="H75" s="11"/>
    </row>
    <row r="76" spans="2:8" ht="21.75" customHeight="1">
      <c r="B76" s="269"/>
      <c r="C76" s="274"/>
      <c r="D76" s="275"/>
      <c r="E76" s="275"/>
      <c r="F76" s="276"/>
      <c r="H76" s="11"/>
    </row>
    <row r="77" spans="2:8" ht="6" customHeight="1">
      <c r="B77" s="270"/>
      <c r="C77" s="277"/>
      <c r="D77" s="278"/>
      <c r="E77" s="278"/>
      <c r="F77" s="279"/>
      <c r="H77" s="11"/>
    </row>
    <row r="78" spans="2:8" ht="12" hidden="1" customHeight="1">
      <c r="B78" s="88"/>
      <c r="C78" s="89"/>
      <c r="D78" s="89"/>
      <c r="E78" s="89"/>
      <c r="F78" s="89"/>
      <c r="H78" s="11"/>
    </row>
    <row r="79" spans="2:8" ht="13.9">
      <c r="B79" s="200" t="s">
        <v>212</v>
      </c>
      <c r="C79" s="244"/>
      <c r="D79" s="244"/>
      <c r="E79" s="244"/>
      <c r="F79" s="201"/>
      <c r="H79" s="11"/>
    </row>
    <row r="80" spans="2:8" ht="13.9">
      <c r="B80" s="71">
        <v>2</v>
      </c>
      <c r="C80" s="264" t="s">
        <v>213</v>
      </c>
      <c r="D80" s="265"/>
      <c r="E80" s="31" t="s">
        <v>174</v>
      </c>
      <c r="F80" s="20" t="s">
        <v>154</v>
      </c>
      <c r="H80" s="11"/>
    </row>
    <row r="81" spans="2:8" ht="13.9">
      <c r="B81" s="7" t="s">
        <v>172</v>
      </c>
      <c r="C81" s="242" t="str">
        <f>C43</f>
        <v>13º (décimo-terceiro) Salário, Férias e Adicional de Férias</v>
      </c>
      <c r="D81" s="246"/>
      <c r="E81" s="155">
        <f>E46</f>
        <v>0.19441</v>
      </c>
      <c r="F81" s="138">
        <f>F46</f>
        <v>370.5</v>
      </c>
      <c r="H81" s="11"/>
    </row>
    <row r="82" spans="2:8" ht="13.9">
      <c r="B82" s="7" t="s">
        <v>181</v>
      </c>
      <c r="C82" s="266" t="str">
        <f>C50</f>
        <v>GPS, FGTS e Outras contribuições</v>
      </c>
      <c r="D82" s="267"/>
      <c r="E82" s="155">
        <f>E59</f>
        <v>0.35799999999999998</v>
      </c>
      <c r="F82" s="138">
        <f>F59</f>
        <v>814.9</v>
      </c>
      <c r="H82" s="11"/>
    </row>
    <row r="83" spans="2:8" ht="13.9">
      <c r="B83" s="7" t="s">
        <v>198</v>
      </c>
      <c r="C83" s="242" t="str">
        <f>C65</f>
        <v>Benefícios Mensais e Diários</v>
      </c>
      <c r="D83" s="246"/>
      <c r="E83" s="155">
        <v>0</v>
      </c>
      <c r="F83" s="138">
        <f>F72</f>
        <v>429.92</v>
      </c>
      <c r="H83" s="11"/>
    </row>
    <row r="84" spans="2:8" ht="13.9">
      <c r="B84" s="200" t="s">
        <v>177</v>
      </c>
      <c r="C84" s="244"/>
      <c r="D84" s="201"/>
      <c r="E84" s="31">
        <f>SUM(E81:E83)</f>
        <v>0.55240999999999996</v>
      </c>
      <c r="F84" s="20">
        <f>SUM(F81:F83)</f>
        <v>1615.32</v>
      </c>
      <c r="H84" s="11"/>
    </row>
    <row r="85" spans="2:8" ht="5.25" customHeight="1">
      <c r="B85" s="245"/>
      <c r="C85" s="245"/>
      <c r="D85" s="245"/>
      <c r="E85" s="245"/>
      <c r="F85" s="245"/>
      <c r="H85" s="11"/>
    </row>
    <row r="86" spans="2:8" ht="15" customHeight="1">
      <c r="B86" s="200" t="s">
        <v>214</v>
      </c>
      <c r="C86" s="244"/>
      <c r="D86" s="244"/>
      <c r="E86" s="244"/>
      <c r="F86" s="201"/>
      <c r="H86" s="11"/>
    </row>
    <row r="87" spans="2:8" ht="15" customHeight="1">
      <c r="B87" s="71">
        <v>3</v>
      </c>
      <c r="C87" s="200" t="s">
        <v>215</v>
      </c>
      <c r="D87" s="201"/>
      <c r="E87" s="31" t="s">
        <v>174</v>
      </c>
      <c r="F87" s="20" t="s">
        <v>154</v>
      </c>
      <c r="H87" s="11"/>
    </row>
    <row r="88" spans="2:8" ht="15" customHeight="1">
      <c r="B88" s="7" t="s">
        <v>127</v>
      </c>
      <c r="C88" s="242" t="s">
        <v>216</v>
      </c>
      <c r="D88" s="246"/>
      <c r="E88" s="23">
        <v>4.1999999999999997E-3</v>
      </c>
      <c r="F88" s="138">
        <f>E88*$F$37</f>
        <v>8</v>
      </c>
      <c r="H88" s="11"/>
    </row>
    <row r="89" spans="2:8" ht="15" customHeight="1">
      <c r="B89" s="7" t="s">
        <v>129</v>
      </c>
      <c r="C89" s="266" t="s">
        <v>217</v>
      </c>
      <c r="D89" s="267"/>
      <c r="E89" s="23">
        <f>E88*E58</f>
        <v>3.4000000000000002E-4</v>
      </c>
      <c r="F89" s="138">
        <f>E89*F37</f>
        <v>0.65</v>
      </c>
      <c r="H89" s="11"/>
    </row>
    <row r="90" spans="2:8" ht="15" customHeight="1">
      <c r="B90" s="7" t="s">
        <v>132</v>
      </c>
      <c r="C90" s="242" t="s">
        <v>218</v>
      </c>
      <c r="D90" s="246"/>
      <c r="E90" s="23">
        <f>((1+1/12+E45)*E58*40%)*90%</f>
        <v>3.44E-2</v>
      </c>
      <c r="F90" s="138">
        <f>E90*$F$37</f>
        <v>65.56</v>
      </c>
      <c r="H90" s="11"/>
    </row>
    <row r="91" spans="2:8" ht="15" customHeight="1">
      <c r="B91" s="7" t="s">
        <v>135</v>
      </c>
      <c r="C91" s="242" t="s">
        <v>219</v>
      </c>
      <c r="D91" s="246"/>
      <c r="E91" s="23">
        <f>(1/30*7)/12</f>
        <v>1.9439999999999999E-2</v>
      </c>
      <c r="F91" s="138">
        <f t="shared" ref="F91" si="2">E91*$F$37</f>
        <v>37.049999999999997</v>
      </c>
      <c r="H91" s="11"/>
    </row>
    <row r="92" spans="2:8" ht="15" customHeight="1">
      <c r="B92" s="7" t="s">
        <v>159</v>
      </c>
      <c r="C92" s="266" t="s">
        <v>220</v>
      </c>
      <c r="D92" s="267"/>
      <c r="E92" s="23">
        <f>E91*E82</f>
        <v>6.96E-3</v>
      </c>
      <c r="F92" s="138">
        <f>E92*$F$37</f>
        <v>13.26</v>
      </c>
      <c r="H92" s="11"/>
    </row>
    <row r="93" spans="2:8" ht="15" customHeight="1">
      <c r="B93" s="68" t="s">
        <v>161</v>
      </c>
      <c r="C93" s="242" t="s">
        <v>221</v>
      </c>
      <c r="D93" s="246"/>
      <c r="E93" s="23">
        <f>4%-E90</f>
        <v>5.5999999999999999E-3</v>
      </c>
      <c r="F93" s="138">
        <f t="shared" ref="F93" si="3">E93*$F$37</f>
        <v>10.67</v>
      </c>
      <c r="H93" s="11"/>
    </row>
    <row r="94" spans="2:8" ht="15" customHeight="1">
      <c r="B94" s="200" t="s">
        <v>177</v>
      </c>
      <c r="C94" s="244"/>
      <c r="D94" s="201"/>
      <c r="E94" s="24">
        <f>SUM(E88:E93)</f>
        <v>7.0940000000000003E-2</v>
      </c>
      <c r="F94" s="20">
        <f>SUM(F88:F93)</f>
        <v>135.19</v>
      </c>
      <c r="H94" s="11"/>
    </row>
    <row r="95" spans="2:8" ht="37.5" hidden="1" customHeight="1">
      <c r="B95" s="90" t="s">
        <v>222</v>
      </c>
      <c r="C95" s="280" t="s">
        <v>223</v>
      </c>
      <c r="D95" s="281"/>
      <c r="E95" s="281"/>
      <c r="F95" s="282"/>
      <c r="H95" s="11"/>
    </row>
    <row r="96" spans="2:8" ht="141.75" hidden="1" customHeight="1">
      <c r="B96" s="90" t="s">
        <v>224</v>
      </c>
      <c r="C96" s="280" t="s">
        <v>225</v>
      </c>
      <c r="D96" s="281"/>
      <c r="E96" s="281"/>
      <c r="F96" s="282"/>
      <c r="H96" s="11"/>
    </row>
    <row r="97" spans="2:8" ht="27.75" hidden="1" customHeight="1">
      <c r="B97" s="90" t="s">
        <v>226</v>
      </c>
      <c r="C97" s="280" t="s">
        <v>227</v>
      </c>
      <c r="D97" s="281"/>
      <c r="E97" s="281"/>
      <c r="F97" s="282"/>
      <c r="H97" s="11"/>
    </row>
    <row r="98" spans="2:8" ht="38.25" hidden="1" customHeight="1">
      <c r="B98" s="90" t="s">
        <v>228</v>
      </c>
      <c r="C98" s="280" t="s">
        <v>229</v>
      </c>
      <c r="D98" s="281"/>
      <c r="E98" s="281"/>
      <c r="F98" s="282"/>
      <c r="H98" s="11"/>
    </row>
    <row r="99" spans="2:8" ht="36.75" hidden="1" customHeight="1">
      <c r="B99" s="90" t="s">
        <v>230</v>
      </c>
      <c r="C99" s="280" t="s">
        <v>231</v>
      </c>
      <c r="D99" s="281"/>
      <c r="E99" s="281"/>
      <c r="F99" s="282"/>
      <c r="H99" s="11"/>
    </row>
    <row r="100" spans="2:8" ht="24" hidden="1">
      <c r="B100" s="90" t="s">
        <v>232</v>
      </c>
      <c r="C100" s="280" t="s">
        <v>233</v>
      </c>
      <c r="D100" s="281"/>
      <c r="E100" s="281"/>
      <c r="F100" s="282"/>
      <c r="H100" s="11"/>
    </row>
    <row r="101" spans="2:8" ht="63" hidden="1" customHeight="1">
      <c r="B101" s="90" t="s">
        <v>234</v>
      </c>
      <c r="C101" s="280" t="s">
        <v>235</v>
      </c>
      <c r="D101" s="281"/>
      <c r="E101" s="281"/>
      <c r="F101" s="282"/>
      <c r="H101" s="11"/>
    </row>
    <row r="102" spans="2:8" ht="37.5" customHeight="1">
      <c r="B102" s="94" t="s">
        <v>236</v>
      </c>
      <c r="C102" s="283" t="s">
        <v>317</v>
      </c>
      <c r="D102" s="284"/>
      <c r="E102" s="284"/>
      <c r="F102" s="285"/>
      <c r="H102" s="11"/>
    </row>
    <row r="103" spans="2:8" ht="7.5" customHeight="1">
      <c r="B103" s="245"/>
      <c r="C103" s="245"/>
      <c r="D103" s="245"/>
      <c r="E103" s="245"/>
      <c r="F103" s="245"/>
      <c r="H103" s="11"/>
    </row>
    <row r="104" spans="2:8" ht="15" customHeight="1">
      <c r="B104" s="200" t="s">
        <v>238</v>
      </c>
      <c r="C104" s="244"/>
      <c r="D104" s="244"/>
      <c r="E104" s="244"/>
      <c r="F104" s="201"/>
      <c r="H104" s="11"/>
    </row>
    <row r="105" spans="2:8" ht="38.25" customHeight="1">
      <c r="B105" s="94" t="s">
        <v>239</v>
      </c>
      <c r="C105" s="283" t="s">
        <v>240</v>
      </c>
      <c r="D105" s="284"/>
      <c r="E105" s="284"/>
      <c r="F105" s="285"/>
      <c r="H105" s="11"/>
    </row>
    <row r="106" spans="2:8" ht="15" hidden="1" customHeight="1">
      <c r="B106" s="245"/>
      <c r="C106" s="245"/>
      <c r="D106" s="245"/>
      <c r="E106" s="245"/>
      <c r="F106" s="245"/>
      <c r="H106" s="11"/>
    </row>
    <row r="107" spans="2:8" ht="15" customHeight="1">
      <c r="B107" s="200" t="s">
        <v>241</v>
      </c>
      <c r="C107" s="244"/>
      <c r="D107" s="244"/>
      <c r="E107" s="244"/>
      <c r="F107" s="201"/>
      <c r="H107" s="11"/>
    </row>
    <row r="108" spans="2:8" ht="15" customHeight="1">
      <c r="B108" s="71" t="s">
        <v>242</v>
      </c>
      <c r="C108" s="286" t="s">
        <v>243</v>
      </c>
      <c r="D108" s="287"/>
      <c r="E108" s="31" t="s">
        <v>174</v>
      </c>
      <c r="F108" s="20" t="s">
        <v>154</v>
      </c>
      <c r="H108" s="11"/>
    </row>
    <row r="109" spans="2:8" ht="15" customHeight="1">
      <c r="B109" s="7" t="s">
        <v>127</v>
      </c>
      <c r="C109" s="242" t="s">
        <v>244</v>
      </c>
      <c r="D109" s="246"/>
      <c r="E109" s="25">
        <f>((1+1+1/3)*1/12)/12</f>
        <v>1.6199999999999999E-2</v>
      </c>
      <c r="F109" s="138">
        <f t="shared" ref="F109:F114" si="4">E109*$F$37</f>
        <v>30.87</v>
      </c>
      <c r="H109" s="11"/>
    </row>
    <row r="110" spans="2:8" ht="15" customHeight="1">
      <c r="B110" s="7" t="s">
        <v>129</v>
      </c>
      <c r="C110" s="266" t="s">
        <v>245</v>
      </c>
      <c r="D110" s="267"/>
      <c r="E110" s="25">
        <f>(2.96/30)/12</f>
        <v>8.2199999999999999E-3</v>
      </c>
      <c r="F110" s="138">
        <f t="shared" si="4"/>
        <v>15.67</v>
      </c>
      <c r="H110" s="11"/>
    </row>
    <row r="111" spans="2:8" ht="15" customHeight="1">
      <c r="B111" s="7" t="s">
        <v>132</v>
      </c>
      <c r="C111" s="69" t="s">
        <v>246</v>
      </c>
      <c r="D111" s="70"/>
      <c r="E111" s="25">
        <f>((5/30)/12)*1.5%</f>
        <v>2.1000000000000001E-4</v>
      </c>
      <c r="F111" s="138">
        <f t="shared" si="4"/>
        <v>0.4</v>
      </c>
      <c r="H111" s="11"/>
    </row>
    <row r="112" spans="2:8" ht="15" customHeight="1">
      <c r="B112" s="7" t="s">
        <v>135</v>
      </c>
      <c r="C112" s="242" t="s">
        <v>247</v>
      </c>
      <c r="D112" s="246"/>
      <c r="E112" s="25">
        <f>((15/30)/12)*0.0078</f>
        <v>3.3E-4</v>
      </c>
      <c r="F112" s="138">
        <f t="shared" si="4"/>
        <v>0.63</v>
      </c>
      <c r="H112" s="11"/>
    </row>
    <row r="113" spans="2:8" ht="15" customHeight="1">
      <c r="B113" s="7" t="s">
        <v>159</v>
      </c>
      <c r="C113" s="242" t="s">
        <v>248</v>
      </c>
      <c r="D113" s="246"/>
      <c r="E113" s="25">
        <f>((1+1/3)/12)*(4/12)*2%</f>
        <v>7.3999999999999999E-4</v>
      </c>
      <c r="F113" s="138">
        <f t="shared" si="4"/>
        <v>1.41</v>
      </c>
      <c r="H113" s="11"/>
    </row>
    <row r="114" spans="2:8" ht="15" customHeight="1">
      <c r="B114" s="7" t="s">
        <v>161</v>
      </c>
      <c r="C114" s="236" t="s">
        <v>249</v>
      </c>
      <c r="D114" s="288"/>
      <c r="E114" s="25">
        <v>0</v>
      </c>
      <c r="F114" s="138">
        <f t="shared" si="4"/>
        <v>0</v>
      </c>
      <c r="H114" s="11"/>
    </row>
    <row r="115" spans="2:8" ht="15" customHeight="1">
      <c r="B115" s="200" t="s">
        <v>177</v>
      </c>
      <c r="C115" s="244"/>
      <c r="D115" s="201"/>
      <c r="E115" s="24">
        <f>SUM(E109:E114)</f>
        <v>2.5700000000000001E-2</v>
      </c>
      <c r="F115" s="141">
        <f>SUM(F109:F114)</f>
        <v>48.98</v>
      </c>
      <c r="H115" s="11"/>
    </row>
    <row r="116" spans="2:8" ht="64.5" hidden="1" customHeight="1">
      <c r="B116" s="90" t="s">
        <v>250</v>
      </c>
      <c r="C116" s="283" t="s">
        <v>251</v>
      </c>
      <c r="D116" s="284"/>
      <c r="E116" s="284"/>
      <c r="F116" s="285"/>
      <c r="H116" s="11"/>
    </row>
    <row r="117" spans="2:8" ht="25.5" hidden="1" customHeight="1">
      <c r="B117" s="90" t="s">
        <v>252</v>
      </c>
      <c r="C117" s="283" t="s">
        <v>253</v>
      </c>
      <c r="D117" s="284"/>
      <c r="E117" s="284"/>
      <c r="F117" s="285"/>
      <c r="H117" s="11"/>
    </row>
    <row r="118" spans="2:8" ht="25.5" hidden="1" customHeight="1">
      <c r="B118" s="90" t="s">
        <v>254</v>
      </c>
      <c r="C118" s="283" t="s">
        <v>255</v>
      </c>
      <c r="D118" s="284"/>
      <c r="E118" s="284"/>
      <c r="F118" s="285"/>
      <c r="H118" s="11"/>
    </row>
    <row r="119" spans="2:8" ht="22.5" hidden="1" customHeight="1">
      <c r="B119" s="90" t="s">
        <v>256</v>
      </c>
      <c r="C119" s="283" t="s">
        <v>257</v>
      </c>
      <c r="D119" s="284"/>
      <c r="E119" s="284"/>
      <c r="F119" s="285"/>
      <c r="H119" s="11"/>
    </row>
    <row r="120" spans="2:8" ht="45" hidden="1" customHeight="1">
      <c r="B120" s="90" t="s">
        <v>258</v>
      </c>
      <c r="C120" s="283" t="s">
        <v>259</v>
      </c>
      <c r="D120" s="284"/>
      <c r="E120" s="284"/>
      <c r="F120" s="285"/>
      <c r="H120" s="11"/>
    </row>
    <row r="121" spans="2:8" ht="66.75" hidden="1" customHeight="1">
      <c r="B121" s="90" t="s">
        <v>260</v>
      </c>
      <c r="C121" s="283" t="s">
        <v>261</v>
      </c>
      <c r="D121" s="284"/>
      <c r="E121" s="284"/>
      <c r="F121" s="285"/>
      <c r="H121" s="11"/>
    </row>
    <row r="122" spans="2:8" ht="102" hidden="1" customHeight="1">
      <c r="B122" s="90" t="s">
        <v>262</v>
      </c>
      <c r="C122" s="283" t="s">
        <v>263</v>
      </c>
      <c r="D122" s="284"/>
      <c r="E122" s="284"/>
      <c r="F122" s="285"/>
      <c r="H122" s="11"/>
    </row>
    <row r="123" spans="2:8" ht="13.9" hidden="1">
      <c r="B123" s="245"/>
      <c r="C123" s="245"/>
      <c r="D123" s="245"/>
      <c r="E123" s="245"/>
      <c r="F123" s="245"/>
      <c r="H123" s="11"/>
    </row>
    <row r="124" spans="2:8" ht="15" customHeight="1">
      <c r="B124" s="200" t="s">
        <v>264</v>
      </c>
      <c r="C124" s="244"/>
      <c r="D124" s="244"/>
      <c r="E124" s="244"/>
      <c r="F124" s="201"/>
      <c r="H124" s="11"/>
    </row>
    <row r="125" spans="2:8" ht="15" customHeight="1">
      <c r="B125" s="71" t="s">
        <v>265</v>
      </c>
      <c r="C125" s="200" t="s">
        <v>266</v>
      </c>
      <c r="D125" s="201"/>
      <c r="E125" s="31" t="s">
        <v>174</v>
      </c>
      <c r="F125" s="20" t="s">
        <v>154</v>
      </c>
      <c r="H125" s="11"/>
    </row>
    <row r="126" spans="2:8" ht="15" customHeight="1">
      <c r="B126" s="7" t="s">
        <v>127</v>
      </c>
      <c r="C126" s="242" t="s">
        <v>267</v>
      </c>
      <c r="D126" s="246"/>
      <c r="E126" s="23">
        <v>0</v>
      </c>
      <c r="F126" s="138">
        <f>E126*$F$37</f>
        <v>0</v>
      </c>
      <c r="H126" s="11"/>
    </row>
    <row r="127" spans="2:8" ht="15" customHeight="1">
      <c r="B127" s="200" t="s">
        <v>177</v>
      </c>
      <c r="C127" s="244"/>
      <c r="D127" s="201"/>
      <c r="E127" s="24">
        <f>SUM(E126)</f>
        <v>0</v>
      </c>
      <c r="F127" s="20">
        <f>SUM(F126)</f>
        <v>0</v>
      </c>
      <c r="H127" s="11"/>
    </row>
    <row r="128" spans="2:8" ht="15" customHeight="1">
      <c r="B128" s="94" t="s">
        <v>268</v>
      </c>
      <c r="C128" s="290" t="s">
        <v>269</v>
      </c>
      <c r="D128" s="291"/>
      <c r="E128" s="291"/>
      <c r="F128" s="292"/>
      <c r="H128" s="11"/>
    </row>
    <row r="129" spans="2:8" ht="13.9" hidden="1">
      <c r="B129" s="245"/>
      <c r="C129" s="245"/>
      <c r="D129" s="245"/>
      <c r="E129" s="245"/>
      <c r="F129" s="245"/>
      <c r="H129" s="11"/>
    </row>
    <row r="130" spans="2:8" ht="15" customHeight="1">
      <c r="B130" s="200" t="s">
        <v>270</v>
      </c>
      <c r="C130" s="244"/>
      <c r="D130" s="244"/>
      <c r="E130" s="244"/>
      <c r="F130" s="201"/>
      <c r="H130" s="11"/>
    </row>
    <row r="131" spans="2:8" ht="15" customHeight="1">
      <c r="B131" s="71">
        <v>4</v>
      </c>
      <c r="C131" s="264" t="s">
        <v>271</v>
      </c>
      <c r="D131" s="265"/>
      <c r="E131" s="31" t="s">
        <v>174</v>
      </c>
      <c r="F131" s="20" t="s">
        <v>154</v>
      </c>
      <c r="H131" s="11"/>
    </row>
    <row r="132" spans="2:8" ht="15" customHeight="1">
      <c r="B132" s="7" t="s">
        <v>242</v>
      </c>
      <c r="C132" s="242" t="str">
        <f>C108</f>
        <v>Ausências Legais</v>
      </c>
      <c r="D132" s="246"/>
      <c r="E132" s="155">
        <f>E115</f>
        <v>2.5700000000000001E-2</v>
      </c>
      <c r="F132" s="138">
        <f>F115</f>
        <v>48.98</v>
      </c>
      <c r="H132" s="11"/>
    </row>
    <row r="133" spans="2:8" ht="15" customHeight="1">
      <c r="B133" s="7" t="s">
        <v>265</v>
      </c>
      <c r="C133" s="266" t="str">
        <f>C125</f>
        <v>Intrajornada</v>
      </c>
      <c r="D133" s="267"/>
      <c r="E133" s="155">
        <f>E127</f>
        <v>0</v>
      </c>
      <c r="F133" s="138">
        <f>F127</f>
        <v>0</v>
      </c>
      <c r="H133" s="11"/>
    </row>
    <row r="134" spans="2:8" ht="15" customHeight="1">
      <c r="B134" s="200" t="s">
        <v>177</v>
      </c>
      <c r="C134" s="244"/>
      <c r="D134" s="201"/>
      <c r="E134" s="31">
        <f>SUM(E132:E133)</f>
        <v>2.5700000000000001E-2</v>
      </c>
      <c r="F134" s="20">
        <f>SUM(F132:F133)</f>
        <v>48.98</v>
      </c>
      <c r="H134" s="11"/>
    </row>
    <row r="135" spans="2:8" ht="8.25" customHeight="1">
      <c r="B135" s="289"/>
      <c r="C135" s="289"/>
      <c r="D135" s="289"/>
      <c r="E135" s="289"/>
      <c r="F135" s="289"/>
      <c r="H135" s="11"/>
    </row>
    <row r="136" spans="2:8" ht="15" customHeight="1">
      <c r="B136" s="200" t="s">
        <v>272</v>
      </c>
      <c r="C136" s="244"/>
      <c r="D136" s="244"/>
      <c r="E136" s="244"/>
      <c r="F136" s="201"/>
      <c r="H136" s="11"/>
    </row>
    <row r="137" spans="2:8" ht="15" customHeight="1">
      <c r="B137" s="71">
        <v>5</v>
      </c>
      <c r="C137" s="200" t="s">
        <v>273</v>
      </c>
      <c r="D137" s="244"/>
      <c r="E137" s="201"/>
      <c r="F137" s="20" t="s">
        <v>154</v>
      </c>
      <c r="H137" s="11"/>
    </row>
    <row r="138" spans="2:8" ht="15" customHeight="1">
      <c r="B138" s="7" t="s">
        <v>127</v>
      </c>
      <c r="C138" s="242" t="s">
        <v>318</v>
      </c>
      <c r="D138" s="243"/>
      <c r="E138" s="246"/>
      <c r="F138" s="142">
        <f>'ASG SEM INSALUBRIDADE'!F138</f>
        <v>84.1</v>
      </c>
      <c r="H138" s="11"/>
    </row>
    <row r="139" spans="2:8" ht="15" customHeight="1">
      <c r="B139" s="7" t="s">
        <v>129</v>
      </c>
      <c r="C139" s="242" t="s">
        <v>275</v>
      </c>
      <c r="D139" s="243"/>
      <c r="E139" s="246"/>
      <c r="F139" s="142">
        <f>'ASG SEM INSALUBRIDADE'!F139</f>
        <v>822.55</v>
      </c>
      <c r="H139" s="11"/>
    </row>
    <row r="140" spans="2:8" ht="15" customHeight="1">
      <c r="B140" s="7" t="s">
        <v>132</v>
      </c>
      <c r="C140" s="242" t="s">
        <v>276</v>
      </c>
      <c r="D140" s="243"/>
      <c r="E140" s="246"/>
      <c r="F140" s="142">
        <v>0</v>
      </c>
      <c r="H140" s="11"/>
    </row>
    <row r="141" spans="2:8" ht="15" customHeight="1">
      <c r="B141" s="68" t="s">
        <v>135</v>
      </c>
      <c r="C141" s="236" t="s">
        <v>206</v>
      </c>
      <c r="D141" s="237"/>
      <c r="E141" s="288"/>
      <c r="F141" s="91">
        <v>0</v>
      </c>
      <c r="H141" s="11"/>
    </row>
    <row r="142" spans="2:8" ht="15" customHeight="1">
      <c r="B142" s="200" t="s">
        <v>277</v>
      </c>
      <c r="C142" s="244"/>
      <c r="D142" s="244"/>
      <c r="E142" s="201"/>
      <c r="F142" s="20">
        <f>SUM(F138:F141)</f>
        <v>906.65</v>
      </c>
      <c r="H142" s="11"/>
    </row>
    <row r="143" spans="2:8" ht="51.75" customHeight="1">
      <c r="B143" s="94" t="s">
        <v>278</v>
      </c>
      <c r="C143" s="283" t="s">
        <v>310</v>
      </c>
      <c r="D143" s="284"/>
      <c r="E143" s="284"/>
      <c r="F143" s="285"/>
      <c r="H143" s="11"/>
    </row>
    <row r="144" spans="2:8" ht="7.5" customHeight="1">
      <c r="B144" s="289"/>
      <c r="C144" s="289"/>
      <c r="D144" s="289"/>
      <c r="E144" s="289"/>
      <c r="F144" s="289"/>
      <c r="H144" s="11"/>
    </row>
    <row r="145" spans="2:8" ht="15" customHeight="1">
      <c r="B145" s="200" t="s">
        <v>280</v>
      </c>
      <c r="C145" s="244"/>
      <c r="D145" s="244"/>
      <c r="E145" s="244"/>
      <c r="F145" s="201"/>
      <c r="H145" s="11"/>
    </row>
    <row r="146" spans="2:8" ht="15" customHeight="1">
      <c r="B146" s="71">
        <v>6</v>
      </c>
      <c r="C146" s="200" t="s">
        <v>281</v>
      </c>
      <c r="D146" s="201"/>
      <c r="E146" s="31" t="s">
        <v>174</v>
      </c>
      <c r="F146" s="20" t="s">
        <v>154</v>
      </c>
      <c r="H146" s="11"/>
    </row>
    <row r="147" spans="2:8" ht="15" customHeight="1">
      <c r="B147" s="7" t="s">
        <v>127</v>
      </c>
      <c r="C147" s="293" t="s">
        <v>282</v>
      </c>
      <c r="D147" s="294"/>
      <c r="E147" s="28">
        <v>0.03</v>
      </c>
      <c r="F147" s="143">
        <f>(F37+F84+F94+F134+F142)*E147</f>
        <v>138.36000000000001</v>
      </c>
      <c r="H147" s="11"/>
    </row>
    <row r="148" spans="2:8" ht="15" customHeight="1">
      <c r="B148" s="7" t="s">
        <v>129</v>
      </c>
      <c r="C148" s="72" t="s">
        <v>283</v>
      </c>
      <c r="D148" s="67"/>
      <c r="E148" s="28">
        <v>6.7900000000000002E-2</v>
      </c>
      <c r="F148" s="143">
        <f>(F37+F84+F94+F134+F142)*E148</f>
        <v>313.14999999999998</v>
      </c>
      <c r="H148" s="11"/>
    </row>
    <row r="149" spans="2:8" ht="15" customHeight="1">
      <c r="B149" s="200" t="s">
        <v>177</v>
      </c>
      <c r="C149" s="244"/>
      <c r="D149" s="201"/>
      <c r="E149" s="24">
        <f>SUM(E147:E148)</f>
        <v>9.7900000000000001E-2</v>
      </c>
      <c r="F149" s="21">
        <f>SUM(F147:F148)</f>
        <v>451.51</v>
      </c>
      <c r="H149" s="11"/>
    </row>
    <row r="150" spans="2:8" ht="15" customHeight="1">
      <c r="B150" s="295" t="s">
        <v>132</v>
      </c>
      <c r="C150" s="242" t="s">
        <v>284</v>
      </c>
      <c r="D150" s="243"/>
      <c r="E150" s="243"/>
      <c r="F150" s="246"/>
      <c r="H150" s="11"/>
    </row>
    <row r="151" spans="2:8" ht="15" customHeight="1">
      <c r="B151" s="296"/>
      <c r="C151" s="298" t="s">
        <v>285</v>
      </c>
      <c r="D151" s="9" t="s">
        <v>286</v>
      </c>
      <c r="E151" s="25">
        <v>7.5999999999999998E-2</v>
      </c>
      <c r="F151" s="144">
        <f>(($F$37+$F$84+$F$94+$F$134+$F$149)/1-$E$155)*E151</f>
        <v>315.89999999999998</v>
      </c>
      <c r="H151" s="11"/>
    </row>
    <row r="152" spans="2:8" ht="15" customHeight="1">
      <c r="B152" s="296"/>
      <c r="C152" s="299"/>
      <c r="D152" s="9" t="s">
        <v>287</v>
      </c>
      <c r="E152" s="25">
        <v>1.6500000000000001E-2</v>
      </c>
      <c r="F152" s="144">
        <f t="shared" ref="F152:F154" si="5">(($F$37+$F$84+$F$94+$F$134+$F$149)/1-$E$155)*E152</f>
        <v>68.58</v>
      </c>
      <c r="H152" s="11"/>
    </row>
    <row r="153" spans="2:8" ht="15" customHeight="1">
      <c r="B153" s="296"/>
      <c r="C153" s="10" t="s">
        <v>288</v>
      </c>
      <c r="D153" s="9" t="s">
        <v>289</v>
      </c>
      <c r="E153" s="25">
        <v>0.05</v>
      </c>
      <c r="F153" s="144">
        <f t="shared" si="5"/>
        <v>207.83</v>
      </c>
      <c r="H153" s="11"/>
    </row>
    <row r="154" spans="2:8" ht="15" customHeight="1">
      <c r="B154" s="297"/>
      <c r="C154" s="10" t="s">
        <v>290</v>
      </c>
      <c r="D154" s="22"/>
      <c r="E154" s="25">
        <v>0</v>
      </c>
      <c r="F154" s="144">
        <f t="shared" si="5"/>
        <v>0</v>
      </c>
      <c r="H154" s="11"/>
    </row>
    <row r="155" spans="2:8" ht="15" customHeight="1">
      <c r="B155" s="200" t="s">
        <v>177</v>
      </c>
      <c r="C155" s="244"/>
      <c r="D155" s="201"/>
      <c r="E155" s="24">
        <f>SUM(E151:E154)</f>
        <v>0.14249999999999999</v>
      </c>
      <c r="F155" s="21">
        <f>SUM(F151:F154)</f>
        <v>592.30999999999995</v>
      </c>
      <c r="H155" s="11"/>
    </row>
    <row r="156" spans="2:8" ht="15" customHeight="1">
      <c r="B156" s="8" t="s">
        <v>291</v>
      </c>
      <c r="C156" s="283" t="s">
        <v>292</v>
      </c>
      <c r="D156" s="284"/>
      <c r="E156" s="284"/>
      <c r="F156" s="285"/>
      <c r="H156" s="11"/>
    </row>
    <row r="157" spans="2:8" ht="15" customHeight="1">
      <c r="B157" s="8" t="s">
        <v>293</v>
      </c>
      <c r="C157" s="283" t="s">
        <v>294</v>
      </c>
      <c r="D157" s="284"/>
      <c r="E157" s="284"/>
      <c r="F157" s="285"/>
      <c r="H157" s="11"/>
    </row>
    <row r="158" spans="2:8" ht="13.5" customHeight="1">
      <c r="B158" s="8" t="s">
        <v>295</v>
      </c>
      <c r="C158" s="283" t="s">
        <v>365</v>
      </c>
      <c r="D158" s="284"/>
      <c r="E158" s="284"/>
      <c r="F158" s="285"/>
      <c r="H158" s="11"/>
    </row>
    <row r="159" spans="2:8" ht="7.5" customHeight="1">
      <c r="H159" s="11"/>
    </row>
    <row r="160" spans="2:8" ht="15" customHeight="1">
      <c r="B160" s="200" t="s">
        <v>297</v>
      </c>
      <c r="C160" s="244"/>
      <c r="D160" s="244"/>
      <c r="E160" s="244"/>
      <c r="F160" s="201"/>
      <c r="H160" s="11"/>
    </row>
    <row r="161" spans="2:8" ht="15" customHeight="1">
      <c r="B161" s="238" t="s">
        <v>298</v>
      </c>
      <c r="C161" s="289"/>
      <c r="D161" s="289"/>
      <c r="E161" s="239"/>
      <c r="F161" s="19" t="s">
        <v>299</v>
      </c>
      <c r="H161" s="11"/>
    </row>
    <row r="162" spans="2:8" ht="15" customHeight="1">
      <c r="B162" s="7" t="s">
        <v>127</v>
      </c>
      <c r="C162" s="242" t="str">
        <f>B27</f>
        <v>MÓDULO 1 - COMPOSIÇÃO DA REMUNERAÇÃO</v>
      </c>
      <c r="D162" s="243"/>
      <c r="E162" s="246"/>
      <c r="F162" s="138">
        <f>F37</f>
        <v>1905.76</v>
      </c>
      <c r="H162" s="11"/>
    </row>
    <row r="163" spans="2:8" ht="15" customHeight="1">
      <c r="B163" s="7" t="s">
        <v>129</v>
      </c>
      <c r="C163" s="242" t="str">
        <f>B40</f>
        <v>MÓDULO 2 - ENCARGOS E BENEFÍCIOS ANUAIS, MENSAIS E DIÁRIOS</v>
      </c>
      <c r="D163" s="243"/>
      <c r="E163" s="246"/>
      <c r="F163" s="138">
        <f>F84</f>
        <v>1615.32</v>
      </c>
      <c r="H163" s="11"/>
    </row>
    <row r="164" spans="2:8" ht="15" customHeight="1">
      <c r="B164" s="7" t="s">
        <v>132</v>
      </c>
      <c r="C164" s="242" t="str">
        <f>B86</f>
        <v>MÓDULO 3 - PROVISÃO PARA RESCISÃO</v>
      </c>
      <c r="D164" s="243"/>
      <c r="E164" s="246"/>
      <c r="F164" s="138">
        <f>F94</f>
        <v>135.19</v>
      </c>
      <c r="H164" s="11"/>
    </row>
    <row r="165" spans="2:8" ht="15" customHeight="1">
      <c r="B165" s="7" t="s">
        <v>135</v>
      </c>
      <c r="C165" s="242" t="str">
        <f>B104</f>
        <v xml:space="preserve"> MÓDULO 4 - CUSTO DE REPOSIÇÃO DO PROFISSIONAL AUSENTE</v>
      </c>
      <c r="D165" s="243"/>
      <c r="E165" s="246"/>
      <c r="F165" s="138">
        <f>F132</f>
        <v>48.98</v>
      </c>
      <c r="H165" s="11"/>
    </row>
    <row r="166" spans="2:8" ht="15" customHeight="1">
      <c r="B166" s="7" t="s">
        <v>159</v>
      </c>
      <c r="C166" s="76" t="str">
        <f>B136</f>
        <v>MÓDULO 5 - INSUMOS DIVERSOS</v>
      </c>
      <c r="D166" s="77"/>
      <c r="E166" s="78"/>
      <c r="F166" s="138">
        <f>F142</f>
        <v>906.65</v>
      </c>
      <c r="H166" s="11"/>
    </row>
    <row r="167" spans="2:8" ht="15" customHeight="1">
      <c r="B167" s="200" t="s">
        <v>300</v>
      </c>
      <c r="C167" s="244"/>
      <c r="D167" s="244"/>
      <c r="E167" s="201"/>
      <c r="F167" s="141">
        <f>SUM(F162:F166)</f>
        <v>4611.8999999999996</v>
      </c>
      <c r="H167" s="11"/>
    </row>
    <row r="168" spans="2:8" ht="15" customHeight="1">
      <c r="B168" s="7" t="s">
        <v>161</v>
      </c>
      <c r="C168" s="242" t="s">
        <v>301</v>
      </c>
      <c r="D168" s="243"/>
      <c r="E168" s="246"/>
      <c r="F168" s="138">
        <f>F155+F149</f>
        <v>1043.82</v>
      </c>
      <c r="H168" s="11"/>
    </row>
    <row r="169" spans="2:8" ht="15" customHeight="1">
      <c r="B169" s="200" t="s">
        <v>302</v>
      </c>
      <c r="C169" s="244"/>
      <c r="D169" s="244"/>
      <c r="E169" s="201"/>
      <c r="F169" s="141">
        <f>F167+F168</f>
        <v>5655.72</v>
      </c>
      <c r="H169" s="11"/>
    </row>
    <row r="170" spans="2:8" ht="15" customHeight="1">
      <c r="B170" s="186" t="s">
        <v>303</v>
      </c>
      <c r="C170" s="186"/>
      <c r="D170" s="186"/>
      <c r="E170" s="186"/>
      <c r="F170" s="141">
        <f>F169*E16</f>
        <v>11311.44</v>
      </c>
      <c r="H170" s="11"/>
    </row>
    <row r="171" spans="2:8" ht="15" customHeight="1">
      <c r="H171" s="11"/>
    </row>
    <row r="172" spans="2:8" ht="26.25" customHeight="1">
      <c r="B172" s="225" t="s">
        <v>304</v>
      </c>
      <c r="C172" s="225"/>
      <c r="D172" s="84" t="s">
        <v>91</v>
      </c>
      <c r="E172" s="225" t="s">
        <v>92</v>
      </c>
      <c r="F172" s="225"/>
      <c r="G172" s="85"/>
      <c r="H172" s="11"/>
    </row>
    <row r="173" spans="2:8" ht="31.5" customHeight="1">
      <c r="B173" s="225" t="s">
        <v>305</v>
      </c>
      <c r="C173" s="225"/>
      <c r="D173" s="86">
        <v>6</v>
      </c>
      <c r="E173" s="226">
        <f>D173*F170</f>
        <v>67868.639999999999</v>
      </c>
      <c r="F173" s="226"/>
      <c r="H173" s="11"/>
    </row>
    <row r="174" spans="2:8" ht="35.25" customHeight="1">
      <c r="B174" s="224" t="s">
        <v>306</v>
      </c>
      <c r="C174" s="225"/>
      <c r="D174" s="86">
        <v>6</v>
      </c>
      <c r="E174" s="226">
        <f>D174*F170</f>
        <v>67868.639999999999</v>
      </c>
      <c r="F174" s="226"/>
      <c r="H174" s="11"/>
    </row>
  </sheetData>
  <sheetProtection formatCells="0" formatColumns="0" formatRows="0" insertColumns="0" insertRows="0" insertHyperlinks="0" deleteColumns="0" deleteRows="0" sort="0" autoFilter="0" pivotTables="0"/>
  <mergeCells count="163">
    <mergeCell ref="B172:C172"/>
    <mergeCell ref="E172:F172"/>
    <mergeCell ref="B173:C173"/>
    <mergeCell ref="E173:F173"/>
    <mergeCell ref="B174:C174"/>
    <mergeCell ref="E174:F174"/>
    <mergeCell ref="C164:E164"/>
    <mergeCell ref="C165:E165"/>
    <mergeCell ref="B167:E167"/>
    <mergeCell ref="C168:E168"/>
    <mergeCell ref="B169:E169"/>
    <mergeCell ref="B170:E170"/>
    <mergeCell ref="C157:F157"/>
    <mergeCell ref="C158:F158"/>
    <mergeCell ref="B160:F160"/>
    <mergeCell ref="B161:E161"/>
    <mergeCell ref="C162:E162"/>
    <mergeCell ref="C163:E163"/>
    <mergeCell ref="B149:D149"/>
    <mergeCell ref="B150:B154"/>
    <mergeCell ref="C150:F150"/>
    <mergeCell ref="C151:C152"/>
    <mergeCell ref="B155:D155"/>
    <mergeCell ref="C156:F156"/>
    <mergeCell ref="B142:E142"/>
    <mergeCell ref="C143:F143"/>
    <mergeCell ref="B144:F144"/>
    <mergeCell ref="B145:F145"/>
    <mergeCell ref="C146:D146"/>
    <mergeCell ref="C147:D147"/>
    <mergeCell ref="B136:F136"/>
    <mergeCell ref="C137:E137"/>
    <mergeCell ref="C138:E138"/>
    <mergeCell ref="C139:E139"/>
    <mergeCell ref="C140:E140"/>
    <mergeCell ref="C141:E141"/>
    <mergeCell ref="B130:F130"/>
    <mergeCell ref="C131:D131"/>
    <mergeCell ref="C132:D132"/>
    <mergeCell ref="C133:D133"/>
    <mergeCell ref="B134:D134"/>
    <mergeCell ref="B135:F135"/>
    <mergeCell ref="B124:F124"/>
    <mergeCell ref="C125:D125"/>
    <mergeCell ref="C126:D126"/>
    <mergeCell ref="B127:D127"/>
    <mergeCell ref="C128:F128"/>
    <mergeCell ref="B129:F129"/>
    <mergeCell ref="C118:F118"/>
    <mergeCell ref="C119:F119"/>
    <mergeCell ref="C120:F120"/>
    <mergeCell ref="C121:F121"/>
    <mergeCell ref="C122:F122"/>
    <mergeCell ref="B123:F123"/>
    <mergeCell ref="C112:D112"/>
    <mergeCell ref="C113:D113"/>
    <mergeCell ref="C114:D114"/>
    <mergeCell ref="B115:D115"/>
    <mergeCell ref="C116:F116"/>
    <mergeCell ref="C117:F117"/>
    <mergeCell ref="C105:F105"/>
    <mergeCell ref="B106:F106"/>
    <mergeCell ref="B107:F107"/>
    <mergeCell ref="C108:D108"/>
    <mergeCell ref="C109:D109"/>
    <mergeCell ref="C110:D110"/>
    <mergeCell ref="C98:F98"/>
    <mergeCell ref="C99:F99"/>
    <mergeCell ref="C100:F100"/>
    <mergeCell ref="C101:F101"/>
    <mergeCell ref="B103:F103"/>
    <mergeCell ref="B104:F104"/>
    <mergeCell ref="C102:F102"/>
    <mergeCell ref="C92:D92"/>
    <mergeCell ref="C93:D93"/>
    <mergeCell ref="B94:D94"/>
    <mergeCell ref="C95:F95"/>
    <mergeCell ref="C96:F96"/>
    <mergeCell ref="C97:F97"/>
    <mergeCell ref="B86:F86"/>
    <mergeCell ref="C87:D87"/>
    <mergeCell ref="C88:D88"/>
    <mergeCell ref="C89:D89"/>
    <mergeCell ref="C90:D90"/>
    <mergeCell ref="C91:D91"/>
    <mergeCell ref="C80:D80"/>
    <mergeCell ref="C81:D81"/>
    <mergeCell ref="C82:D82"/>
    <mergeCell ref="C83:D83"/>
    <mergeCell ref="B84:D84"/>
    <mergeCell ref="B85:F85"/>
    <mergeCell ref="C71:E71"/>
    <mergeCell ref="B72:E72"/>
    <mergeCell ref="C73:F73"/>
    <mergeCell ref="B74:B77"/>
    <mergeCell ref="C74:F77"/>
    <mergeCell ref="B79:F79"/>
    <mergeCell ref="C65:E65"/>
    <mergeCell ref="C66:E66"/>
    <mergeCell ref="C67:E67"/>
    <mergeCell ref="C68:E68"/>
    <mergeCell ref="C69:E69"/>
    <mergeCell ref="C70:E70"/>
    <mergeCell ref="B59:D59"/>
    <mergeCell ref="C60:F60"/>
    <mergeCell ref="C61:F61"/>
    <mergeCell ref="C62:F62"/>
    <mergeCell ref="B63:F63"/>
    <mergeCell ref="B64:F64"/>
    <mergeCell ref="C53:D53"/>
    <mergeCell ref="C54:D54"/>
    <mergeCell ref="C55:D55"/>
    <mergeCell ref="C56:D56"/>
    <mergeCell ref="C57:D57"/>
    <mergeCell ref="C58:D58"/>
    <mergeCell ref="C47:F47"/>
    <mergeCell ref="B48:F48"/>
    <mergeCell ref="B49:F49"/>
    <mergeCell ref="C50:D50"/>
    <mergeCell ref="C51:D51"/>
    <mergeCell ref="C52:D52"/>
    <mergeCell ref="B41:F41"/>
    <mergeCell ref="B42:F42"/>
    <mergeCell ref="C43:D43"/>
    <mergeCell ref="C44:D44"/>
    <mergeCell ref="C45:D45"/>
    <mergeCell ref="B46:D46"/>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9"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96BA3A0-06D0-4B3D-AB96-EA2B01578861}">
          <x14:formula1>
            <xm:f>'C:\Users\1297538\Desktop\REPACTUAÇÕES\CONTRATO 21-2018\[PLANILHA DE REPACTUAÇÃO PISCINEIRO E PORTEIRO - SERVAL..xlsx]#listas#'!#REF!</xm:f>
          </x14:formula1>
          <xm:sqref>C2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CD730-5753-4CD1-B4CE-D1EFAD681600}">
  <sheetPr>
    <tabColor theme="5" tint="0.59999389629810485"/>
    <pageSetUpPr fitToPage="1"/>
  </sheetPr>
  <dimension ref="B1:H174"/>
  <sheetViews>
    <sheetView showGridLines="0" view="pageBreakPreview" topLeftCell="A165" zoomScaleNormal="115" zoomScaleSheetLayoutView="100" workbookViewId="0">
      <selection activeCell="D175" sqref="D175"/>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2" customWidth="1"/>
    <col min="7" max="7" width="3.28515625" style="11" customWidth="1"/>
    <col min="8" max="8" width="12.140625" style="12" customWidth="1"/>
    <col min="9" max="16384" width="9.140625" style="11"/>
  </cols>
  <sheetData>
    <row r="1" spans="2:8" ht="9" customHeight="1">
      <c r="H1" s="80"/>
    </row>
    <row r="2" spans="2:8" s="81" customFormat="1" ht="15" customHeight="1">
      <c r="B2" s="3" t="s">
        <v>76</v>
      </c>
      <c r="C2" s="73" t="s">
        <v>21</v>
      </c>
      <c r="D2" s="3" t="s">
        <v>77</v>
      </c>
      <c r="E2" s="184"/>
      <c r="F2" s="184"/>
      <c r="H2" s="82"/>
    </row>
    <row r="3" spans="2:8" ht="6.75"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44715</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311</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366</v>
      </c>
      <c r="C16" s="215"/>
      <c r="D16" s="79" t="s">
        <v>142</v>
      </c>
      <c r="E16" s="216">
        <v>1</v>
      </c>
      <c r="F16" s="216"/>
      <c r="H16" s="11"/>
    </row>
    <row r="17" spans="2:8" ht="15" hidden="1" customHeight="1">
      <c r="H17" s="11"/>
    </row>
    <row r="18" spans="2:8" ht="6.75" customHeight="1">
      <c r="B18" s="185"/>
      <c r="C18" s="185"/>
      <c r="D18" s="185"/>
      <c r="E18" s="185"/>
      <c r="F18" s="185"/>
      <c r="H18" s="11"/>
    </row>
    <row r="19" spans="2:8" ht="15" customHeight="1">
      <c r="B19" s="186" t="s">
        <v>143</v>
      </c>
      <c r="C19" s="186"/>
      <c r="D19" s="186"/>
      <c r="E19" s="186"/>
      <c r="F19" s="186"/>
      <c r="H19" s="11"/>
    </row>
    <row r="20" spans="2:8" ht="15" customHeight="1">
      <c r="B20" s="186" t="s">
        <v>144</v>
      </c>
      <c r="C20" s="186"/>
      <c r="D20" s="186"/>
      <c r="E20" s="186"/>
      <c r="F20" s="186"/>
      <c r="H20" s="11"/>
    </row>
    <row r="21" spans="2:8" ht="15" customHeight="1">
      <c r="B21" s="202" t="s">
        <v>145</v>
      </c>
      <c r="C21" s="202"/>
      <c r="D21" s="202"/>
      <c r="E21" s="202"/>
      <c r="F21" s="202"/>
      <c r="H21" s="11"/>
    </row>
    <row r="22" spans="2:8" ht="15" customHeight="1">
      <c r="B22" s="7">
        <v>1</v>
      </c>
      <c r="C22" s="217" t="s">
        <v>146</v>
      </c>
      <c r="D22" s="217"/>
      <c r="E22" s="217"/>
      <c r="F22" s="95" t="s">
        <v>121</v>
      </c>
      <c r="H22" s="11"/>
    </row>
    <row r="23" spans="2:8" ht="15" customHeight="1">
      <c r="B23" s="7">
        <v>2</v>
      </c>
      <c r="C23" s="206" t="s">
        <v>147</v>
      </c>
      <c r="D23" s="206"/>
      <c r="E23" s="206"/>
      <c r="F23" s="91">
        <v>2022.47</v>
      </c>
      <c r="H23" s="11"/>
    </row>
    <row r="24" spans="2:8" ht="15" customHeight="1">
      <c r="B24" s="7">
        <v>3</v>
      </c>
      <c r="C24" s="206" t="s">
        <v>148</v>
      </c>
      <c r="D24" s="206"/>
      <c r="E24" s="206"/>
      <c r="F24" s="95" t="s">
        <v>367</v>
      </c>
      <c r="H24" s="11"/>
    </row>
    <row r="25" spans="2:8" ht="15" customHeight="1">
      <c r="B25" s="7">
        <v>4</v>
      </c>
      <c r="C25" s="206" t="s">
        <v>150</v>
      </c>
      <c r="D25" s="206"/>
      <c r="E25" s="206"/>
      <c r="F25" s="4">
        <v>44927</v>
      </c>
      <c r="H25" s="11"/>
    </row>
    <row r="26" spans="2:8" ht="9" customHeight="1">
      <c r="B26" s="75" t="s">
        <v>151</v>
      </c>
      <c r="C26" s="208"/>
      <c r="D26" s="208"/>
      <c r="E26" s="208"/>
      <c r="F26" s="208"/>
      <c r="H26" s="11"/>
    </row>
    <row r="27" spans="2:8" ht="15" customHeight="1">
      <c r="B27" s="200" t="s">
        <v>152</v>
      </c>
      <c r="C27" s="244"/>
      <c r="D27" s="244"/>
      <c r="E27" s="244"/>
      <c r="F27" s="201"/>
      <c r="H27" s="11"/>
    </row>
    <row r="28" spans="2:8" ht="15" customHeight="1">
      <c r="B28" s="71">
        <v>1</v>
      </c>
      <c r="C28" s="186" t="s">
        <v>153</v>
      </c>
      <c r="D28" s="186"/>
      <c r="E28" s="186"/>
      <c r="F28" s="20" t="s">
        <v>154</v>
      </c>
      <c r="H28" s="11"/>
    </row>
    <row r="29" spans="2:8" ht="15" customHeight="1">
      <c r="B29" s="7" t="s">
        <v>127</v>
      </c>
      <c r="C29" s="16" t="s">
        <v>309</v>
      </c>
      <c r="D29" s="17"/>
      <c r="E29" s="25"/>
      <c r="F29" s="137">
        <f>F23</f>
        <v>2022.47</v>
      </c>
      <c r="H29" s="11"/>
    </row>
    <row r="30" spans="2:8" ht="15" customHeight="1">
      <c r="B30" s="7" t="s">
        <v>129</v>
      </c>
      <c r="C30" s="16" t="s">
        <v>156</v>
      </c>
      <c r="D30" s="17"/>
      <c r="E30" s="25"/>
      <c r="F30" s="137">
        <f t="shared" ref="F30:F36" si="0">$F$29*E30</f>
        <v>0</v>
      </c>
      <c r="H30" s="11"/>
    </row>
    <row r="31" spans="2:8" ht="15" customHeight="1">
      <c r="B31" s="7" t="s">
        <v>132</v>
      </c>
      <c r="C31" s="16" t="s">
        <v>157</v>
      </c>
      <c r="D31" s="17"/>
      <c r="E31" s="26"/>
      <c r="F31" s="137">
        <f t="shared" si="0"/>
        <v>0</v>
      </c>
      <c r="H31" s="11"/>
    </row>
    <row r="32" spans="2:8" ht="15" customHeight="1">
      <c r="B32" s="7" t="s">
        <v>135</v>
      </c>
      <c r="C32" s="16" t="s">
        <v>158</v>
      </c>
      <c r="D32" s="17"/>
      <c r="E32" s="25"/>
      <c r="F32" s="137">
        <f t="shared" si="0"/>
        <v>0</v>
      </c>
      <c r="H32" s="11"/>
    </row>
    <row r="33" spans="2:8" ht="15" customHeight="1">
      <c r="B33" s="7" t="s">
        <v>159</v>
      </c>
      <c r="C33" s="16" t="s">
        <v>160</v>
      </c>
      <c r="D33" s="17"/>
      <c r="E33" s="25"/>
      <c r="F33" s="137">
        <f t="shared" si="0"/>
        <v>0</v>
      </c>
      <c r="H33" s="11"/>
    </row>
    <row r="34" spans="2:8" ht="15" customHeight="1">
      <c r="B34" s="7" t="s">
        <v>161</v>
      </c>
      <c r="C34" s="16" t="s">
        <v>162</v>
      </c>
      <c r="D34" s="17"/>
      <c r="E34" s="25"/>
      <c r="F34" s="137">
        <f t="shared" si="0"/>
        <v>0</v>
      </c>
      <c r="H34" s="11"/>
    </row>
    <row r="35" spans="2:8" ht="15" customHeight="1">
      <c r="B35" s="7" t="s">
        <v>163</v>
      </c>
      <c r="C35" s="16" t="s">
        <v>164</v>
      </c>
      <c r="D35" s="17"/>
      <c r="E35" s="25"/>
      <c r="F35" s="137">
        <f t="shared" si="0"/>
        <v>0</v>
      </c>
      <c r="H35" s="11"/>
    </row>
    <row r="36" spans="2:8" ht="15" customHeight="1">
      <c r="B36" s="68" t="s">
        <v>165</v>
      </c>
      <c r="C36" s="242" t="s">
        <v>166</v>
      </c>
      <c r="D36" s="246"/>
      <c r="E36" s="26"/>
      <c r="F36" s="137">
        <f t="shared" si="0"/>
        <v>0</v>
      </c>
      <c r="H36" s="11"/>
    </row>
    <row r="37" spans="2:8" ht="15" customHeight="1">
      <c r="B37" s="200" t="s">
        <v>167</v>
      </c>
      <c r="C37" s="244"/>
      <c r="D37" s="201"/>
      <c r="E37" s="24">
        <f>SUM(E30:E36)</f>
        <v>0</v>
      </c>
      <c r="F37" s="20">
        <f>SUM(F29:F36)</f>
        <v>2022.47</v>
      </c>
      <c r="H37" s="11"/>
    </row>
    <row r="38" spans="2:8" ht="40.5" customHeight="1">
      <c r="B38" s="87" t="s">
        <v>168</v>
      </c>
      <c r="C38" s="210" t="s">
        <v>169</v>
      </c>
      <c r="D38" s="205"/>
      <c r="E38" s="205"/>
      <c r="F38" s="205"/>
      <c r="H38" s="11"/>
    </row>
    <row r="39" spans="2:8" ht="6.75" customHeight="1">
      <c r="B39" s="245"/>
      <c r="C39" s="245"/>
      <c r="D39" s="245"/>
      <c r="E39" s="245"/>
      <c r="F39" s="245"/>
      <c r="H39" s="11"/>
    </row>
    <row r="40" spans="2:8" ht="15" customHeight="1">
      <c r="B40" s="200" t="s">
        <v>170</v>
      </c>
      <c r="C40" s="244"/>
      <c r="D40" s="244"/>
      <c r="E40" s="244"/>
      <c r="F40" s="201"/>
      <c r="H40" s="11"/>
    </row>
    <row r="41" spans="2:8" ht="15" hidden="1" customHeight="1">
      <c r="B41" s="245"/>
      <c r="C41" s="245"/>
      <c r="D41" s="245"/>
      <c r="E41" s="245"/>
      <c r="F41" s="245"/>
      <c r="H41" s="11"/>
    </row>
    <row r="42" spans="2:8" ht="15" customHeight="1">
      <c r="B42" s="200" t="s">
        <v>171</v>
      </c>
      <c r="C42" s="244"/>
      <c r="D42" s="244"/>
      <c r="E42" s="244"/>
      <c r="F42" s="201"/>
      <c r="H42" s="11"/>
    </row>
    <row r="43" spans="2:8" ht="15" customHeight="1">
      <c r="B43" s="71" t="s">
        <v>172</v>
      </c>
      <c r="C43" s="200" t="s">
        <v>173</v>
      </c>
      <c r="D43" s="201"/>
      <c r="E43" s="31" t="s">
        <v>174</v>
      </c>
      <c r="F43" s="20" t="s">
        <v>154</v>
      </c>
      <c r="H43" s="11"/>
    </row>
    <row r="44" spans="2:8" ht="15" customHeight="1">
      <c r="B44" s="7" t="s">
        <v>127</v>
      </c>
      <c r="C44" s="242" t="s">
        <v>175</v>
      </c>
      <c r="D44" s="246"/>
      <c r="E44" s="25">
        <v>8.3330000000000001E-2</v>
      </c>
      <c r="F44" s="138">
        <f>E44*$F$37</f>
        <v>168.53</v>
      </c>
      <c r="H44" s="11"/>
    </row>
    <row r="45" spans="2:8" ht="15" customHeight="1">
      <c r="B45" s="18" t="s">
        <v>129</v>
      </c>
      <c r="C45" s="247" t="s">
        <v>176</v>
      </c>
      <c r="D45" s="248"/>
      <c r="E45" s="27">
        <f>8.33%+2.778%</f>
        <v>0.11108</v>
      </c>
      <c r="F45" s="138">
        <f>E45*$F$37</f>
        <v>224.66</v>
      </c>
      <c r="H45" s="11"/>
    </row>
    <row r="46" spans="2:8" ht="15" customHeight="1">
      <c r="B46" s="200" t="s">
        <v>177</v>
      </c>
      <c r="C46" s="244"/>
      <c r="D46" s="201"/>
      <c r="E46" s="24">
        <f>SUM(E44:E45)</f>
        <v>0.19441</v>
      </c>
      <c r="F46" s="21">
        <f>SUM(F44:F45)</f>
        <v>393.19</v>
      </c>
      <c r="H46" s="11"/>
    </row>
    <row r="47" spans="2:8" ht="45.75" customHeight="1">
      <c r="B47" s="87" t="s">
        <v>178</v>
      </c>
      <c r="C47" s="249" t="s">
        <v>179</v>
      </c>
      <c r="D47" s="250"/>
      <c r="E47" s="250"/>
      <c r="F47" s="251"/>
      <c r="H47" s="11"/>
    </row>
    <row r="48" spans="2:8" ht="15" hidden="1" customHeight="1">
      <c r="B48" s="245"/>
      <c r="C48" s="245"/>
      <c r="D48" s="245"/>
      <c r="E48" s="245"/>
      <c r="F48" s="245"/>
      <c r="H48" s="11"/>
    </row>
    <row r="49" spans="2:8" ht="15" customHeight="1">
      <c r="B49" s="200" t="s">
        <v>180</v>
      </c>
      <c r="C49" s="244"/>
      <c r="D49" s="244"/>
      <c r="E49" s="244"/>
      <c r="F49" s="201"/>
      <c r="H49" s="11"/>
    </row>
    <row r="50" spans="2:8" ht="15" customHeight="1">
      <c r="B50" s="71" t="s">
        <v>181</v>
      </c>
      <c r="C50" s="200" t="s">
        <v>182</v>
      </c>
      <c r="D50" s="201"/>
      <c r="E50" s="31" t="s">
        <v>174</v>
      </c>
      <c r="F50" s="20" t="s">
        <v>154</v>
      </c>
      <c r="H50" s="11"/>
    </row>
    <row r="51" spans="2:8" ht="15" customHeight="1">
      <c r="B51" s="7" t="s">
        <v>127</v>
      </c>
      <c r="C51" s="242" t="s">
        <v>183</v>
      </c>
      <c r="D51" s="246"/>
      <c r="E51" s="25">
        <v>0.2</v>
      </c>
      <c r="F51" s="138">
        <f>E51*($F$37+$F$46)</f>
        <v>483.13</v>
      </c>
      <c r="H51" s="11"/>
    </row>
    <row r="52" spans="2:8" ht="15" customHeight="1">
      <c r="B52" s="7" t="s">
        <v>129</v>
      </c>
      <c r="C52" s="242" t="s">
        <v>184</v>
      </c>
      <c r="D52" s="246"/>
      <c r="E52" s="25">
        <v>2.5000000000000001E-2</v>
      </c>
      <c r="F52" s="138">
        <f t="shared" ref="F52:F58" si="1">E52*($F$37+$F$46)</f>
        <v>60.39</v>
      </c>
      <c r="H52" s="11"/>
    </row>
    <row r="53" spans="2:8" ht="15" customHeight="1">
      <c r="B53" s="7" t="s">
        <v>132</v>
      </c>
      <c r="C53" s="242" t="s">
        <v>185</v>
      </c>
      <c r="D53" s="246"/>
      <c r="E53" s="66">
        <v>0.02</v>
      </c>
      <c r="F53" s="138">
        <f t="shared" si="1"/>
        <v>48.31</v>
      </c>
      <c r="H53" s="11"/>
    </row>
    <row r="54" spans="2:8" ht="15" customHeight="1">
      <c r="B54" s="7" t="s">
        <v>135</v>
      </c>
      <c r="C54" s="242" t="s">
        <v>186</v>
      </c>
      <c r="D54" s="246"/>
      <c r="E54" s="25">
        <v>1.4999999999999999E-2</v>
      </c>
      <c r="F54" s="138">
        <f t="shared" si="1"/>
        <v>36.229999999999997</v>
      </c>
      <c r="H54" s="11"/>
    </row>
    <row r="55" spans="2:8" ht="15" customHeight="1">
      <c r="B55" s="7" t="s">
        <v>159</v>
      </c>
      <c r="C55" s="242" t="s">
        <v>187</v>
      </c>
      <c r="D55" s="246"/>
      <c r="E55" s="25">
        <v>0.01</v>
      </c>
      <c r="F55" s="138">
        <f t="shared" si="1"/>
        <v>24.16</v>
      </c>
      <c r="H55" s="11"/>
    </row>
    <row r="56" spans="2:8" ht="15" customHeight="1">
      <c r="B56" s="7" t="s">
        <v>161</v>
      </c>
      <c r="C56" s="242" t="s">
        <v>188</v>
      </c>
      <c r="D56" s="246"/>
      <c r="E56" s="25">
        <v>6.0000000000000001E-3</v>
      </c>
      <c r="F56" s="138">
        <f t="shared" si="1"/>
        <v>14.49</v>
      </c>
      <c r="H56" s="11"/>
    </row>
    <row r="57" spans="2:8" ht="15" customHeight="1">
      <c r="B57" s="7" t="s">
        <v>163</v>
      </c>
      <c r="C57" s="242" t="s">
        <v>189</v>
      </c>
      <c r="D57" s="246"/>
      <c r="E57" s="23">
        <v>2E-3</v>
      </c>
      <c r="F57" s="138">
        <f t="shared" si="1"/>
        <v>4.83</v>
      </c>
      <c r="H57" s="11"/>
    </row>
    <row r="58" spans="2:8" ht="15" customHeight="1">
      <c r="B58" s="7" t="s">
        <v>165</v>
      </c>
      <c r="C58" s="242" t="s">
        <v>190</v>
      </c>
      <c r="D58" s="246"/>
      <c r="E58" s="25">
        <v>0.08</v>
      </c>
      <c r="F58" s="138">
        <f t="shared" si="1"/>
        <v>193.25</v>
      </c>
      <c r="H58" s="11"/>
    </row>
    <row r="59" spans="2:8" ht="15" customHeight="1">
      <c r="B59" s="200" t="s">
        <v>177</v>
      </c>
      <c r="C59" s="244"/>
      <c r="D59" s="201"/>
      <c r="E59" s="24">
        <f>SUM(E51:E58)</f>
        <v>0.35799999999999998</v>
      </c>
      <c r="F59" s="20">
        <f>SUM(F51:F58)</f>
        <v>864.79</v>
      </c>
      <c r="H59" s="11"/>
    </row>
    <row r="60" spans="2:8" ht="13.9">
      <c r="B60" s="87" t="s">
        <v>191</v>
      </c>
      <c r="C60" s="249" t="s">
        <v>192</v>
      </c>
      <c r="D60" s="250"/>
      <c r="E60" s="250"/>
      <c r="F60" s="251"/>
      <c r="H60" s="11"/>
    </row>
    <row r="61" spans="2:8" ht="13.9">
      <c r="B61" s="87" t="s">
        <v>193</v>
      </c>
      <c r="C61" s="258" t="s">
        <v>194</v>
      </c>
      <c r="D61" s="259"/>
      <c r="E61" s="259"/>
      <c r="F61" s="260"/>
      <c r="H61" s="11"/>
    </row>
    <row r="62" spans="2:8" ht="30.75" customHeight="1">
      <c r="B62" s="87" t="s">
        <v>195</v>
      </c>
      <c r="C62" s="261" t="s">
        <v>196</v>
      </c>
      <c r="D62" s="262"/>
      <c r="E62" s="262"/>
      <c r="F62" s="263"/>
      <c r="H62" s="11"/>
    </row>
    <row r="63" spans="2:8" ht="15" hidden="1" customHeight="1">
      <c r="B63" s="245"/>
      <c r="C63" s="245"/>
      <c r="D63" s="245"/>
      <c r="E63" s="245"/>
      <c r="F63" s="245"/>
      <c r="H63" s="11"/>
    </row>
    <row r="64" spans="2:8" ht="15" customHeight="1">
      <c r="B64" s="200" t="s">
        <v>197</v>
      </c>
      <c r="C64" s="244"/>
      <c r="D64" s="244"/>
      <c r="E64" s="244"/>
      <c r="F64" s="201"/>
      <c r="H64" s="11"/>
    </row>
    <row r="65" spans="2:8" ht="15" customHeight="1">
      <c r="B65" s="71" t="s">
        <v>198</v>
      </c>
      <c r="C65" s="200" t="s">
        <v>199</v>
      </c>
      <c r="D65" s="244"/>
      <c r="E65" s="201"/>
      <c r="F65" s="20" t="s">
        <v>154</v>
      </c>
      <c r="H65" s="11"/>
    </row>
    <row r="66" spans="2:8" ht="15" customHeight="1">
      <c r="B66" s="68" t="s">
        <v>127</v>
      </c>
      <c r="C66" s="242" t="s">
        <v>200</v>
      </c>
      <c r="D66" s="243"/>
      <c r="E66" s="246"/>
      <c r="F66" s="6">
        <f>(3.9*2*22)-(0.06*F29)</f>
        <v>50.25</v>
      </c>
      <c r="H66" s="11"/>
    </row>
    <row r="67" spans="2:8" ht="15" customHeight="1">
      <c r="B67" s="68" t="s">
        <v>129</v>
      </c>
      <c r="C67" s="252" t="s">
        <v>201</v>
      </c>
      <c r="D67" s="253"/>
      <c r="E67" s="254"/>
      <c r="F67" s="6">
        <v>0</v>
      </c>
      <c r="H67" s="11"/>
    </row>
    <row r="68" spans="2:8" ht="15" customHeight="1">
      <c r="B68" s="7" t="s">
        <v>132</v>
      </c>
      <c r="C68" s="255" t="s">
        <v>202</v>
      </c>
      <c r="D68" s="256"/>
      <c r="E68" s="257"/>
      <c r="F68" s="139">
        <v>13.08</v>
      </c>
    </row>
    <row r="69" spans="2:8" ht="15" customHeight="1">
      <c r="B69" s="7" t="s">
        <v>135</v>
      </c>
      <c r="C69" s="255" t="s">
        <v>325</v>
      </c>
      <c r="D69" s="256"/>
      <c r="E69" s="257"/>
      <c r="F69" s="139">
        <v>116.69</v>
      </c>
      <c r="H69" s="11"/>
    </row>
    <row r="70" spans="2:8" ht="15" customHeight="1">
      <c r="B70" s="7" t="s">
        <v>159</v>
      </c>
      <c r="C70" s="219" t="s">
        <v>205</v>
      </c>
      <c r="D70" s="219"/>
      <c r="E70" s="219"/>
      <c r="F70" s="139">
        <v>0</v>
      </c>
      <c r="H70" s="11"/>
    </row>
    <row r="71" spans="2:8" ht="15" customHeight="1">
      <c r="B71" s="68" t="s">
        <v>161</v>
      </c>
      <c r="C71" s="219" t="s">
        <v>316</v>
      </c>
      <c r="D71" s="219"/>
      <c r="E71" s="219"/>
      <c r="F71" s="139">
        <v>0</v>
      </c>
      <c r="H71" s="11"/>
    </row>
    <row r="72" spans="2:8" ht="15" customHeight="1">
      <c r="B72" s="186" t="s">
        <v>207</v>
      </c>
      <c r="C72" s="186"/>
      <c r="D72" s="186"/>
      <c r="E72" s="186"/>
      <c r="F72" s="20">
        <f>SUM(F66:F71)</f>
        <v>180.02</v>
      </c>
    </row>
    <row r="73" spans="2:8" ht="13.9">
      <c r="B73" s="87" t="s">
        <v>208</v>
      </c>
      <c r="C73" s="249" t="s">
        <v>209</v>
      </c>
      <c r="D73" s="250"/>
      <c r="E73" s="250"/>
      <c r="F73" s="251"/>
      <c r="H73" s="11"/>
    </row>
    <row r="74" spans="2:8" ht="35.25" customHeight="1">
      <c r="B74" s="268" t="s">
        <v>210</v>
      </c>
      <c r="C74" s="271" t="s">
        <v>211</v>
      </c>
      <c r="D74" s="272"/>
      <c r="E74" s="272"/>
      <c r="F74" s="273"/>
      <c r="H74" s="11"/>
    </row>
    <row r="75" spans="2:8" ht="11.25" customHeight="1">
      <c r="B75" s="269"/>
      <c r="C75" s="274"/>
      <c r="D75" s="275"/>
      <c r="E75" s="275"/>
      <c r="F75" s="276"/>
      <c r="H75" s="11"/>
    </row>
    <row r="76" spans="2:8" ht="21.75" customHeight="1">
      <c r="B76" s="269"/>
      <c r="C76" s="274"/>
      <c r="D76" s="275"/>
      <c r="E76" s="275"/>
      <c r="F76" s="276"/>
      <c r="H76" s="11"/>
    </row>
    <row r="77" spans="2:8" ht="6" customHeight="1">
      <c r="B77" s="270"/>
      <c r="C77" s="277"/>
      <c r="D77" s="278"/>
      <c r="E77" s="278"/>
      <c r="F77" s="279"/>
      <c r="H77" s="11"/>
    </row>
    <row r="78" spans="2:8" ht="13.9" hidden="1">
      <c r="B78" s="88"/>
      <c r="C78" s="89"/>
      <c r="D78" s="89"/>
      <c r="E78" s="89"/>
      <c r="F78" s="140"/>
      <c r="H78" s="11"/>
    </row>
    <row r="79" spans="2:8" ht="13.9">
      <c r="B79" s="200" t="s">
        <v>212</v>
      </c>
      <c r="C79" s="244"/>
      <c r="D79" s="244"/>
      <c r="E79" s="244"/>
      <c r="F79" s="201"/>
      <c r="H79" s="11"/>
    </row>
    <row r="80" spans="2:8" ht="13.9">
      <c r="B80" s="71">
        <v>2</v>
      </c>
      <c r="C80" s="264" t="s">
        <v>213</v>
      </c>
      <c r="D80" s="265"/>
      <c r="E80" s="31" t="s">
        <v>174</v>
      </c>
      <c r="F80" s="20" t="s">
        <v>154</v>
      </c>
      <c r="H80" s="11"/>
    </row>
    <row r="81" spans="2:8" ht="13.9">
      <c r="B81" s="7" t="s">
        <v>172</v>
      </c>
      <c r="C81" s="242" t="str">
        <f>C43</f>
        <v>13º (décimo-terceiro) Salário, Férias e Adicional de Férias</v>
      </c>
      <c r="D81" s="246"/>
      <c r="E81" s="155">
        <f>E46</f>
        <v>0.19441</v>
      </c>
      <c r="F81" s="138">
        <f>F46</f>
        <v>393.19</v>
      </c>
      <c r="H81" s="11"/>
    </row>
    <row r="82" spans="2:8" ht="13.9">
      <c r="B82" s="7" t="s">
        <v>181</v>
      </c>
      <c r="C82" s="266" t="str">
        <f>C50</f>
        <v>GPS, FGTS e Outras contribuições</v>
      </c>
      <c r="D82" s="267"/>
      <c r="E82" s="155">
        <f>E59</f>
        <v>0.35799999999999998</v>
      </c>
      <c r="F82" s="138">
        <f>F59</f>
        <v>864.79</v>
      </c>
      <c r="H82" s="11"/>
    </row>
    <row r="83" spans="2:8" ht="13.9">
      <c r="B83" s="7" t="s">
        <v>198</v>
      </c>
      <c r="C83" s="242" t="str">
        <f>C65</f>
        <v>Benefícios Mensais e Diários</v>
      </c>
      <c r="D83" s="246"/>
      <c r="E83" s="155">
        <v>0</v>
      </c>
      <c r="F83" s="138">
        <f>F72</f>
        <v>180.02</v>
      </c>
      <c r="H83" s="11"/>
    </row>
    <row r="84" spans="2:8" ht="13.9">
      <c r="B84" s="200" t="s">
        <v>177</v>
      </c>
      <c r="C84" s="244"/>
      <c r="D84" s="201"/>
      <c r="E84" s="31">
        <f>SUM(E81:E83)</f>
        <v>0.55240999999999996</v>
      </c>
      <c r="F84" s="20">
        <f>SUM(F81:F83)</f>
        <v>1438</v>
      </c>
      <c r="H84" s="11"/>
    </row>
    <row r="85" spans="2:8" ht="5.25" customHeight="1">
      <c r="B85" s="245"/>
      <c r="C85" s="245"/>
      <c r="D85" s="245"/>
      <c r="E85" s="245"/>
      <c r="F85" s="245"/>
      <c r="H85" s="11"/>
    </row>
    <row r="86" spans="2:8" ht="15" customHeight="1">
      <c r="B86" s="200" t="s">
        <v>214</v>
      </c>
      <c r="C86" s="244"/>
      <c r="D86" s="244"/>
      <c r="E86" s="244"/>
      <c r="F86" s="201"/>
      <c r="H86" s="11"/>
    </row>
    <row r="87" spans="2:8" ht="15" customHeight="1">
      <c r="B87" s="71">
        <v>3</v>
      </c>
      <c r="C87" s="200" t="s">
        <v>215</v>
      </c>
      <c r="D87" s="201"/>
      <c r="E87" s="31" t="s">
        <v>174</v>
      </c>
      <c r="F87" s="20" t="s">
        <v>154</v>
      </c>
      <c r="H87" s="11"/>
    </row>
    <row r="88" spans="2:8" ht="15" customHeight="1">
      <c r="B88" s="7" t="s">
        <v>127</v>
      </c>
      <c r="C88" s="242" t="s">
        <v>216</v>
      </c>
      <c r="D88" s="246"/>
      <c r="E88" s="23">
        <v>4.1999999999999997E-3</v>
      </c>
      <c r="F88" s="138">
        <f>E88*$F$37</f>
        <v>8.49</v>
      </c>
      <c r="H88" s="11"/>
    </row>
    <row r="89" spans="2:8" ht="15" customHeight="1">
      <c r="B89" s="7" t="s">
        <v>129</v>
      </c>
      <c r="C89" s="266" t="s">
        <v>217</v>
      </c>
      <c r="D89" s="267"/>
      <c r="E89" s="23">
        <f>E88*E58</f>
        <v>3.4000000000000002E-4</v>
      </c>
      <c r="F89" s="138">
        <f>E89*F37</f>
        <v>0.69</v>
      </c>
      <c r="H89" s="11"/>
    </row>
    <row r="90" spans="2:8" ht="15" customHeight="1">
      <c r="B90" s="7" t="s">
        <v>132</v>
      </c>
      <c r="C90" s="242" t="s">
        <v>218</v>
      </c>
      <c r="D90" s="246"/>
      <c r="E90" s="23">
        <f>((1+1/12+E45)*E58*40%)*90%</f>
        <v>3.44E-2</v>
      </c>
      <c r="F90" s="138">
        <f>E90*$F$37</f>
        <v>69.569999999999993</v>
      </c>
      <c r="H90" s="11"/>
    </row>
    <row r="91" spans="2:8" ht="15" customHeight="1">
      <c r="B91" s="7" t="s">
        <v>135</v>
      </c>
      <c r="C91" s="242" t="s">
        <v>219</v>
      </c>
      <c r="D91" s="246"/>
      <c r="E91" s="23">
        <f>(1/30*7)/12</f>
        <v>1.9439999999999999E-2</v>
      </c>
      <c r="F91" s="138">
        <f t="shared" ref="F91" si="2">E91*$F$37</f>
        <v>39.32</v>
      </c>
      <c r="H91" s="11"/>
    </row>
    <row r="92" spans="2:8" ht="15" customHeight="1">
      <c r="B92" s="7" t="s">
        <v>159</v>
      </c>
      <c r="C92" s="266" t="s">
        <v>220</v>
      </c>
      <c r="D92" s="267"/>
      <c r="E92" s="23">
        <f>E91*E82</f>
        <v>6.96E-3</v>
      </c>
      <c r="F92" s="138">
        <f>E92*$F$37</f>
        <v>14.08</v>
      </c>
      <c r="H92" s="11"/>
    </row>
    <row r="93" spans="2:8" ht="15" customHeight="1">
      <c r="B93" s="68" t="s">
        <v>161</v>
      </c>
      <c r="C93" s="242" t="s">
        <v>221</v>
      </c>
      <c r="D93" s="246"/>
      <c r="E93" s="23">
        <f>4%-E90</f>
        <v>5.5999999999999999E-3</v>
      </c>
      <c r="F93" s="138">
        <f t="shared" ref="F93" si="3">E93*$F$37</f>
        <v>11.33</v>
      </c>
      <c r="H93" s="11"/>
    </row>
    <row r="94" spans="2:8" ht="15" customHeight="1">
      <c r="B94" s="200" t="s">
        <v>177</v>
      </c>
      <c r="C94" s="244"/>
      <c r="D94" s="201"/>
      <c r="E94" s="24">
        <f>SUM(E88:E93)</f>
        <v>7.0940000000000003E-2</v>
      </c>
      <c r="F94" s="20">
        <f>SUM(F88:F93)</f>
        <v>143.47999999999999</v>
      </c>
      <c r="H94" s="11"/>
    </row>
    <row r="95" spans="2:8" ht="37.5" hidden="1" customHeight="1">
      <c r="B95" s="90" t="s">
        <v>222</v>
      </c>
      <c r="C95" s="280" t="s">
        <v>223</v>
      </c>
      <c r="D95" s="281"/>
      <c r="E95" s="281"/>
      <c r="F95" s="282"/>
      <c r="H95" s="11"/>
    </row>
    <row r="96" spans="2:8" ht="141.75" hidden="1" customHeight="1">
      <c r="B96" s="90" t="s">
        <v>224</v>
      </c>
      <c r="C96" s="280" t="s">
        <v>225</v>
      </c>
      <c r="D96" s="281"/>
      <c r="E96" s="281"/>
      <c r="F96" s="282"/>
      <c r="H96" s="11"/>
    </row>
    <row r="97" spans="2:8" ht="27.75" hidden="1" customHeight="1">
      <c r="B97" s="90" t="s">
        <v>226</v>
      </c>
      <c r="C97" s="280" t="s">
        <v>227</v>
      </c>
      <c r="D97" s="281"/>
      <c r="E97" s="281"/>
      <c r="F97" s="282"/>
      <c r="H97" s="11"/>
    </row>
    <row r="98" spans="2:8" ht="38.25" hidden="1" customHeight="1">
      <c r="B98" s="90" t="s">
        <v>228</v>
      </c>
      <c r="C98" s="280" t="s">
        <v>229</v>
      </c>
      <c r="D98" s="281"/>
      <c r="E98" s="281"/>
      <c r="F98" s="282"/>
      <c r="H98" s="11"/>
    </row>
    <row r="99" spans="2:8" ht="36.75" hidden="1" customHeight="1">
      <c r="B99" s="90" t="s">
        <v>230</v>
      </c>
      <c r="C99" s="280" t="s">
        <v>231</v>
      </c>
      <c r="D99" s="281"/>
      <c r="E99" s="281"/>
      <c r="F99" s="282"/>
      <c r="H99" s="11"/>
    </row>
    <row r="100" spans="2:8" ht="24" hidden="1">
      <c r="B100" s="90" t="s">
        <v>232</v>
      </c>
      <c r="C100" s="280" t="s">
        <v>233</v>
      </c>
      <c r="D100" s="281"/>
      <c r="E100" s="281"/>
      <c r="F100" s="282"/>
      <c r="H100" s="11"/>
    </row>
    <row r="101" spans="2:8" ht="63" hidden="1" customHeight="1">
      <c r="B101" s="90" t="s">
        <v>234</v>
      </c>
      <c r="C101" s="280" t="s">
        <v>235</v>
      </c>
      <c r="D101" s="281"/>
      <c r="E101" s="281"/>
      <c r="F101" s="282"/>
      <c r="H101" s="11"/>
    </row>
    <row r="102" spans="2:8" ht="35.25" customHeight="1">
      <c r="B102" s="94" t="s">
        <v>236</v>
      </c>
      <c r="C102" s="283" t="s">
        <v>317</v>
      </c>
      <c r="D102" s="284"/>
      <c r="E102" s="284"/>
      <c r="F102" s="285"/>
      <c r="H102" s="11"/>
    </row>
    <row r="103" spans="2:8" ht="7.5" customHeight="1">
      <c r="B103" s="245"/>
      <c r="C103" s="245"/>
      <c r="D103" s="245"/>
      <c r="E103" s="245"/>
      <c r="F103" s="245"/>
      <c r="H103" s="11"/>
    </row>
    <row r="104" spans="2:8" ht="15" customHeight="1">
      <c r="B104" s="200" t="s">
        <v>238</v>
      </c>
      <c r="C104" s="244"/>
      <c r="D104" s="244"/>
      <c r="E104" s="244"/>
      <c r="F104" s="201"/>
      <c r="H104" s="11"/>
    </row>
    <row r="105" spans="2:8" ht="38.25" customHeight="1">
      <c r="B105" s="94" t="s">
        <v>239</v>
      </c>
      <c r="C105" s="283" t="s">
        <v>240</v>
      </c>
      <c r="D105" s="284"/>
      <c r="E105" s="284"/>
      <c r="F105" s="285"/>
      <c r="H105" s="11"/>
    </row>
    <row r="106" spans="2:8" ht="15" hidden="1" customHeight="1">
      <c r="B106" s="245"/>
      <c r="C106" s="245"/>
      <c r="D106" s="245"/>
      <c r="E106" s="245"/>
      <c r="F106" s="245"/>
      <c r="H106" s="11"/>
    </row>
    <row r="107" spans="2:8" ht="15" customHeight="1">
      <c r="B107" s="200" t="s">
        <v>241</v>
      </c>
      <c r="C107" s="244"/>
      <c r="D107" s="244"/>
      <c r="E107" s="244"/>
      <c r="F107" s="201"/>
      <c r="H107" s="11"/>
    </row>
    <row r="108" spans="2:8" ht="15" customHeight="1">
      <c r="B108" s="71" t="s">
        <v>242</v>
      </c>
      <c r="C108" s="286" t="s">
        <v>243</v>
      </c>
      <c r="D108" s="287"/>
      <c r="E108" s="31" t="s">
        <v>174</v>
      </c>
      <c r="F108" s="20" t="s">
        <v>154</v>
      </c>
      <c r="H108" s="11"/>
    </row>
    <row r="109" spans="2:8" ht="15" customHeight="1">
      <c r="B109" s="7" t="s">
        <v>127</v>
      </c>
      <c r="C109" s="242" t="s">
        <v>244</v>
      </c>
      <c r="D109" s="246"/>
      <c r="E109" s="25">
        <f>((1+1+1/3)*1/12)/12</f>
        <v>1.6199999999999999E-2</v>
      </c>
      <c r="F109" s="138">
        <f t="shared" ref="F109:F114" si="4">E109*$F$37</f>
        <v>32.76</v>
      </c>
      <c r="H109" s="11"/>
    </row>
    <row r="110" spans="2:8" ht="15" customHeight="1">
      <c r="B110" s="7" t="s">
        <v>129</v>
      </c>
      <c r="C110" s="266" t="s">
        <v>245</v>
      </c>
      <c r="D110" s="267"/>
      <c r="E110" s="25">
        <f>(2.96/30)/12</f>
        <v>8.2199999999999999E-3</v>
      </c>
      <c r="F110" s="138">
        <f t="shared" si="4"/>
        <v>16.62</v>
      </c>
      <c r="H110" s="11"/>
    </row>
    <row r="111" spans="2:8" ht="15" customHeight="1">
      <c r="B111" s="7" t="s">
        <v>132</v>
      </c>
      <c r="C111" s="69" t="s">
        <v>246</v>
      </c>
      <c r="D111" s="70"/>
      <c r="E111" s="25">
        <f>((5/30)/12)*1.5%</f>
        <v>2.1000000000000001E-4</v>
      </c>
      <c r="F111" s="138">
        <f t="shared" si="4"/>
        <v>0.42</v>
      </c>
      <c r="H111" s="11"/>
    </row>
    <row r="112" spans="2:8" ht="15" customHeight="1">
      <c r="B112" s="7" t="s">
        <v>135</v>
      </c>
      <c r="C112" s="242" t="s">
        <v>247</v>
      </c>
      <c r="D112" s="246"/>
      <c r="E112" s="25">
        <f>((15/30)/12)*0.0078</f>
        <v>3.3E-4</v>
      </c>
      <c r="F112" s="138">
        <f t="shared" si="4"/>
        <v>0.67</v>
      </c>
      <c r="H112" s="11"/>
    </row>
    <row r="113" spans="2:8" ht="15" customHeight="1">
      <c r="B113" s="7" t="s">
        <v>159</v>
      </c>
      <c r="C113" s="242" t="s">
        <v>248</v>
      </c>
      <c r="D113" s="246"/>
      <c r="E113" s="25">
        <f>((1+1/3)/12)*(4/12)*2%</f>
        <v>7.3999999999999999E-4</v>
      </c>
      <c r="F113" s="138">
        <f t="shared" si="4"/>
        <v>1.5</v>
      </c>
      <c r="H113" s="11"/>
    </row>
    <row r="114" spans="2:8" ht="15" customHeight="1">
      <c r="B114" s="7" t="s">
        <v>161</v>
      </c>
      <c r="C114" s="236" t="s">
        <v>249</v>
      </c>
      <c r="D114" s="288"/>
      <c r="E114" s="25">
        <v>0</v>
      </c>
      <c r="F114" s="138">
        <f t="shared" si="4"/>
        <v>0</v>
      </c>
      <c r="H114" s="11"/>
    </row>
    <row r="115" spans="2:8" ht="15" customHeight="1">
      <c r="B115" s="200" t="s">
        <v>177</v>
      </c>
      <c r="C115" s="244"/>
      <c r="D115" s="201"/>
      <c r="E115" s="24">
        <f>SUM(E109:E114)</f>
        <v>2.5700000000000001E-2</v>
      </c>
      <c r="F115" s="141">
        <f>SUM(F109:F114)</f>
        <v>51.97</v>
      </c>
      <c r="H115" s="11"/>
    </row>
    <row r="116" spans="2:8" ht="64.5" hidden="1" customHeight="1">
      <c r="B116" s="90" t="s">
        <v>250</v>
      </c>
      <c r="C116" s="283" t="s">
        <v>251</v>
      </c>
      <c r="D116" s="284"/>
      <c r="E116" s="284"/>
      <c r="F116" s="285"/>
      <c r="H116" s="11"/>
    </row>
    <row r="117" spans="2:8" ht="25.5" hidden="1" customHeight="1">
      <c r="B117" s="90" t="s">
        <v>252</v>
      </c>
      <c r="C117" s="283" t="s">
        <v>253</v>
      </c>
      <c r="D117" s="284"/>
      <c r="E117" s="284"/>
      <c r="F117" s="285"/>
      <c r="H117" s="11"/>
    </row>
    <row r="118" spans="2:8" ht="25.5" hidden="1" customHeight="1">
      <c r="B118" s="90" t="s">
        <v>254</v>
      </c>
      <c r="C118" s="283" t="s">
        <v>255</v>
      </c>
      <c r="D118" s="284"/>
      <c r="E118" s="284"/>
      <c r="F118" s="285"/>
      <c r="H118" s="11"/>
    </row>
    <row r="119" spans="2:8" ht="22.5" hidden="1" customHeight="1">
      <c r="B119" s="90" t="s">
        <v>256</v>
      </c>
      <c r="C119" s="283" t="s">
        <v>257</v>
      </c>
      <c r="D119" s="284"/>
      <c r="E119" s="284"/>
      <c r="F119" s="285"/>
      <c r="H119" s="11"/>
    </row>
    <row r="120" spans="2:8" ht="45" hidden="1" customHeight="1">
      <c r="B120" s="90" t="s">
        <v>258</v>
      </c>
      <c r="C120" s="283" t="s">
        <v>259</v>
      </c>
      <c r="D120" s="284"/>
      <c r="E120" s="284"/>
      <c r="F120" s="285"/>
      <c r="H120" s="11"/>
    </row>
    <row r="121" spans="2:8" ht="66.75" hidden="1" customHeight="1">
      <c r="B121" s="90" t="s">
        <v>260</v>
      </c>
      <c r="C121" s="283" t="s">
        <v>261</v>
      </c>
      <c r="D121" s="284"/>
      <c r="E121" s="284"/>
      <c r="F121" s="285"/>
      <c r="H121" s="11"/>
    </row>
    <row r="122" spans="2:8" ht="102" hidden="1" customHeight="1">
      <c r="B122" s="90" t="s">
        <v>262</v>
      </c>
      <c r="C122" s="283" t="s">
        <v>263</v>
      </c>
      <c r="D122" s="284"/>
      <c r="E122" s="284"/>
      <c r="F122" s="285"/>
      <c r="H122" s="11"/>
    </row>
    <row r="123" spans="2:8" ht="13.9" hidden="1">
      <c r="B123" s="245"/>
      <c r="C123" s="245"/>
      <c r="D123" s="245"/>
      <c r="E123" s="245"/>
      <c r="F123" s="245"/>
      <c r="H123" s="11"/>
    </row>
    <row r="124" spans="2:8" ht="15" customHeight="1">
      <c r="B124" s="200" t="s">
        <v>264</v>
      </c>
      <c r="C124" s="244"/>
      <c r="D124" s="244"/>
      <c r="E124" s="244"/>
      <c r="F124" s="201"/>
      <c r="H124" s="11"/>
    </row>
    <row r="125" spans="2:8" ht="15" customHeight="1">
      <c r="B125" s="71" t="s">
        <v>265</v>
      </c>
      <c r="C125" s="200" t="s">
        <v>266</v>
      </c>
      <c r="D125" s="201"/>
      <c r="E125" s="31" t="s">
        <v>174</v>
      </c>
      <c r="F125" s="20" t="s">
        <v>154</v>
      </c>
      <c r="H125" s="11"/>
    </row>
    <row r="126" spans="2:8" ht="15" customHeight="1">
      <c r="B126" s="7" t="s">
        <v>127</v>
      </c>
      <c r="C126" s="242" t="s">
        <v>267</v>
      </c>
      <c r="D126" s="246"/>
      <c r="E126" s="23">
        <v>0</v>
      </c>
      <c r="F126" s="138">
        <f>E126*$F$37</f>
        <v>0</v>
      </c>
      <c r="H126" s="11"/>
    </row>
    <row r="127" spans="2:8" ht="15" customHeight="1">
      <c r="B127" s="200" t="s">
        <v>177</v>
      </c>
      <c r="C127" s="244"/>
      <c r="D127" s="201"/>
      <c r="E127" s="24">
        <f>SUM(E126)</f>
        <v>0</v>
      </c>
      <c r="F127" s="20">
        <f>SUM(F126)</f>
        <v>0</v>
      </c>
      <c r="H127" s="11"/>
    </row>
    <row r="128" spans="2:8" ht="15" customHeight="1">
      <c r="B128" s="94" t="s">
        <v>268</v>
      </c>
      <c r="C128" s="290" t="s">
        <v>269</v>
      </c>
      <c r="D128" s="291"/>
      <c r="E128" s="291"/>
      <c r="F128" s="292"/>
      <c r="H128" s="11"/>
    </row>
    <row r="129" spans="2:8" ht="13.9" hidden="1">
      <c r="B129" s="245"/>
      <c r="C129" s="245"/>
      <c r="D129" s="245"/>
      <c r="E129" s="245"/>
      <c r="F129" s="245"/>
      <c r="H129" s="11"/>
    </row>
    <row r="130" spans="2:8" ht="15" customHeight="1">
      <c r="B130" s="200" t="s">
        <v>270</v>
      </c>
      <c r="C130" s="244"/>
      <c r="D130" s="244"/>
      <c r="E130" s="244"/>
      <c r="F130" s="201"/>
      <c r="H130" s="11"/>
    </row>
    <row r="131" spans="2:8" ht="15" customHeight="1">
      <c r="B131" s="71">
        <v>4</v>
      </c>
      <c r="C131" s="264" t="s">
        <v>271</v>
      </c>
      <c r="D131" s="265"/>
      <c r="E131" s="31" t="s">
        <v>174</v>
      </c>
      <c r="F131" s="20" t="s">
        <v>154</v>
      </c>
      <c r="H131" s="11"/>
    </row>
    <row r="132" spans="2:8" ht="15" customHeight="1">
      <c r="B132" s="7" t="s">
        <v>242</v>
      </c>
      <c r="C132" s="242" t="str">
        <f>C108</f>
        <v>Ausências Legais</v>
      </c>
      <c r="D132" s="246"/>
      <c r="E132" s="155">
        <f>E115</f>
        <v>2.5700000000000001E-2</v>
      </c>
      <c r="F132" s="138">
        <f>F115</f>
        <v>51.97</v>
      </c>
      <c r="H132" s="11"/>
    </row>
    <row r="133" spans="2:8" ht="15" customHeight="1">
      <c r="B133" s="7" t="s">
        <v>265</v>
      </c>
      <c r="C133" s="266" t="str">
        <f>C125</f>
        <v>Intrajornada</v>
      </c>
      <c r="D133" s="267"/>
      <c r="E133" s="155">
        <f>E127</f>
        <v>0</v>
      </c>
      <c r="F133" s="138">
        <f>F127</f>
        <v>0</v>
      </c>
      <c r="H133" s="11"/>
    </row>
    <row r="134" spans="2:8" ht="15" customHeight="1">
      <c r="B134" s="200" t="s">
        <v>177</v>
      </c>
      <c r="C134" s="244"/>
      <c r="D134" s="201"/>
      <c r="E134" s="31">
        <f>SUM(E132:E133)</f>
        <v>2.5700000000000001E-2</v>
      </c>
      <c r="F134" s="20">
        <f>SUM(F132:F133)</f>
        <v>51.97</v>
      </c>
      <c r="H134" s="11"/>
    </row>
    <row r="135" spans="2:8" ht="7.5" customHeight="1">
      <c r="B135" s="289"/>
      <c r="C135" s="289"/>
      <c r="D135" s="289"/>
      <c r="E135" s="289"/>
      <c r="F135" s="289"/>
      <c r="H135" s="11"/>
    </row>
    <row r="136" spans="2:8" ht="15" customHeight="1">
      <c r="B136" s="200" t="s">
        <v>272</v>
      </c>
      <c r="C136" s="244"/>
      <c r="D136" s="244"/>
      <c r="E136" s="244"/>
      <c r="F136" s="201"/>
      <c r="H136" s="11"/>
    </row>
    <row r="137" spans="2:8" ht="15" customHeight="1">
      <c r="B137" s="71">
        <v>5</v>
      </c>
      <c r="C137" s="200" t="s">
        <v>273</v>
      </c>
      <c r="D137" s="244"/>
      <c r="E137" s="201"/>
      <c r="F137" s="20" t="s">
        <v>154</v>
      </c>
      <c r="H137" s="11"/>
    </row>
    <row r="138" spans="2:8" ht="15" customHeight="1">
      <c r="B138" s="7" t="s">
        <v>127</v>
      </c>
      <c r="C138" s="242" t="s">
        <v>318</v>
      </c>
      <c r="D138" s="243"/>
      <c r="E138" s="246"/>
      <c r="F138" s="143">
        <v>69.760000000000005</v>
      </c>
      <c r="H138" s="11"/>
    </row>
    <row r="139" spans="2:8" ht="15" customHeight="1">
      <c r="B139" s="7" t="s">
        <v>129</v>
      </c>
      <c r="C139" s="242" t="s">
        <v>275</v>
      </c>
      <c r="D139" s="243"/>
      <c r="E139" s="246"/>
      <c r="F139" s="142">
        <v>0</v>
      </c>
      <c r="H139" s="11"/>
    </row>
    <row r="140" spans="2:8" ht="15" customHeight="1">
      <c r="B140" s="7" t="s">
        <v>132</v>
      </c>
      <c r="C140" s="242" t="s">
        <v>276</v>
      </c>
      <c r="D140" s="243"/>
      <c r="E140" s="246"/>
      <c r="F140" s="142">
        <v>0</v>
      </c>
      <c r="H140" s="11"/>
    </row>
    <row r="141" spans="2:8" ht="15" customHeight="1">
      <c r="B141" s="68" t="s">
        <v>135</v>
      </c>
      <c r="C141" s="236" t="s">
        <v>206</v>
      </c>
      <c r="D141" s="237"/>
      <c r="E141" s="288"/>
      <c r="F141" s="91">
        <v>0</v>
      </c>
      <c r="H141" s="11"/>
    </row>
    <row r="142" spans="2:8" ht="15" customHeight="1">
      <c r="B142" s="200" t="s">
        <v>277</v>
      </c>
      <c r="C142" s="244"/>
      <c r="D142" s="244"/>
      <c r="E142" s="201"/>
      <c r="F142" s="20">
        <f>SUM(F138:F141)</f>
        <v>69.760000000000005</v>
      </c>
      <c r="H142" s="11"/>
    </row>
    <row r="143" spans="2:8" ht="51.75" customHeight="1">
      <c r="B143" s="94" t="s">
        <v>278</v>
      </c>
      <c r="C143" s="283" t="s">
        <v>310</v>
      </c>
      <c r="D143" s="284"/>
      <c r="E143" s="284"/>
      <c r="F143" s="285"/>
      <c r="H143" s="11"/>
    </row>
    <row r="144" spans="2:8" ht="7.5" customHeight="1">
      <c r="B144" s="289"/>
      <c r="C144" s="289"/>
      <c r="D144" s="289"/>
      <c r="E144" s="289"/>
      <c r="F144" s="289"/>
      <c r="H144" s="11"/>
    </row>
    <row r="145" spans="2:8" ht="15" customHeight="1">
      <c r="B145" s="200" t="s">
        <v>280</v>
      </c>
      <c r="C145" s="244"/>
      <c r="D145" s="244"/>
      <c r="E145" s="244"/>
      <c r="F145" s="201"/>
      <c r="H145" s="11"/>
    </row>
    <row r="146" spans="2:8" ht="15" customHeight="1">
      <c r="B146" s="71">
        <v>6</v>
      </c>
      <c r="C146" s="200" t="s">
        <v>281</v>
      </c>
      <c r="D146" s="201"/>
      <c r="E146" s="31" t="s">
        <v>174</v>
      </c>
      <c r="F146" s="20" t="s">
        <v>154</v>
      </c>
      <c r="H146" s="11"/>
    </row>
    <row r="147" spans="2:8" ht="15" customHeight="1">
      <c r="B147" s="7" t="s">
        <v>127</v>
      </c>
      <c r="C147" s="293" t="s">
        <v>282</v>
      </c>
      <c r="D147" s="294"/>
      <c r="E147" s="28">
        <v>0.03</v>
      </c>
      <c r="F147" s="143">
        <f>(F37+F84+F94+F134+F142)*E147</f>
        <v>111.77</v>
      </c>
      <c r="H147" s="11"/>
    </row>
    <row r="148" spans="2:8" ht="15" customHeight="1">
      <c r="B148" s="7" t="s">
        <v>129</v>
      </c>
      <c r="C148" s="72" t="s">
        <v>283</v>
      </c>
      <c r="D148" s="67"/>
      <c r="E148" s="28">
        <v>6.7900000000000002E-2</v>
      </c>
      <c r="F148" s="143">
        <f>(F37+F84+F94+F134+F142)*E148</f>
        <v>252.97</v>
      </c>
      <c r="H148" s="11"/>
    </row>
    <row r="149" spans="2:8" ht="15" customHeight="1">
      <c r="B149" s="200" t="s">
        <v>177</v>
      </c>
      <c r="C149" s="244"/>
      <c r="D149" s="201"/>
      <c r="E149" s="24">
        <f>SUM(E147:E148)</f>
        <v>9.7900000000000001E-2</v>
      </c>
      <c r="F149" s="21">
        <f>SUM(F147:F148)</f>
        <v>364.74</v>
      </c>
      <c r="H149" s="11"/>
    </row>
    <row r="150" spans="2:8" ht="15" customHeight="1">
      <c r="B150" s="295" t="s">
        <v>132</v>
      </c>
      <c r="C150" s="242" t="s">
        <v>284</v>
      </c>
      <c r="D150" s="243"/>
      <c r="E150" s="243"/>
      <c r="F150" s="246"/>
      <c r="H150" s="11"/>
    </row>
    <row r="151" spans="2:8" ht="15" customHeight="1">
      <c r="B151" s="296"/>
      <c r="C151" s="298" t="s">
        <v>285</v>
      </c>
      <c r="D151" s="9" t="s">
        <v>286</v>
      </c>
      <c r="E151" s="25">
        <v>7.5999999999999998E-2</v>
      </c>
      <c r="F151" s="144">
        <f>(($F$37+$F$84+$F$94+$F$134+$F$149)/1-$E$155)*E151</f>
        <v>305.56</v>
      </c>
      <c r="H151" s="11"/>
    </row>
    <row r="152" spans="2:8" ht="15" customHeight="1">
      <c r="B152" s="296"/>
      <c r="C152" s="299"/>
      <c r="D152" s="9" t="s">
        <v>287</v>
      </c>
      <c r="E152" s="25">
        <v>1.6500000000000001E-2</v>
      </c>
      <c r="F152" s="144">
        <f t="shared" ref="F152:F154" si="5">(($F$37+$F$84+$F$94+$F$134+$F$149)/1-$E$155)*E152</f>
        <v>66.34</v>
      </c>
      <c r="H152" s="11"/>
    </row>
    <row r="153" spans="2:8" ht="15" customHeight="1">
      <c r="B153" s="296"/>
      <c r="C153" s="10" t="s">
        <v>288</v>
      </c>
      <c r="D153" s="9" t="s">
        <v>289</v>
      </c>
      <c r="E153" s="25">
        <v>0.05</v>
      </c>
      <c r="F153" s="144">
        <f t="shared" si="5"/>
        <v>201.03</v>
      </c>
      <c r="H153" s="11"/>
    </row>
    <row r="154" spans="2:8" ht="15" customHeight="1">
      <c r="B154" s="297"/>
      <c r="C154" s="10" t="s">
        <v>290</v>
      </c>
      <c r="D154" s="22"/>
      <c r="E154" s="25">
        <v>0</v>
      </c>
      <c r="F154" s="144">
        <f t="shared" si="5"/>
        <v>0</v>
      </c>
      <c r="H154" s="11"/>
    </row>
    <row r="155" spans="2:8" ht="15" customHeight="1">
      <c r="B155" s="200" t="s">
        <v>177</v>
      </c>
      <c r="C155" s="244"/>
      <c r="D155" s="201"/>
      <c r="E155" s="24">
        <f>SUM(E151:E154)</f>
        <v>0.14249999999999999</v>
      </c>
      <c r="F155" s="21">
        <f>SUM(F151:F154)</f>
        <v>572.92999999999995</v>
      </c>
      <c r="H155" s="11"/>
    </row>
    <row r="156" spans="2:8" ht="15" customHeight="1">
      <c r="B156" s="8" t="s">
        <v>291</v>
      </c>
      <c r="C156" s="283" t="s">
        <v>292</v>
      </c>
      <c r="D156" s="284"/>
      <c r="E156" s="284"/>
      <c r="F156" s="285"/>
      <c r="H156" s="11"/>
    </row>
    <row r="157" spans="2:8" ht="15" customHeight="1">
      <c r="B157" s="8" t="s">
        <v>293</v>
      </c>
      <c r="C157" s="283" t="s">
        <v>294</v>
      </c>
      <c r="D157" s="284"/>
      <c r="E157" s="284"/>
      <c r="F157" s="285"/>
      <c r="H157" s="11"/>
    </row>
    <row r="158" spans="2:8" ht="13.5" customHeight="1">
      <c r="B158" s="8" t="s">
        <v>295</v>
      </c>
      <c r="C158" s="283" t="s">
        <v>296</v>
      </c>
      <c r="D158" s="284"/>
      <c r="E158" s="284"/>
      <c r="F158" s="285"/>
      <c r="H158" s="11"/>
    </row>
    <row r="159" spans="2:8" ht="9" customHeight="1">
      <c r="H159" s="11"/>
    </row>
    <row r="160" spans="2:8" ht="15" customHeight="1">
      <c r="B160" s="200" t="s">
        <v>297</v>
      </c>
      <c r="C160" s="244"/>
      <c r="D160" s="244"/>
      <c r="E160" s="244"/>
      <c r="F160" s="201"/>
      <c r="H160" s="11"/>
    </row>
    <row r="161" spans="2:8" ht="15" customHeight="1">
      <c r="B161" s="238" t="s">
        <v>298</v>
      </c>
      <c r="C161" s="289"/>
      <c r="D161" s="289"/>
      <c r="E161" s="239"/>
      <c r="F161" s="19" t="s">
        <v>299</v>
      </c>
      <c r="H161" s="11"/>
    </row>
    <row r="162" spans="2:8" ht="15" customHeight="1">
      <c r="B162" s="7" t="s">
        <v>127</v>
      </c>
      <c r="C162" s="242" t="str">
        <f>B27</f>
        <v>MÓDULO 1 - COMPOSIÇÃO DA REMUNERAÇÃO</v>
      </c>
      <c r="D162" s="243"/>
      <c r="E162" s="246"/>
      <c r="F162" s="138">
        <f>F37</f>
        <v>2022.47</v>
      </c>
      <c r="H162" s="11"/>
    </row>
    <row r="163" spans="2:8" ht="15" customHeight="1">
      <c r="B163" s="7" t="s">
        <v>129</v>
      </c>
      <c r="C163" s="242" t="str">
        <f>B40</f>
        <v>MÓDULO 2 - ENCARGOS E BENEFÍCIOS ANUAIS, MENSAIS E DIÁRIOS</v>
      </c>
      <c r="D163" s="243"/>
      <c r="E163" s="246"/>
      <c r="F163" s="138">
        <f>F84</f>
        <v>1438</v>
      </c>
      <c r="H163" s="11"/>
    </row>
    <row r="164" spans="2:8" ht="15" customHeight="1">
      <c r="B164" s="7" t="s">
        <v>132</v>
      </c>
      <c r="C164" s="242" t="str">
        <f>B86</f>
        <v>MÓDULO 3 - PROVISÃO PARA RESCISÃO</v>
      </c>
      <c r="D164" s="243"/>
      <c r="E164" s="246"/>
      <c r="F164" s="138">
        <f>F94</f>
        <v>143.47999999999999</v>
      </c>
      <c r="H164" s="11"/>
    </row>
    <row r="165" spans="2:8" ht="15" customHeight="1">
      <c r="B165" s="7" t="s">
        <v>135</v>
      </c>
      <c r="C165" s="242" t="str">
        <f>B104</f>
        <v xml:space="preserve"> MÓDULO 4 - CUSTO DE REPOSIÇÃO DO PROFISSIONAL AUSENTE</v>
      </c>
      <c r="D165" s="243"/>
      <c r="E165" s="246"/>
      <c r="F165" s="138">
        <f>F132</f>
        <v>51.97</v>
      </c>
      <c r="H165" s="11"/>
    </row>
    <row r="166" spans="2:8" ht="15" customHeight="1">
      <c r="B166" s="7" t="s">
        <v>159</v>
      </c>
      <c r="C166" s="76" t="str">
        <f>B136</f>
        <v>MÓDULO 5 - INSUMOS DIVERSOS</v>
      </c>
      <c r="D166" s="77"/>
      <c r="E166" s="78"/>
      <c r="F166" s="138">
        <f>F142</f>
        <v>69.760000000000005</v>
      </c>
      <c r="H166" s="11"/>
    </row>
    <row r="167" spans="2:8" ht="15" customHeight="1">
      <c r="B167" s="200" t="s">
        <v>300</v>
      </c>
      <c r="C167" s="244"/>
      <c r="D167" s="244"/>
      <c r="E167" s="201"/>
      <c r="F167" s="141">
        <f>SUM(F162:F166)</f>
        <v>3725.68</v>
      </c>
      <c r="H167" s="11"/>
    </row>
    <row r="168" spans="2:8" ht="15" customHeight="1">
      <c r="B168" s="7" t="s">
        <v>161</v>
      </c>
      <c r="C168" s="242" t="s">
        <v>301</v>
      </c>
      <c r="D168" s="243"/>
      <c r="E168" s="246"/>
      <c r="F168" s="138">
        <f>F155+F149</f>
        <v>937.67</v>
      </c>
      <c r="H168" s="11"/>
    </row>
    <row r="169" spans="2:8" ht="15" customHeight="1">
      <c r="B169" s="200" t="s">
        <v>302</v>
      </c>
      <c r="C169" s="244"/>
      <c r="D169" s="244"/>
      <c r="E169" s="201"/>
      <c r="F169" s="141">
        <f>F167+F168</f>
        <v>4663.3500000000004</v>
      </c>
      <c r="H169" s="11"/>
    </row>
    <row r="170" spans="2:8" ht="15" customHeight="1">
      <c r="B170" s="186" t="s">
        <v>303</v>
      </c>
      <c r="C170" s="186"/>
      <c r="D170" s="186"/>
      <c r="E170" s="186"/>
      <c r="F170" s="141">
        <f>F169*E16</f>
        <v>4663.3500000000004</v>
      </c>
      <c r="H170" s="11"/>
    </row>
    <row r="171" spans="2:8" ht="15" customHeight="1">
      <c r="H171" s="11"/>
    </row>
    <row r="172" spans="2:8" ht="26.25" customHeight="1">
      <c r="B172" s="225" t="s">
        <v>304</v>
      </c>
      <c r="C172" s="225"/>
      <c r="D172" s="84" t="s">
        <v>91</v>
      </c>
      <c r="E172" s="225" t="s">
        <v>92</v>
      </c>
      <c r="F172" s="225"/>
      <c r="G172" s="85"/>
      <c r="H172" s="11"/>
    </row>
    <row r="173" spans="2:8" ht="31.5" customHeight="1">
      <c r="B173" s="225" t="s">
        <v>305</v>
      </c>
      <c r="C173" s="225"/>
      <c r="D173" s="86">
        <v>6</v>
      </c>
      <c r="E173" s="226">
        <f>D173*F170</f>
        <v>27980.1</v>
      </c>
      <c r="F173" s="226"/>
      <c r="H173" s="11"/>
    </row>
    <row r="174" spans="2:8" ht="35.25" customHeight="1">
      <c r="B174" s="224" t="s">
        <v>306</v>
      </c>
      <c r="C174" s="225"/>
      <c r="D174" s="86">
        <v>6</v>
      </c>
      <c r="E174" s="226">
        <f>D174*F170</f>
        <v>27980.1</v>
      </c>
      <c r="F174" s="226"/>
      <c r="H174" s="11"/>
    </row>
  </sheetData>
  <sheetProtection formatCells="0" formatColumns="0" formatRows="0" insertColumns="0" insertRows="0" insertHyperlinks="0" deleteColumns="0" deleteRows="0" sort="0" autoFilter="0" pivotTables="0"/>
  <mergeCells count="163">
    <mergeCell ref="B172:C172"/>
    <mergeCell ref="E172:F172"/>
    <mergeCell ref="B173:C173"/>
    <mergeCell ref="E173:F173"/>
    <mergeCell ref="B174:C174"/>
    <mergeCell ref="E174:F174"/>
    <mergeCell ref="C164:E164"/>
    <mergeCell ref="C165:E165"/>
    <mergeCell ref="B167:E167"/>
    <mergeCell ref="C168:E168"/>
    <mergeCell ref="B169:E169"/>
    <mergeCell ref="B170:E170"/>
    <mergeCell ref="C157:F157"/>
    <mergeCell ref="C158:F158"/>
    <mergeCell ref="B160:F160"/>
    <mergeCell ref="B161:E161"/>
    <mergeCell ref="C162:E162"/>
    <mergeCell ref="C163:E163"/>
    <mergeCell ref="B149:D149"/>
    <mergeCell ref="B150:B154"/>
    <mergeCell ref="C150:F150"/>
    <mergeCell ref="C151:C152"/>
    <mergeCell ref="B155:D155"/>
    <mergeCell ref="C156:F156"/>
    <mergeCell ref="B142:E142"/>
    <mergeCell ref="C143:F143"/>
    <mergeCell ref="B144:F144"/>
    <mergeCell ref="B145:F145"/>
    <mergeCell ref="C146:D146"/>
    <mergeCell ref="C147:D147"/>
    <mergeCell ref="B136:F136"/>
    <mergeCell ref="C137:E137"/>
    <mergeCell ref="C138:E138"/>
    <mergeCell ref="C139:E139"/>
    <mergeCell ref="C140:E140"/>
    <mergeCell ref="C141:E141"/>
    <mergeCell ref="B130:F130"/>
    <mergeCell ref="C131:D131"/>
    <mergeCell ref="C132:D132"/>
    <mergeCell ref="C133:D133"/>
    <mergeCell ref="B134:D134"/>
    <mergeCell ref="B135:F135"/>
    <mergeCell ref="B124:F124"/>
    <mergeCell ref="C125:D125"/>
    <mergeCell ref="C126:D126"/>
    <mergeCell ref="B127:D127"/>
    <mergeCell ref="C128:F128"/>
    <mergeCell ref="B129:F129"/>
    <mergeCell ref="C118:F118"/>
    <mergeCell ref="C119:F119"/>
    <mergeCell ref="C120:F120"/>
    <mergeCell ref="C121:F121"/>
    <mergeCell ref="C122:F122"/>
    <mergeCell ref="B123:F123"/>
    <mergeCell ref="C112:D112"/>
    <mergeCell ref="C113:D113"/>
    <mergeCell ref="C114:D114"/>
    <mergeCell ref="B115:D115"/>
    <mergeCell ref="C116:F116"/>
    <mergeCell ref="C117:F117"/>
    <mergeCell ref="C105:F105"/>
    <mergeCell ref="B106:F106"/>
    <mergeCell ref="B107:F107"/>
    <mergeCell ref="C108:D108"/>
    <mergeCell ref="C109:D109"/>
    <mergeCell ref="C110:D110"/>
    <mergeCell ref="C98:F98"/>
    <mergeCell ref="C99:F99"/>
    <mergeCell ref="C100:F100"/>
    <mergeCell ref="C101:F101"/>
    <mergeCell ref="B103:F103"/>
    <mergeCell ref="B104:F104"/>
    <mergeCell ref="C102:F102"/>
    <mergeCell ref="C92:D92"/>
    <mergeCell ref="C93:D93"/>
    <mergeCell ref="B94:D94"/>
    <mergeCell ref="C95:F95"/>
    <mergeCell ref="C96:F96"/>
    <mergeCell ref="C97:F97"/>
    <mergeCell ref="B86:F86"/>
    <mergeCell ref="C87:D87"/>
    <mergeCell ref="C88:D88"/>
    <mergeCell ref="C89:D89"/>
    <mergeCell ref="C90:D90"/>
    <mergeCell ref="C91:D91"/>
    <mergeCell ref="C80:D80"/>
    <mergeCell ref="C81:D81"/>
    <mergeCell ref="C82:D82"/>
    <mergeCell ref="C83:D83"/>
    <mergeCell ref="B84:D84"/>
    <mergeCell ref="B85:F85"/>
    <mergeCell ref="C71:E71"/>
    <mergeCell ref="B72:E72"/>
    <mergeCell ref="C73:F73"/>
    <mergeCell ref="B74:B77"/>
    <mergeCell ref="C74:F77"/>
    <mergeCell ref="B79:F79"/>
    <mergeCell ref="C65:E65"/>
    <mergeCell ref="C66:E66"/>
    <mergeCell ref="C67:E67"/>
    <mergeCell ref="C68:E68"/>
    <mergeCell ref="C69:E69"/>
    <mergeCell ref="C70:E70"/>
    <mergeCell ref="B59:D59"/>
    <mergeCell ref="C60:F60"/>
    <mergeCell ref="C61:F61"/>
    <mergeCell ref="C62:F62"/>
    <mergeCell ref="B63:F63"/>
    <mergeCell ref="B64:F64"/>
    <mergeCell ref="C53:D53"/>
    <mergeCell ref="C54:D54"/>
    <mergeCell ref="C55:D55"/>
    <mergeCell ref="C56:D56"/>
    <mergeCell ref="C57:D57"/>
    <mergeCell ref="C58:D58"/>
    <mergeCell ref="C47:F47"/>
    <mergeCell ref="B48:F48"/>
    <mergeCell ref="B49:F49"/>
    <mergeCell ref="C50:D50"/>
    <mergeCell ref="C51:D51"/>
    <mergeCell ref="C52:D52"/>
    <mergeCell ref="B41:F41"/>
    <mergeCell ref="B42:F42"/>
    <mergeCell ref="C43:D43"/>
    <mergeCell ref="C44:D44"/>
    <mergeCell ref="C45:D45"/>
    <mergeCell ref="B46:D46"/>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9"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B7EE64B-B931-489C-B21B-B15C86C3C844}">
          <x14:formula1>
            <xm:f>'C:\Users\1297538\Desktop\REPACTUAÇÕES\CONTRATO 21-2018\[PLANILHA DE REPACTUAÇÃO PISCINEIRO E PORTEIRO - SERVAL..xlsx]#listas#'!#REF!</xm:f>
          </x14:formula1>
          <xm:sqref>C2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393A0-057A-40E3-A7AB-3ED8BDBE78B0}">
  <sheetPr>
    <tabColor theme="5" tint="0.59999389629810485"/>
    <pageSetUpPr fitToPage="1"/>
  </sheetPr>
  <dimension ref="B1:H173"/>
  <sheetViews>
    <sheetView showGridLines="0" view="pageBreakPreview" topLeftCell="A22" zoomScaleNormal="115" zoomScaleSheetLayoutView="100" workbookViewId="0">
      <selection activeCell="F34" sqref="F34"/>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2:8" ht="8.25" customHeight="1">
      <c r="H1" s="80"/>
    </row>
    <row r="2" spans="2:8" s="81" customFormat="1" ht="15" customHeight="1">
      <c r="B2" s="3" t="s">
        <v>76</v>
      </c>
      <c r="C2" s="73" t="s">
        <v>21</v>
      </c>
      <c r="D2" s="3" t="s">
        <v>77</v>
      </c>
      <c r="E2" s="184"/>
      <c r="F2" s="184"/>
      <c r="H2" s="82"/>
    </row>
    <row r="3" spans="2:8" ht="7.5"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44715</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368</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369</v>
      </c>
      <c r="C16" s="215"/>
      <c r="D16" s="79" t="s">
        <v>142</v>
      </c>
      <c r="E16" s="216">
        <v>9</v>
      </c>
      <c r="F16" s="216"/>
      <c r="H16" s="11"/>
    </row>
    <row r="17" spans="2:8" ht="15" hidden="1" customHeight="1">
      <c r="H17" s="11"/>
    </row>
    <row r="18" spans="2:8" ht="6.75" customHeight="1">
      <c r="B18" s="185"/>
      <c r="C18" s="185"/>
      <c r="D18" s="185"/>
      <c r="E18" s="185"/>
      <c r="F18" s="185"/>
      <c r="H18" s="11"/>
    </row>
    <row r="19" spans="2:8" ht="15" customHeight="1">
      <c r="B19" s="186" t="s">
        <v>143</v>
      </c>
      <c r="C19" s="186"/>
      <c r="D19" s="186"/>
      <c r="E19" s="186"/>
      <c r="F19" s="186"/>
      <c r="H19" s="11"/>
    </row>
    <row r="20" spans="2:8" ht="15" customHeight="1">
      <c r="B20" s="186" t="s">
        <v>144</v>
      </c>
      <c r="C20" s="186"/>
      <c r="D20" s="186"/>
      <c r="E20" s="186"/>
      <c r="F20" s="186"/>
      <c r="H20" s="11"/>
    </row>
    <row r="21" spans="2:8" ht="15" customHeight="1">
      <c r="B21" s="202" t="s">
        <v>145</v>
      </c>
      <c r="C21" s="202"/>
      <c r="D21" s="202"/>
      <c r="E21" s="202"/>
      <c r="F21" s="202"/>
      <c r="H21" s="11"/>
    </row>
    <row r="22" spans="2:8" ht="15" customHeight="1">
      <c r="B22" s="7">
        <v>1</v>
      </c>
      <c r="C22" s="217" t="s">
        <v>146</v>
      </c>
      <c r="D22" s="217"/>
      <c r="E22" s="217"/>
      <c r="F22" s="95" t="s">
        <v>122</v>
      </c>
      <c r="H22" s="11"/>
    </row>
    <row r="23" spans="2:8" ht="15" customHeight="1">
      <c r="B23" s="7">
        <v>2</v>
      </c>
      <c r="C23" s="206" t="s">
        <v>147</v>
      </c>
      <c r="D23" s="206"/>
      <c r="E23" s="206"/>
      <c r="F23" s="91">
        <v>1320</v>
      </c>
      <c r="H23" s="11"/>
    </row>
    <row r="24" spans="2:8" ht="15" customHeight="1">
      <c r="B24" s="7">
        <v>3</v>
      </c>
      <c r="C24" s="206" t="s">
        <v>148</v>
      </c>
      <c r="D24" s="206"/>
      <c r="E24" s="206"/>
      <c r="F24" s="95" t="s">
        <v>370</v>
      </c>
      <c r="H24" s="11"/>
    </row>
    <row r="25" spans="2:8" ht="15" customHeight="1">
      <c r="B25" s="7">
        <v>4</v>
      </c>
      <c r="C25" s="206" t="s">
        <v>150</v>
      </c>
      <c r="D25" s="206"/>
      <c r="E25" s="206"/>
      <c r="F25" s="4">
        <v>44805</v>
      </c>
      <c r="H25" s="11"/>
    </row>
    <row r="26" spans="2:8" ht="8.25" customHeight="1">
      <c r="B26" s="75" t="s">
        <v>151</v>
      </c>
      <c r="C26" s="208"/>
      <c r="D26" s="208"/>
      <c r="E26" s="208"/>
      <c r="F26" s="208"/>
      <c r="H26" s="11"/>
    </row>
    <row r="27" spans="2:8" ht="15" customHeight="1">
      <c r="B27" s="200" t="s">
        <v>152</v>
      </c>
      <c r="C27" s="244"/>
      <c r="D27" s="244"/>
      <c r="E27" s="244"/>
      <c r="F27" s="201"/>
      <c r="H27" s="11"/>
    </row>
    <row r="28" spans="2:8" ht="15" customHeight="1">
      <c r="B28" s="71">
        <v>1</v>
      </c>
      <c r="C28" s="186" t="s">
        <v>153</v>
      </c>
      <c r="D28" s="186"/>
      <c r="E28" s="186"/>
      <c r="F28" s="20" t="s">
        <v>154</v>
      </c>
      <c r="H28" s="11"/>
    </row>
    <row r="29" spans="2:8" ht="15" customHeight="1">
      <c r="B29" s="7" t="s">
        <v>127</v>
      </c>
      <c r="C29" s="16" t="s">
        <v>309</v>
      </c>
      <c r="D29" s="17"/>
      <c r="E29" s="25"/>
      <c r="F29" s="137">
        <f>F23</f>
        <v>1320</v>
      </c>
      <c r="H29" s="11"/>
    </row>
    <row r="30" spans="2:8" ht="15" customHeight="1">
      <c r="B30" s="7" t="s">
        <v>129</v>
      </c>
      <c r="C30" s="16" t="s">
        <v>156</v>
      </c>
      <c r="D30" s="17"/>
      <c r="E30" s="25"/>
      <c r="F30" s="137">
        <f t="shared" ref="F30:F36" si="0">$F$29*E30</f>
        <v>0</v>
      </c>
      <c r="H30" s="11"/>
    </row>
    <row r="31" spans="2:8" ht="15" customHeight="1">
      <c r="B31" s="7" t="s">
        <v>132</v>
      </c>
      <c r="C31" s="16" t="s">
        <v>157</v>
      </c>
      <c r="D31" s="17"/>
      <c r="E31" s="26">
        <v>0.2</v>
      </c>
      <c r="F31" s="137">
        <f t="shared" si="0"/>
        <v>264</v>
      </c>
      <c r="H31" s="11"/>
    </row>
    <row r="32" spans="2:8" ht="15" customHeight="1">
      <c r="B32" s="7" t="s">
        <v>135</v>
      </c>
      <c r="C32" s="16" t="s">
        <v>158</v>
      </c>
      <c r="D32" s="17"/>
      <c r="E32" s="25"/>
      <c r="F32" s="137">
        <f t="shared" si="0"/>
        <v>0</v>
      </c>
      <c r="H32" s="11"/>
    </row>
    <row r="33" spans="2:8" ht="15" customHeight="1">
      <c r="B33" s="7" t="s">
        <v>159</v>
      </c>
      <c r="C33" s="16" t="s">
        <v>160</v>
      </c>
      <c r="D33" s="17"/>
      <c r="E33" s="25"/>
      <c r="F33" s="137">
        <f t="shared" si="0"/>
        <v>0</v>
      </c>
      <c r="H33" s="11"/>
    </row>
    <row r="34" spans="2:8" ht="15" customHeight="1">
      <c r="B34" s="7" t="s">
        <v>161</v>
      </c>
      <c r="C34" s="16" t="s">
        <v>162</v>
      </c>
      <c r="D34" s="17"/>
      <c r="E34" s="162">
        <v>24</v>
      </c>
      <c r="F34" s="137">
        <f>F29/220*2*E34</f>
        <v>288</v>
      </c>
      <c r="H34" s="11"/>
    </row>
    <row r="35" spans="2:8" ht="15" customHeight="1">
      <c r="B35" s="7" t="s">
        <v>163</v>
      </c>
      <c r="C35" s="16" t="s">
        <v>164</v>
      </c>
      <c r="D35" s="17"/>
      <c r="E35" s="25"/>
      <c r="F35" s="137">
        <f t="shared" si="0"/>
        <v>0</v>
      </c>
      <c r="H35" s="11"/>
    </row>
    <row r="36" spans="2:8" ht="15" customHeight="1">
      <c r="B36" s="68" t="s">
        <v>165</v>
      </c>
      <c r="C36" s="242" t="s">
        <v>166</v>
      </c>
      <c r="D36" s="246"/>
      <c r="E36" s="26"/>
      <c r="F36" s="137">
        <f t="shared" si="0"/>
        <v>0</v>
      </c>
      <c r="H36" s="11"/>
    </row>
    <row r="37" spans="2:8" ht="15" customHeight="1">
      <c r="B37" s="200" t="s">
        <v>167</v>
      </c>
      <c r="C37" s="244"/>
      <c r="D37" s="201"/>
      <c r="E37" s="30"/>
      <c r="F37" s="20">
        <f>SUM(F29:F36)</f>
        <v>1872</v>
      </c>
      <c r="H37" s="11"/>
    </row>
    <row r="38" spans="2:8" ht="36" customHeight="1">
      <c r="B38" s="87" t="s">
        <v>168</v>
      </c>
      <c r="C38" s="210" t="s">
        <v>169</v>
      </c>
      <c r="D38" s="205"/>
      <c r="E38" s="205"/>
      <c r="F38" s="205"/>
      <c r="H38" s="11"/>
    </row>
    <row r="39" spans="2:8" ht="8.25" customHeight="1">
      <c r="B39" s="245"/>
      <c r="C39" s="245"/>
      <c r="D39" s="245"/>
      <c r="E39" s="245"/>
      <c r="F39" s="245"/>
      <c r="H39" s="11"/>
    </row>
    <row r="40" spans="2:8" ht="15" customHeight="1">
      <c r="B40" s="200" t="s">
        <v>170</v>
      </c>
      <c r="C40" s="244"/>
      <c r="D40" s="244"/>
      <c r="E40" s="244"/>
      <c r="F40" s="201"/>
      <c r="H40" s="11"/>
    </row>
    <row r="41" spans="2:8" ht="15" customHeight="1">
      <c r="B41" s="200" t="s">
        <v>171</v>
      </c>
      <c r="C41" s="244"/>
      <c r="D41" s="244"/>
      <c r="E41" s="244"/>
      <c r="F41" s="201"/>
      <c r="H41" s="11"/>
    </row>
    <row r="42" spans="2:8" ht="15" customHeight="1">
      <c r="B42" s="71" t="s">
        <v>172</v>
      </c>
      <c r="C42" s="200" t="s">
        <v>173</v>
      </c>
      <c r="D42" s="201"/>
      <c r="E42" s="31" t="s">
        <v>174</v>
      </c>
      <c r="F42" s="20" t="s">
        <v>154</v>
      </c>
      <c r="H42" s="11"/>
    </row>
    <row r="43" spans="2:8" ht="15" customHeight="1">
      <c r="B43" s="7" t="s">
        <v>127</v>
      </c>
      <c r="C43" s="242" t="s">
        <v>175</v>
      </c>
      <c r="D43" s="246"/>
      <c r="E43" s="25">
        <v>8.3330000000000001E-2</v>
      </c>
      <c r="F43" s="138">
        <f>E43*$F$37</f>
        <v>155.99</v>
      </c>
      <c r="H43" s="11"/>
    </row>
    <row r="44" spans="2:8" ht="15" customHeight="1">
      <c r="B44" s="18" t="s">
        <v>129</v>
      </c>
      <c r="C44" s="247" t="s">
        <v>176</v>
      </c>
      <c r="D44" s="248"/>
      <c r="E44" s="27">
        <f>8.33%+2.778%</f>
        <v>0.11108</v>
      </c>
      <c r="F44" s="138">
        <f>E44*$F$37</f>
        <v>207.94</v>
      </c>
      <c r="H44" s="11"/>
    </row>
    <row r="45" spans="2:8" ht="15" customHeight="1">
      <c r="B45" s="200" t="s">
        <v>177</v>
      </c>
      <c r="C45" s="244"/>
      <c r="D45" s="201"/>
      <c r="E45" s="24">
        <f>SUM(E43:E44)</f>
        <v>0.19441</v>
      </c>
      <c r="F45" s="21">
        <f>SUM(F43:F44)</f>
        <v>363.93</v>
      </c>
      <c r="H45" s="11"/>
    </row>
    <row r="46" spans="2:8" ht="45.75" customHeight="1">
      <c r="B46" s="87" t="s">
        <v>178</v>
      </c>
      <c r="C46" s="249" t="s">
        <v>179</v>
      </c>
      <c r="D46" s="250"/>
      <c r="E46" s="250"/>
      <c r="F46" s="251"/>
      <c r="H46" s="11"/>
    </row>
    <row r="47" spans="2:8" ht="15" hidden="1" customHeight="1">
      <c r="B47" s="245"/>
      <c r="C47" s="245"/>
      <c r="D47" s="245"/>
      <c r="E47" s="245"/>
      <c r="F47" s="245"/>
      <c r="H47" s="11"/>
    </row>
    <row r="48" spans="2:8" ht="15" customHeight="1">
      <c r="B48" s="200" t="s">
        <v>180</v>
      </c>
      <c r="C48" s="244"/>
      <c r="D48" s="244"/>
      <c r="E48" s="244"/>
      <c r="F48" s="201"/>
      <c r="H48" s="11"/>
    </row>
    <row r="49" spans="2:8" ht="15" customHeight="1">
      <c r="B49" s="71" t="s">
        <v>181</v>
      </c>
      <c r="C49" s="200" t="s">
        <v>182</v>
      </c>
      <c r="D49" s="201"/>
      <c r="E49" s="31" t="s">
        <v>174</v>
      </c>
      <c r="F49" s="20" t="s">
        <v>154</v>
      </c>
      <c r="H49" s="11"/>
    </row>
    <row r="50" spans="2:8" ht="15" customHeight="1">
      <c r="B50" s="7" t="s">
        <v>127</v>
      </c>
      <c r="C50" s="242" t="s">
        <v>183</v>
      </c>
      <c r="D50" s="246"/>
      <c r="E50" s="25">
        <v>0.2</v>
      </c>
      <c r="F50" s="138">
        <f t="shared" ref="F50:F57" si="1">E50*($F$37+$F$45)</f>
        <v>447.19</v>
      </c>
      <c r="H50" s="11"/>
    </row>
    <row r="51" spans="2:8" ht="15" customHeight="1">
      <c r="B51" s="7" t="s">
        <v>129</v>
      </c>
      <c r="C51" s="242" t="s">
        <v>184</v>
      </c>
      <c r="D51" s="246"/>
      <c r="E51" s="25">
        <v>2.5000000000000001E-2</v>
      </c>
      <c r="F51" s="138">
        <f t="shared" si="1"/>
        <v>55.9</v>
      </c>
      <c r="H51" s="11"/>
    </row>
    <row r="52" spans="2:8" ht="15" customHeight="1">
      <c r="B52" s="7" t="s">
        <v>132</v>
      </c>
      <c r="C52" s="242" t="s">
        <v>185</v>
      </c>
      <c r="D52" s="246"/>
      <c r="E52" s="66">
        <v>0.02</v>
      </c>
      <c r="F52" s="138">
        <f t="shared" si="1"/>
        <v>44.72</v>
      </c>
      <c r="H52" s="11"/>
    </row>
    <row r="53" spans="2:8" ht="15" customHeight="1">
      <c r="B53" s="7" t="s">
        <v>135</v>
      </c>
      <c r="C53" s="242" t="s">
        <v>186</v>
      </c>
      <c r="D53" s="246"/>
      <c r="E53" s="25">
        <v>1.4999999999999999E-2</v>
      </c>
      <c r="F53" s="138">
        <f t="shared" si="1"/>
        <v>33.54</v>
      </c>
      <c r="H53" s="11"/>
    </row>
    <row r="54" spans="2:8" ht="15" customHeight="1">
      <c r="B54" s="7" t="s">
        <v>159</v>
      </c>
      <c r="C54" s="242" t="s">
        <v>187</v>
      </c>
      <c r="D54" s="246"/>
      <c r="E54" s="25">
        <v>0.01</v>
      </c>
      <c r="F54" s="138">
        <f t="shared" si="1"/>
        <v>22.36</v>
      </c>
      <c r="H54" s="11"/>
    </row>
    <row r="55" spans="2:8" ht="15" customHeight="1">
      <c r="B55" s="7" t="s">
        <v>161</v>
      </c>
      <c r="C55" s="242" t="s">
        <v>188</v>
      </c>
      <c r="D55" s="246"/>
      <c r="E55" s="25">
        <v>6.0000000000000001E-3</v>
      </c>
      <c r="F55" s="138">
        <f t="shared" si="1"/>
        <v>13.42</v>
      </c>
      <c r="H55" s="11"/>
    </row>
    <row r="56" spans="2:8" ht="15" customHeight="1">
      <c r="B56" s="7" t="s">
        <v>163</v>
      </c>
      <c r="C56" s="242" t="s">
        <v>189</v>
      </c>
      <c r="D56" s="246"/>
      <c r="E56" s="23">
        <v>2E-3</v>
      </c>
      <c r="F56" s="138">
        <f t="shared" si="1"/>
        <v>4.47</v>
      </c>
      <c r="H56" s="11"/>
    </row>
    <row r="57" spans="2:8" ht="15" customHeight="1">
      <c r="B57" s="7" t="s">
        <v>165</v>
      </c>
      <c r="C57" s="242" t="s">
        <v>190</v>
      </c>
      <c r="D57" s="246"/>
      <c r="E57" s="25">
        <v>0.08</v>
      </c>
      <c r="F57" s="138">
        <f t="shared" si="1"/>
        <v>178.87</v>
      </c>
      <c r="H57" s="11"/>
    </row>
    <row r="58" spans="2:8" ht="15" customHeight="1">
      <c r="B58" s="200" t="s">
        <v>177</v>
      </c>
      <c r="C58" s="244"/>
      <c r="D58" s="201"/>
      <c r="E58" s="24">
        <f>SUM(E50:E57)</f>
        <v>0.35799999999999998</v>
      </c>
      <c r="F58" s="20">
        <f>SUM(F50:F57)</f>
        <v>800.47</v>
      </c>
      <c r="H58" s="11"/>
    </row>
    <row r="59" spans="2:8" ht="13.9">
      <c r="B59" s="87" t="s">
        <v>191</v>
      </c>
      <c r="C59" s="249" t="s">
        <v>192</v>
      </c>
      <c r="D59" s="250"/>
      <c r="E59" s="250"/>
      <c r="F59" s="251"/>
      <c r="H59" s="11"/>
    </row>
    <row r="60" spans="2:8" ht="13.9">
      <c r="B60" s="87" t="s">
        <v>193</v>
      </c>
      <c r="C60" s="258" t="s">
        <v>194</v>
      </c>
      <c r="D60" s="259"/>
      <c r="E60" s="259"/>
      <c r="F60" s="260"/>
      <c r="H60" s="11"/>
    </row>
    <row r="61" spans="2:8" ht="30.75" customHeight="1">
      <c r="B61" s="87" t="s">
        <v>195</v>
      </c>
      <c r="C61" s="261" t="s">
        <v>196</v>
      </c>
      <c r="D61" s="262"/>
      <c r="E61" s="262"/>
      <c r="F61" s="263"/>
      <c r="H61" s="11"/>
    </row>
    <row r="62" spans="2:8" ht="15" hidden="1" customHeight="1">
      <c r="B62" s="245"/>
      <c r="C62" s="245"/>
      <c r="D62" s="245"/>
      <c r="E62" s="245"/>
      <c r="F62" s="245"/>
      <c r="H62" s="11"/>
    </row>
    <row r="63" spans="2:8" ht="15" customHeight="1">
      <c r="B63" s="200" t="s">
        <v>197</v>
      </c>
      <c r="C63" s="244"/>
      <c r="D63" s="244"/>
      <c r="E63" s="244"/>
      <c r="F63" s="201"/>
      <c r="H63" s="11"/>
    </row>
    <row r="64" spans="2:8" ht="15" customHeight="1">
      <c r="B64" s="71" t="s">
        <v>198</v>
      </c>
      <c r="C64" s="200" t="s">
        <v>199</v>
      </c>
      <c r="D64" s="244"/>
      <c r="E64" s="201"/>
      <c r="F64" s="20" t="s">
        <v>154</v>
      </c>
      <c r="H64" s="11"/>
    </row>
    <row r="65" spans="2:8" ht="15" customHeight="1">
      <c r="B65" s="68" t="s">
        <v>127</v>
      </c>
      <c r="C65" s="242" t="s">
        <v>200</v>
      </c>
      <c r="D65" s="243"/>
      <c r="E65" s="246"/>
      <c r="F65" s="6">
        <f>(3.9*2*26)-(0.06*F29)</f>
        <v>123.6</v>
      </c>
      <c r="H65" s="11"/>
    </row>
    <row r="66" spans="2:8" ht="15" customHeight="1">
      <c r="B66" s="68" t="s">
        <v>129</v>
      </c>
      <c r="C66" s="252" t="s">
        <v>201</v>
      </c>
      <c r="D66" s="253"/>
      <c r="E66" s="254"/>
      <c r="F66" s="6">
        <v>0</v>
      </c>
      <c r="H66" s="11"/>
    </row>
    <row r="67" spans="2:8" ht="15" customHeight="1">
      <c r="B67" s="7" t="s">
        <v>132</v>
      </c>
      <c r="C67" s="255" t="s">
        <v>202</v>
      </c>
      <c r="D67" s="256"/>
      <c r="E67" s="257"/>
      <c r="F67" s="139">
        <v>0</v>
      </c>
    </row>
    <row r="68" spans="2:8" ht="15" customHeight="1">
      <c r="B68" s="7" t="s">
        <v>135</v>
      </c>
      <c r="C68" s="255" t="s">
        <v>204</v>
      </c>
      <c r="D68" s="256"/>
      <c r="E68" s="257"/>
      <c r="F68" s="139">
        <v>0</v>
      </c>
      <c r="H68" s="11"/>
    </row>
    <row r="69" spans="2:8" ht="15" customHeight="1">
      <c r="B69" s="7" t="s">
        <v>159</v>
      </c>
      <c r="C69" s="219" t="s">
        <v>205</v>
      </c>
      <c r="D69" s="219"/>
      <c r="E69" s="219"/>
      <c r="F69" s="139">
        <v>0</v>
      </c>
      <c r="H69" s="11"/>
    </row>
    <row r="70" spans="2:8" ht="15" customHeight="1">
      <c r="B70" s="68" t="s">
        <v>161</v>
      </c>
      <c r="C70" s="219" t="s">
        <v>206</v>
      </c>
      <c r="D70" s="219"/>
      <c r="E70" s="219"/>
      <c r="F70" s="139">
        <v>0</v>
      </c>
      <c r="H70" s="11"/>
    </row>
    <row r="71" spans="2:8" ht="15" customHeight="1">
      <c r="B71" s="186" t="s">
        <v>207</v>
      </c>
      <c r="C71" s="186"/>
      <c r="D71" s="186"/>
      <c r="E71" s="186"/>
      <c r="F71" s="20">
        <f>SUM(F65:F70)</f>
        <v>123.6</v>
      </c>
    </row>
    <row r="72" spans="2:8" ht="13.9">
      <c r="B72" s="87" t="s">
        <v>208</v>
      </c>
      <c r="C72" s="249" t="s">
        <v>209</v>
      </c>
      <c r="D72" s="250"/>
      <c r="E72" s="250"/>
      <c r="F72" s="251"/>
      <c r="H72" s="11"/>
    </row>
    <row r="73" spans="2:8" ht="35.25" customHeight="1">
      <c r="B73" s="268" t="s">
        <v>210</v>
      </c>
      <c r="C73" s="271" t="s">
        <v>211</v>
      </c>
      <c r="D73" s="272"/>
      <c r="E73" s="272"/>
      <c r="F73" s="273"/>
      <c r="H73" s="11"/>
    </row>
    <row r="74" spans="2:8" ht="11.25" customHeight="1">
      <c r="B74" s="269"/>
      <c r="C74" s="274"/>
      <c r="D74" s="275"/>
      <c r="E74" s="275"/>
      <c r="F74" s="276"/>
      <c r="H74" s="11"/>
    </row>
    <row r="75" spans="2:8" ht="21.75" customHeight="1">
      <c r="B75" s="269"/>
      <c r="C75" s="274"/>
      <c r="D75" s="275"/>
      <c r="E75" s="275"/>
      <c r="F75" s="276"/>
      <c r="H75" s="11"/>
    </row>
    <row r="76" spans="2:8" ht="1.5" customHeight="1">
      <c r="B76" s="270"/>
      <c r="C76" s="277"/>
      <c r="D76" s="278"/>
      <c r="E76" s="278"/>
      <c r="F76" s="279"/>
      <c r="H76" s="11"/>
    </row>
    <row r="77" spans="2:8" ht="13.9" hidden="1">
      <c r="B77" s="88"/>
      <c r="C77" s="89"/>
      <c r="D77" s="89"/>
      <c r="E77" s="89"/>
      <c r="F77" s="89"/>
      <c r="H77" s="11"/>
    </row>
    <row r="78" spans="2:8" ht="13.9">
      <c r="B78" s="200" t="s">
        <v>212</v>
      </c>
      <c r="C78" s="244"/>
      <c r="D78" s="244"/>
      <c r="E78" s="244"/>
      <c r="F78" s="201"/>
      <c r="H78" s="11"/>
    </row>
    <row r="79" spans="2:8" ht="13.9">
      <c r="B79" s="71">
        <v>2</v>
      </c>
      <c r="C79" s="264" t="s">
        <v>213</v>
      </c>
      <c r="D79" s="265"/>
      <c r="E79" s="31" t="s">
        <v>174</v>
      </c>
      <c r="F79" s="20" t="s">
        <v>154</v>
      </c>
      <c r="H79" s="11"/>
    </row>
    <row r="80" spans="2:8" ht="13.9">
      <c r="B80" s="7" t="s">
        <v>172</v>
      </c>
      <c r="C80" s="242" t="str">
        <f>C42</f>
        <v>13º (décimo-terceiro) Salário, Férias e Adicional de Férias</v>
      </c>
      <c r="D80" s="246"/>
      <c r="E80" s="155">
        <f>E45</f>
        <v>0.19441</v>
      </c>
      <c r="F80" s="138">
        <f>F45</f>
        <v>363.93</v>
      </c>
      <c r="H80" s="11"/>
    </row>
    <row r="81" spans="2:8" ht="13.9">
      <c r="B81" s="7" t="s">
        <v>181</v>
      </c>
      <c r="C81" s="266" t="str">
        <f>C49</f>
        <v>GPS, FGTS e Outras contribuições</v>
      </c>
      <c r="D81" s="267"/>
      <c r="E81" s="155">
        <f>E58</f>
        <v>0.35799999999999998</v>
      </c>
      <c r="F81" s="138">
        <f>F58</f>
        <v>800.47</v>
      </c>
      <c r="H81" s="11"/>
    </row>
    <row r="82" spans="2:8" ht="13.9">
      <c r="B82" s="7" t="s">
        <v>198</v>
      </c>
      <c r="C82" s="242" t="str">
        <f>C64</f>
        <v>Benefícios Mensais e Diários</v>
      </c>
      <c r="D82" s="246"/>
      <c r="E82" s="155">
        <v>0</v>
      </c>
      <c r="F82" s="138">
        <f>F71</f>
        <v>123.6</v>
      </c>
      <c r="H82" s="11"/>
    </row>
    <row r="83" spans="2:8" ht="13.9">
      <c r="B83" s="200" t="s">
        <v>177</v>
      </c>
      <c r="C83" s="244"/>
      <c r="D83" s="201"/>
      <c r="E83" s="31">
        <f>SUM(E80:E82)</f>
        <v>0.55240999999999996</v>
      </c>
      <c r="F83" s="20">
        <f>SUM(F80:F82)</f>
        <v>1288</v>
      </c>
      <c r="H83" s="11"/>
    </row>
    <row r="84" spans="2:8" ht="6.75" customHeight="1">
      <c r="B84" s="245"/>
      <c r="C84" s="245"/>
      <c r="D84" s="245"/>
      <c r="E84" s="245"/>
      <c r="F84" s="245"/>
      <c r="H84" s="11"/>
    </row>
    <row r="85" spans="2:8" ht="15" customHeight="1">
      <c r="B85" s="200" t="s">
        <v>214</v>
      </c>
      <c r="C85" s="244"/>
      <c r="D85" s="244"/>
      <c r="E85" s="244"/>
      <c r="F85" s="201"/>
      <c r="H85" s="11"/>
    </row>
    <row r="86" spans="2:8" ht="15" customHeight="1">
      <c r="B86" s="71">
        <v>3</v>
      </c>
      <c r="C86" s="200" t="s">
        <v>215</v>
      </c>
      <c r="D86" s="201"/>
      <c r="E86" s="31" t="s">
        <v>174</v>
      </c>
      <c r="F86" s="20" t="s">
        <v>154</v>
      </c>
      <c r="H86" s="11"/>
    </row>
    <row r="87" spans="2:8" ht="15" customHeight="1">
      <c r="B87" s="7" t="s">
        <v>127</v>
      </c>
      <c r="C87" s="242" t="s">
        <v>216</v>
      </c>
      <c r="D87" s="246"/>
      <c r="E87" s="23">
        <v>4.1999999999999997E-3</v>
      </c>
      <c r="F87" s="138">
        <f>E87*$F$37</f>
        <v>7.86</v>
      </c>
      <c r="H87" s="11"/>
    </row>
    <row r="88" spans="2:8" ht="15" customHeight="1">
      <c r="B88" s="7" t="s">
        <v>129</v>
      </c>
      <c r="C88" s="266" t="s">
        <v>217</v>
      </c>
      <c r="D88" s="267"/>
      <c r="E88" s="23">
        <f>E87*E57</f>
        <v>3.4000000000000002E-4</v>
      </c>
      <c r="F88" s="138">
        <f>E88*F37</f>
        <v>0.64</v>
      </c>
      <c r="H88" s="11"/>
    </row>
    <row r="89" spans="2:8" ht="15" customHeight="1">
      <c r="B89" s="7" t="s">
        <v>132</v>
      </c>
      <c r="C89" s="242" t="s">
        <v>218</v>
      </c>
      <c r="D89" s="246"/>
      <c r="E89" s="23">
        <f>((1+1/12+E44)*E57*40%)*90%</f>
        <v>3.44E-2</v>
      </c>
      <c r="F89" s="138">
        <f>E89*$F$37</f>
        <v>64.400000000000006</v>
      </c>
      <c r="H89" s="11"/>
    </row>
    <row r="90" spans="2:8" ht="15" customHeight="1">
      <c r="B90" s="7" t="s">
        <v>135</v>
      </c>
      <c r="C90" s="242" t="s">
        <v>219</v>
      </c>
      <c r="D90" s="246"/>
      <c r="E90" s="23">
        <f>(1/30*7)/12</f>
        <v>1.9439999999999999E-2</v>
      </c>
      <c r="F90" s="138">
        <f t="shared" ref="F90" si="2">E90*$F$37</f>
        <v>36.39</v>
      </c>
      <c r="H90" s="11"/>
    </row>
    <row r="91" spans="2:8" ht="15" customHeight="1">
      <c r="B91" s="7" t="s">
        <v>159</v>
      </c>
      <c r="C91" s="266" t="s">
        <v>220</v>
      </c>
      <c r="D91" s="267"/>
      <c r="E91" s="23">
        <f>E90*E81</f>
        <v>6.96E-3</v>
      </c>
      <c r="F91" s="138">
        <f>E91*$F$37</f>
        <v>13.03</v>
      </c>
      <c r="H91" s="11"/>
    </row>
    <row r="92" spans="2:8" ht="15" customHeight="1">
      <c r="B92" s="68" t="s">
        <v>161</v>
      </c>
      <c r="C92" s="242" t="s">
        <v>221</v>
      </c>
      <c r="D92" s="246"/>
      <c r="E92" s="23">
        <f>4%-E89</f>
        <v>5.5999999999999999E-3</v>
      </c>
      <c r="F92" s="138">
        <f t="shared" ref="F92" si="3">E92*$F$37</f>
        <v>10.48</v>
      </c>
      <c r="H92" s="11"/>
    </row>
    <row r="93" spans="2:8" ht="15" customHeight="1">
      <c r="B93" s="200" t="s">
        <v>177</v>
      </c>
      <c r="C93" s="244"/>
      <c r="D93" s="201"/>
      <c r="E93" s="24">
        <f>SUM(E87:E92)</f>
        <v>7.0940000000000003E-2</v>
      </c>
      <c r="F93" s="20">
        <f>SUM(F87:F92)</f>
        <v>132.80000000000001</v>
      </c>
      <c r="H93" s="11"/>
    </row>
    <row r="94" spans="2:8" ht="37.5" hidden="1" customHeight="1">
      <c r="B94" s="90" t="s">
        <v>222</v>
      </c>
      <c r="C94" s="280" t="s">
        <v>223</v>
      </c>
      <c r="D94" s="281"/>
      <c r="E94" s="281"/>
      <c r="F94" s="282"/>
      <c r="H94" s="11"/>
    </row>
    <row r="95" spans="2:8" ht="141.75" hidden="1" customHeight="1">
      <c r="B95" s="90" t="s">
        <v>224</v>
      </c>
      <c r="C95" s="280" t="s">
        <v>225</v>
      </c>
      <c r="D95" s="281"/>
      <c r="E95" s="281"/>
      <c r="F95" s="282"/>
      <c r="H95" s="11"/>
    </row>
    <row r="96" spans="2:8" ht="27.75" hidden="1" customHeight="1">
      <c r="B96" s="90" t="s">
        <v>226</v>
      </c>
      <c r="C96" s="280" t="s">
        <v>227</v>
      </c>
      <c r="D96" s="281"/>
      <c r="E96" s="281"/>
      <c r="F96" s="282"/>
      <c r="H96" s="11"/>
    </row>
    <row r="97" spans="2:8" ht="38.25" hidden="1" customHeight="1">
      <c r="B97" s="90" t="s">
        <v>228</v>
      </c>
      <c r="C97" s="280" t="s">
        <v>229</v>
      </c>
      <c r="D97" s="281"/>
      <c r="E97" s="281"/>
      <c r="F97" s="282"/>
      <c r="H97" s="11"/>
    </row>
    <row r="98" spans="2:8" ht="36.75" hidden="1" customHeight="1">
      <c r="B98" s="90" t="s">
        <v>230</v>
      </c>
      <c r="C98" s="280" t="s">
        <v>231</v>
      </c>
      <c r="D98" s="281"/>
      <c r="E98" s="281"/>
      <c r="F98" s="282"/>
      <c r="H98" s="11"/>
    </row>
    <row r="99" spans="2:8" ht="24" hidden="1">
      <c r="B99" s="90" t="s">
        <v>232</v>
      </c>
      <c r="C99" s="280" t="s">
        <v>233</v>
      </c>
      <c r="D99" s="281"/>
      <c r="E99" s="281"/>
      <c r="F99" s="282"/>
      <c r="H99" s="11"/>
    </row>
    <row r="100" spans="2:8" ht="63" hidden="1" customHeight="1">
      <c r="B100" s="90" t="s">
        <v>234</v>
      </c>
      <c r="C100" s="280" t="s">
        <v>235</v>
      </c>
      <c r="D100" s="281"/>
      <c r="E100" s="281"/>
      <c r="F100" s="282"/>
      <c r="H100" s="11"/>
    </row>
    <row r="101" spans="2:8" ht="40.5" customHeight="1">
      <c r="B101" s="94" t="s">
        <v>236</v>
      </c>
      <c r="C101" s="283" t="s">
        <v>237</v>
      </c>
      <c r="D101" s="284"/>
      <c r="E101" s="284"/>
      <c r="F101" s="285"/>
      <c r="H101" s="11"/>
    </row>
    <row r="102" spans="2:8" ht="6.75" customHeight="1">
      <c r="B102" s="245"/>
      <c r="C102" s="245"/>
      <c r="D102" s="245"/>
      <c r="E102" s="245"/>
      <c r="F102" s="245"/>
      <c r="H102" s="11"/>
    </row>
    <row r="103" spans="2:8" ht="15" customHeight="1">
      <c r="B103" s="200" t="s">
        <v>238</v>
      </c>
      <c r="C103" s="244"/>
      <c r="D103" s="244"/>
      <c r="E103" s="244"/>
      <c r="F103" s="201"/>
      <c r="H103" s="11"/>
    </row>
    <row r="104" spans="2:8" ht="31.5" customHeight="1">
      <c r="B104" s="94" t="s">
        <v>239</v>
      </c>
      <c r="C104" s="283" t="s">
        <v>240</v>
      </c>
      <c r="D104" s="284"/>
      <c r="E104" s="284"/>
      <c r="F104" s="285"/>
      <c r="H104" s="11"/>
    </row>
    <row r="105" spans="2:8" ht="15" hidden="1" customHeight="1">
      <c r="B105" s="245"/>
      <c r="C105" s="245"/>
      <c r="D105" s="245"/>
      <c r="E105" s="245"/>
      <c r="F105" s="245"/>
      <c r="H105" s="11"/>
    </row>
    <row r="106" spans="2:8" ht="15" customHeight="1">
      <c r="B106" s="200" t="s">
        <v>241</v>
      </c>
      <c r="C106" s="244"/>
      <c r="D106" s="244"/>
      <c r="E106" s="244"/>
      <c r="F106" s="201"/>
      <c r="H106" s="11"/>
    </row>
    <row r="107" spans="2:8" ht="15" customHeight="1">
      <c r="B107" s="71" t="s">
        <v>242</v>
      </c>
      <c r="C107" s="286" t="s">
        <v>243</v>
      </c>
      <c r="D107" s="287"/>
      <c r="E107" s="31" t="s">
        <v>174</v>
      </c>
      <c r="F107" s="20" t="s">
        <v>154</v>
      </c>
      <c r="H107" s="11"/>
    </row>
    <row r="108" spans="2:8" ht="15" customHeight="1">
      <c r="B108" s="7" t="s">
        <v>127</v>
      </c>
      <c r="C108" s="242" t="s">
        <v>244</v>
      </c>
      <c r="D108" s="246"/>
      <c r="E108" s="25">
        <f>((1+1+1/3)*1/12)/12</f>
        <v>1.6199999999999999E-2</v>
      </c>
      <c r="F108" s="138">
        <f t="shared" ref="F108:F113" si="4">E108*$F$37</f>
        <v>30.33</v>
      </c>
      <c r="H108" s="11"/>
    </row>
    <row r="109" spans="2:8" ht="15" customHeight="1">
      <c r="B109" s="7" t="s">
        <v>129</v>
      </c>
      <c r="C109" s="266" t="s">
        <v>245</v>
      </c>
      <c r="D109" s="267"/>
      <c r="E109" s="25">
        <f>(2.96/30)/12</f>
        <v>8.2199999999999999E-3</v>
      </c>
      <c r="F109" s="138">
        <f t="shared" si="4"/>
        <v>15.39</v>
      </c>
      <c r="H109" s="11"/>
    </row>
    <row r="110" spans="2:8" ht="15" customHeight="1">
      <c r="B110" s="7" t="s">
        <v>132</v>
      </c>
      <c r="C110" s="69" t="s">
        <v>246</v>
      </c>
      <c r="D110" s="70"/>
      <c r="E110" s="25">
        <f>((5/30)/12)*1.5%</f>
        <v>2.1000000000000001E-4</v>
      </c>
      <c r="F110" s="138">
        <f t="shared" si="4"/>
        <v>0.39</v>
      </c>
      <c r="H110" s="11"/>
    </row>
    <row r="111" spans="2:8" ht="15" customHeight="1">
      <c r="B111" s="7" t="s">
        <v>135</v>
      </c>
      <c r="C111" s="242" t="s">
        <v>247</v>
      </c>
      <c r="D111" s="246"/>
      <c r="E111" s="25">
        <f>((15/30)/12)*0.0078</f>
        <v>3.3E-4</v>
      </c>
      <c r="F111" s="138">
        <f t="shared" si="4"/>
        <v>0.62</v>
      </c>
      <c r="H111" s="11"/>
    </row>
    <row r="112" spans="2:8" ht="15" customHeight="1">
      <c r="B112" s="7" t="s">
        <v>159</v>
      </c>
      <c r="C112" s="242" t="s">
        <v>248</v>
      </c>
      <c r="D112" s="246"/>
      <c r="E112" s="25">
        <f>((1+1/3)/12)*(4/12)*2%</f>
        <v>7.3999999999999999E-4</v>
      </c>
      <c r="F112" s="138">
        <f t="shared" si="4"/>
        <v>1.39</v>
      </c>
      <c r="H112" s="11"/>
    </row>
    <row r="113" spans="2:8" ht="15" customHeight="1">
      <c r="B113" s="7" t="s">
        <v>161</v>
      </c>
      <c r="C113" s="236" t="s">
        <v>249</v>
      </c>
      <c r="D113" s="288"/>
      <c r="E113" s="25">
        <v>0</v>
      </c>
      <c r="F113" s="138">
        <f t="shared" si="4"/>
        <v>0</v>
      </c>
      <c r="H113" s="11"/>
    </row>
    <row r="114" spans="2:8" ht="15" customHeight="1">
      <c r="B114" s="200" t="s">
        <v>177</v>
      </c>
      <c r="C114" s="244"/>
      <c r="D114" s="201"/>
      <c r="E114" s="24">
        <f>SUM(E108:E113)</f>
        <v>2.5700000000000001E-2</v>
      </c>
      <c r="F114" s="141">
        <f>SUM(F108:F113)</f>
        <v>48.12</v>
      </c>
      <c r="H114" s="11"/>
    </row>
    <row r="115" spans="2:8" ht="64.5" hidden="1" customHeight="1">
      <c r="B115" s="90" t="s">
        <v>250</v>
      </c>
      <c r="C115" s="283" t="s">
        <v>251</v>
      </c>
      <c r="D115" s="284"/>
      <c r="E115" s="284"/>
      <c r="F115" s="285"/>
      <c r="H115" s="11"/>
    </row>
    <row r="116" spans="2:8" ht="25.5" hidden="1" customHeight="1">
      <c r="B116" s="90" t="s">
        <v>252</v>
      </c>
      <c r="C116" s="283" t="s">
        <v>253</v>
      </c>
      <c r="D116" s="284"/>
      <c r="E116" s="284"/>
      <c r="F116" s="285"/>
      <c r="H116" s="11"/>
    </row>
    <row r="117" spans="2:8" ht="25.5" hidden="1" customHeight="1">
      <c r="B117" s="90" t="s">
        <v>254</v>
      </c>
      <c r="C117" s="283" t="s">
        <v>255</v>
      </c>
      <c r="D117" s="284"/>
      <c r="E117" s="284"/>
      <c r="F117" s="285"/>
      <c r="H117" s="11"/>
    </row>
    <row r="118" spans="2:8" ht="22.5" hidden="1" customHeight="1">
      <c r="B118" s="90" t="s">
        <v>256</v>
      </c>
      <c r="C118" s="283" t="s">
        <v>257</v>
      </c>
      <c r="D118" s="284"/>
      <c r="E118" s="284"/>
      <c r="F118" s="285"/>
      <c r="H118" s="11"/>
    </row>
    <row r="119" spans="2:8" ht="45" hidden="1" customHeight="1">
      <c r="B119" s="90" t="s">
        <v>258</v>
      </c>
      <c r="C119" s="283" t="s">
        <v>259</v>
      </c>
      <c r="D119" s="284"/>
      <c r="E119" s="284"/>
      <c r="F119" s="285"/>
      <c r="H119" s="11"/>
    </row>
    <row r="120" spans="2:8" ht="66.75" hidden="1" customHeight="1">
      <c r="B120" s="90" t="s">
        <v>260</v>
      </c>
      <c r="C120" s="283" t="s">
        <v>261</v>
      </c>
      <c r="D120" s="284"/>
      <c r="E120" s="284"/>
      <c r="F120" s="285"/>
      <c r="H120" s="11"/>
    </row>
    <row r="121" spans="2:8" ht="102" hidden="1" customHeight="1">
      <c r="B121" s="90" t="s">
        <v>262</v>
      </c>
      <c r="C121" s="283" t="s">
        <v>263</v>
      </c>
      <c r="D121" s="284"/>
      <c r="E121" s="284"/>
      <c r="F121" s="285"/>
      <c r="H121" s="11"/>
    </row>
    <row r="122" spans="2:8" ht="13.9" hidden="1">
      <c r="B122" s="245"/>
      <c r="C122" s="245"/>
      <c r="D122" s="245"/>
      <c r="E122" s="245"/>
      <c r="F122" s="245"/>
      <c r="H122" s="11"/>
    </row>
    <row r="123" spans="2:8" ht="15" customHeight="1">
      <c r="B123" s="200" t="s">
        <v>264</v>
      </c>
      <c r="C123" s="244"/>
      <c r="D123" s="244"/>
      <c r="E123" s="244"/>
      <c r="F123" s="201"/>
      <c r="H123" s="11"/>
    </row>
    <row r="124" spans="2:8" ht="15" customHeight="1">
      <c r="B124" s="71" t="s">
        <v>265</v>
      </c>
      <c r="C124" s="200" t="s">
        <v>266</v>
      </c>
      <c r="D124" s="201"/>
      <c r="E124" s="31" t="s">
        <v>174</v>
      </c>
      <c r="F124" s="20" t="s">
        <v>154</v>
      </c>
      <c r="H124" s="11"/>
    </row>
    <row r="125" spans="2:8" ht="15" customHeight="1">
      <c r="B125" s="7" t="s">
        <v>127</v>
      </c>
      <c r="C125" s="242" t="s">
        <v>267</v>
      </c>
      <c r="D125" s="246"/>
      <c r="E125" s="23">
        <v>0</v>
      </c>
      <c r="F125" s="138">
        <f>E125*$F$37</f>
        <v>0</v>
      </c>
      <c r="H125" s="11"/>
    </row>
    <row r="126" spans="2:8" ht="15" customHeight="1">
      <c r="B126" s="200" t="s">
        <v>177</v>
      </c>
      <c r="C126" s="244"/>
      <c r="D126" s="201"/>
      <c r="E126" s="24">
        <f>SUM(E125)</f>
        <v>0</v>
      </c>
      <c r="F126" s="20">
        <f>SUM(F125)</f>
        <v>0</v>
      </c>
      <c r="H126" s="11"/>
    </row>
    <row r="127" spans="2:8" ht="15" customHeight="1">
      <c r="B127" s="94" t="s">
        <v>268</v>
      </c>
      <c r="C127" s="290" t="s">
        <v>269</v>
      </c>
      <c r="D127" s="291"/>
      <c r="E127" s="291"/>
      <c r="F127" s="292"/>
      <c r="H127" s="11"/>
    </row>
    <row r="128" spans="2:8" ht="13.9" hidden="1">
      <c r="B128" s="245"/>
      <c r="C128" s="245"/>
      <c r="D128" s="245"/>
      <c r="E128" s="245"/>
      <c r="F128" s="245"/>
      <c r="H128" s="11"/>
    </row>
    <row r="129" spans="2:8" ht="15" customHeight="1">
      <c r="B129" s="200" t="s">
        <v>270</v>
      </c>
      <c r="C129" s="244"/>
      <c r="D129" s="244"/>
      <c r="E129" s="244"/>
      <c r="F129" s="201"/>
      <c r="H129" s="11"/>
    </row>
    <row r="130" spans="2:8" ht="15" customHeight="1">
      <c r="B130" s="71">
        <v>4</v>
      </c>
      <c r="C130" s="264" t="s">
        <v>271</v>
      </c>
      <c r="D130" s="265"/>
      <c r="E130" s="31" t="s">
        <v>174</v>
      </c>
      <c r="F130" s="20" t="s">
        <v>154</v>
      </c>
      <c r="H130" s="11"/>
    </row>
    <row r="131" spans="2:8" ht="15" customHeight="1">
      <c r="B131" s="7" t="s">
        <v>242</v>
      </c>
      <c r="C131" s="242" t="str">
        <f>C107</f>
        <v>Ausências Legais</v>
      </c>
      <c r="D131" s="246"/>
      <c r="E131" s="155">
        <f>E114</f>
        <v>2.5700000000000001E-2</v>
      </c>
      <c r="F131" s="138">
        <f>F114</f>
        <v>48.12</v>
      </c>
      <c r="H131" s="11"/>
    </row>
    <row r="132" spans="2:8" ht="15" customHeight="1">
      <c r="B132" s="7" t="s">
        <v>265</v>
      </c>
      <c r="C132" s="266" t="str">
        <f>C124</f>
        <v>Intrajornada</v>
      </c>
      <c r="D132" s="267"/>
      <c r="E132" s="155">
        <f>E126</f>
        <v>0</v>
      </c>
      <c r="F132" s="138">
        <f>F126</f>
        <v>0</v>
      </c>
      <c r="H132" s="11"/>
    </row>
    <row r="133" spans="2:8" ht="15" customHeight="1">
      <c r="B133" s="200" t="s">
        <v>177</v>
      </c>
      <c r="C133" s="244"/>
      <c r="D133" s="201"/>
      <c r="E133" s="31">
        <f>SUM(E131:E132)</f>
        <v>2.5700000000000001E-2</v>
      </c>
      <c r="F133" s="20">
        <f>SUM(F131:F132)</f>
        <v>48.12</v>
      </c>
      <c r="H133" s="11"/>
    </row>
    <row r="134" spans="2:8" ht="7.5" customHeight="1">
      <c r="B134" s="289"/>
      <c r="C134" s="289"/>
      <c r="D134" s="289"/>
      <c r="E134" s="289"/>
      <c r="F134" s="289"/>
      <c r="H134" s="11"/>
    </row>
    <row r="135" spans="2:8" ht="15" customHeight="1">
      <c r="B135" s="200" t="s">
        <v>272</v>
      </c>
      <c r="C135" s="244"/>
      <c r="D135" s="244"/>
      <c r="E135" s="244"/>
      <c r="F135" s="201"/>
      <c r="H135" s="11"/>
    </row>
    <row r="136" spans="2:8" ht="15" customHeight="1">
      <c r="B136" s="71">
        <v>5</v>
      </c>
      <c r="C136" s="200" t="s">
        <v>273</v>
      </c>
      <c r="D136" s="244"/>
      <c r="E136" s="201"/>
      <c r="F136" s="20" t="s">
        <v>154</v>
      </c>
      <c r="H136" s="11"/>
    </row>
    <row r="137" spans="2:8" ht="15" customHeight="1">
      <c r="B137" s="7" t="s">
        <v>127</v>
      </c>
      <c r="C137" s="242" t="s">
        <v>318</v>
      </c>
      <c r="D137" s="243"/>
      <c r="E137" s="246"/>
      <c r="F137" s="143">
        <v>97.32</v>
      </c>
      <c r="H137" s="11"/>
    </row>
    <row r="138" spans="2:8" ht="15" customHeight="1">
      <c r="B138" s="7" t="s">
        <v>129</v>
      </c>
      <c r="C138" s="242" t="s">
        <v>275</v>
      </c>
      <c r="D138" s="243"/>
      <c r="E138" s="246"/>
      <c r="F138" s="142">
        <f>436.83+85.97+175.69</f>
        <v>698.49</v>
      </c>
      <c r="H138" s="11"/>
    </row>
    <row r="139" spans="2:8" ht="15" customHeight="1">
      <c r="B139" s="7" t="s">
        <v>132</v>
      </c>
      <c r="C139" s="242" t="s">
        <v>276</v>
      </c>
      <c r="D139" s="243"/>
      <c r="E139" s="246"/>
      <c r="F139" s="142">
        <v>0</v>
      </c>
      <c r="H139" s="11"/>
    </row>
    <row r="140" spans="2:8" ht="15" customHeight="1">
      <c r="B140" s="68" t="s">
        <v>135</v>
      </c>
      <c r="C140" s="236" t="s">
        <v>206</v>
      </c>
      <c r="D140" s="237"/>
      <c r="E140" s="288"/>
      <c r="F140" s="91">
        <v>0</v>
      </c>
      <c r="H140" s="11"/>
    </row>
    <row r="141" spans="2:8" ht="15" customHeight="1">
      <c r="B141" s="200" t="s">
        <v>277</v>
      </c>
      <c r="C141" s="244"/>
      <c r="D141" s="244"/>
      <c r="E141" s="201"/>
      <c r="F141" s="20">
        <f>SUM(F137:F140)</f>
        <v>795.81</v>
      </c>
      <c r="H141" s="11"/>
    </row>
    <row r="142" spans="2:8" ht="51.75" customHeight="1">
      <c r="B142" s="94" t="s">
        <v>278</v>
      </c>
      <c r="C142" s="283" t="s">
        <v>310</v>
      </c>
      <c r="D142" s="284"/>
      <c r="E142" s="284"/>
      <c r="F142" s="285"/>
      <c r="H142" s="11"/>
    </row>
    <row r="143" spans="2:8" ht="6" customHeight="1">
      <c r="B143" s="289"/>
      <c r="C143" s="289"/>
      <c r="D143" s="289"/>
      <c r="E143" s="289"/>
      <c r="F143" s="289"/>
      <c r="H143" s="11"/>
    </row>
    <row r="144" spans="2:8" ht="15" customHeight="1">
      <c r="B144" s="200" t="s">
        <v>280</v>
      </c>
      <c r="C144" s="244"/>
      <c r="D144" s="244"/>
      <c r="E144" s="244"/>
      <c r="F144" s="201"/>
      <c r="H144" s="11"/>
    </row>
    <row r="145" spans="2:8" ht="15" customHeight="1">
      <c r="B145" s="71">
        <v>6</v>
      </c>
      <c r="C145" s="200" t="s">
        <v>281</v>
      </c>
      <c r="D145" s="201"/>
      <c r="E145" s="31" t="s">
        <v>174</v>
      </c>
      <c r="F145" s="20" t="s">
        <v>154</v>
      </c>
      <c r="H145" s="11"/>
    </row>
    <row r="146" spans="2:8" ht="15" customHeight="1">
      <c r="B146" s="7" t="s">
        <v>127</v>
      </c>
      <c r="C146" s="293" t="s">
        <v>282</v>
      </c>
      <c r="D146" s="294"/>
      <c r="E146" s="28">
        <v>0.03</v>
      </c>
      <c r="F146" s="143">
        <f>(F37+F83+F93+F133+F141)*E146</f>
        <v>124.1</v>
      </c>
      <c r="H146" s="11"/>
    </row>
    <row r="147" spans="2:8" ht="15" customHeight="1">
      <c r="B147" s="7" t="s">
        <v>129</v>
      </c>
      <c r="C147" s="72" t="s">
        <v>283</v>
      </c>
      <c r="D147" s="67"/>
      <c r="E147" s="28">
        <v>6.7900000000000002E-2</v>
      </c>
      <c r="F147" s="143">
        <f>(F37+F83+F93+F133+F141)*E147</f>
        <v>280.88</v>
      </c>
      <c r="H147" s="11"/>
    </row>
    <row r="148" spans="2:8" ht="15" customHeight="1">
      <c r="B148" s="200" t="s">
        <v>177</v>
      </c>
      <c r="C148" s="244"/>
      <c r="D148" s="201"/>
      <c r="E148" s="24">
        <f>SUM(E146:E147)</f>
        <v>9.7900000000000001E-2</v>
      </c>
      <c r="F148" s="21">
        <f>SUM(F146:F147)</f>
        <v>404.98</v>
      </c>
      <c r="H148" s="11"/>
    </row>
    <row r="149" spans="2:8" ht="15" customHeight="1">
      <c r="B149" s="295" t="s">
        <v>132</v>
      </c>
      <c r="C149" s="242" t="s">
        <v>284</v>
      </c>
      <c r="D149" s="243"/>
      <c r="E149" s="243"/>
      <c r="F149" s="246"/>
      <c r="H149" s="11"/>
    </row>
    <row r="150" spans="2:8" ht="15" customHeight="1">
      <c r="B150" s="296"/>
      <c r="C150" s="298" t="s">
        <v>285</v>
      </c>
      <c r="D150" s="9" t="s">
        <v>286</v>
      </c>
      <c r="E150" s="25">
        <v>7.5999999999999998E-2</v>
      </c>
      <c r="F150" s="144">
        <f>(($F$37+$F$83+$F$93+$F$133+$F$148)/1-$E$154)*E150</f>
        <v>284.68</v>
      </c>
      <c r="H150" s="11"/>
    </row>
    <row r="151" spans="2:8" ht="15" customHeight="1">
      <c r="B151" s="296"/>
      <c r="C151" s="299"/>
      <c r="D151" s="9" t="s">
        <v>287</v>
      </c>
      <c r="E151" s="25">
        <v>1.6500000000000001E-2</v>
      </c>
      <c r="F151" s="144">
        <f>(($F$37+$F$83+$F$93+$F$133+$F$148)/1-$E$154)*E151</f>
        <v>61.8</v>
      </c>
      <c r="H151" s="11"/>
    </row>
    <row r="152" spans="2:8" ht="15" customHeight="1">
      <c r="B152" s="296"/>
      <c r="C152" s="10" t="s">
        <v>288</v>
      </c>
      <c r="D152" s="9" t="s">
        <v>289</v>
      </c>
      <c r="E152" s="25">
        <v>0.05</v>
      </c>
      <c r="F152" s="144">
        <f>(($F$37+$F$83+$F$93+$F$133+$F$148)/1-$E$154)*E152</f>
        <v>187.29</v>
      </c>
      <c r="H152" s="11"/>
    </row>
    <row r="153" spans="2:8" ht="15" customHeight="1">
      <c r="B153" s="297"/>
      <c r="C153" s="10" t="s">
        <v>290</v>
      </c>
      <c r="D153" s="22"/>
      <c r="E153" s="25">
        <v>0</v>
      </c>
      <c r="F153" s="144">
        <f>(($F$37+$F$83+$F$93+$F$133+$F$148)/1-$E$154)*E153</f>
        <v>0</v>
      </c>
      <c r="H153" s="11"/>
    </row>
    <row r="154" spans="2:8" ht="15" customHeight="1">
      <c r="B154" s="200" t="s">
        <v>177</v>
      </c>
      <c r="C154" s="244"/>
      <c r="D154" s="201"/>
      <c r="E154" s="24">
        <f>SUM(E150:E153)</f>
        <v>0.14249999999999999</v>
      </c>
      <c r="F154" s="21">
        <f>SUM(F150:F153)</f>
        <v>533.77</v>
      </c>
      <c r="H154" s="11"/>
    </row>
    <row r="155" spans="2:8" ht="15" customHeight="1">
      <c r="B155" s="8" t="s">
        <v>291</v>
      </c>
      <c r="C155" s="283" t="s">
        <v>292</v>
      </c>
      <c r="D155" s="284"/>
      <c r="E155" s="284"/>
      <c r="F155" s="285"/>
      <c r="H155" s="11"/>
    </row>
    <row r="156" spans="2:8" ht="15" customHeight="1">
      <c r="B156" s="8" t="s">
        <v>293</v>
      </c>
      <c r="C156" s="283" t="s">
        <v>294</v>
      </c>
      <c r="D156" s="284"/>
      <c r="E156" s="284"/>
      <c r="F156" s="285"/>
      <c r="H156" s="11"/>
    </row>
    <row r="157" spans="2:8" ht="13.5" customHeight="1">
      <c r="B157" s="8" t="s">
        <v>295</v>
      </c>
      <c r="C157" s="283" t="s">
        <v>296</v>
      </c>
      <c r="D157" s="284"/>
      <c r="E157" s="284"/>
      <c r="F157" s="285"/>
      <c r="H157" s="11"/>
    </row>
    <row r="158" spans="2:8" ht="8.25" customHeight="1">
      <c r="H158" s="11"/>
    </row>
    <row r="159" spans="2:8" ht="15" customHeight="1">
      <c r="B159" s="200" t="s">
        <v>297</v>
      </c>
      <c r="C159" s="244"/>
      <c r="D159" s="244"/>
      <c r="E159" s="244"/>
      <c r="F159" s="201"/>
      <c r="H159" s="11"/>
    </row>
    <row r="160" spans="2:8" ht="15" customHeight="1">
      <c r="B160" s="238" t="s">
        <v>298</v>
      </c>
      <c r="C160" s="289"/>
      <c r="D160" s="289"/>
      <c r="E160" s="239"/>
      <c r="F160" s="19" t="s">
        <v>299</v>
      </c>
      <c r="H160" s="11"/>
    </row>
    <row r="161" spans="2:8" ht="15" customHeight="1">
      <c r="B161" s="7" t="s">
        <v>127</v>
      </c>
      <c r="C161" s="242" t="str">
        <f>B27</f>
        <v>MÓDULO 1 - COMPOSIÇÃO DA REMUNERAÇÃO</v>
      </c>
      <c r="D161" s="243"/>
      <c r="E161" s="246"/>
      <c r="F161" s="138">
        <f>F37</f>
        <v>1872</v>
      </c>
      <c r="H161" s="11"/>
    </row>
    <row r="162" spans="2:8" ht="15" customHeight="1">
      <c r="B162" s="7" t="s">
        <v>129</v>
      </c>
      <c r="C162" s="242" t="str">
        <f>B40</f>
        <v>MÓDULO 2 - ENCARGOS E BENEFÍCIOS ANUAIS, MENSAIS E DIÁRIOS</v>
      </c>
      <c r="D162" s="243"/>
      <c r="E162" s="246"/>
      <c r="F162" s="138">
        <f>F83</f>
        <v>1288</v>
      </c>
      <c r="H162" s="11"/>
    </row>
    <row r="163" spans="2:8" ht="15" customHeight="1">
      <c r="B163" s="7" t="s">
        <v>132</v>
      </c>
      <c r="C163" s="242" t="str">
        <f>B85</f>
        <v>MÓDULO 3 - PROVISÃO PARA RESCISÃO</v>
      </c>
      <c r="D163" s="243"/>
      <c r="E163" s="246"/>
      <c r="F163" s="138">
        <f>F93</f>
        <v>132.80000000000001</v>
      </c>
      <c r="H163" s="11"/>
    </row>
    <row r="164" spans="2:8" ht="15" customHeight="1">
      <c r="B164" s="7" t="s">
        <v>135</v>
      </c>
      <c r="C164" s="242" t="str">
        <f>B103</f>
        <v xml:space="preserve"> MÓDULO 4 - CUSTO DE REPOSIÇÃO DO PROFISSIONAL AUSENTE</v>
      </c>
      <c r="D164" s="243"/>
      <c r="E164" s="246"/>
      <c r="F164" s="138">
        <f>F131</f>
        <v>48.12</v>
      </c>
      <c r="H164" s="11"/>
    </row>
    <row r="165" spans="2:8" ht="15" customHeight="1">
      <c r="B165" s="7" t="s">
        <v>159</v>
      </c>
      <c r="C165" s="76" t="str">
        <f>B135</f>
        <v>MÓDULO 5 - INSUMOS DIVERSOS</v>
      </c>
      <c r="D165" s="77"/>
      <c r="E165" s="78"/>
      <c r="F165" s="138">
        <f>F141</f>
        <v>795.81</v>
      </c>
      <c r="H165" s="11"/>
    </row>
    <row r="166" spans="2:8" ht="15" customHeight="1">
      <c r="B166" s="200" t="s">
        <v>300</v>
      </c>
      <c r="C166" s="244"/>
      <c r="D166" s="244"/>
      <c r="E166" s="201"/>
      <c r="F166" s="141">
        <f>SUM(F161:F165)</f>
        <v>4136.7299999999996</v>
      </c>
      <c r="H166" s="11"/>
    </row>
    <row r="167" spans="2:8" ht="15" customHeight="1">
      <c r="B167" s="7" t="s">
        <v>161</v>
      </c>
      <c r="C167" s="242" t="s">
        <v>301</v>
      </c>
      <c r="D167" s="243"/>
      <c r="E167" s="246"/>
      <c r="F167" s="138">
        <f>F154+F148</f>
        <v>938.75</v>
      </c>
      <c r="H167" s="11"/>
    </row>
    <row r="168" spans="2:8" ht="15" customHeight="1">
      <c r="B168" s="200" t="s">
        <v>302</v>
      </c>
      <c r="C168" s="244"/>
      <c r="D168" s="244"/>
      <c r="E168" s="201"/>
      <c r="F168" s="141">
        <f>F166+F167</f>
        <v>5075.4799999999996</v>
      </c>
      <c r="H168" s="11"/>
    </row>
    <row r="169" spans="2:8" ht="15" customHeight="1">
      <c r="B169" s="186" t="s">
        <v>303</v>
      </c>
      <c r="C169" s="186"/>
      <c r="D169" s="186"/>
      <c r="E169" s="186"/>
      <c r="F169" s="141">
        <f>F168*E16</f>
        <v>45679.32</v>
      </c>
      <c r="H169" s="11"/>
    </row>
    <row r="170" spans="2:8" ht="15" customHeight="1">
      <c r="H170" s="11"/>
    </row>
    <row r="171" spans="2:8" ht="26.25" customHeight="1">
      <c r="B171" s="225" t="s">
        <v>304</v>
      </c>
      <c r="C171" s="225"/>
      <c r="D171" s="84" t="s">
        <v>91</v>
      </c>
      <c r="E171" s="225" t="s">
        <v>92</v>
      </c>
      <c r="F171" s="225"/>
      <c r="G171" s="85"/>
      <c r="H171" s="11"/>
    </row>
    <row r="172" spans="2:8" ht="31.5" customHeight="1">
      <c r="B172" s="225" t="s">
        <v>305</v>
      </c>
      <c r="C172" s="225"/>
      <c r="D172" s="86">
        <v>6</v>
      </c>
      <c r="E172" s="226">
        <f>D172*F169</f>
        <v>274075.92</v>
      </c>
      <c r="F172" s="226"/>
      <c r="H172" s="11"/>
    </row>
    <row r="173" spans="2:8" ht="35.25" customHeight="1">
      <c r="B173" s="225" t="s">
        <v>371</v>
      </c>
      <c r="C173" s="225"/>
      <c r="D173" s="86">
        <v>6</v>
      </c>
      <c r="E173" s="226">
        <f>D173*F169</f>
        <v>274075.92</v>
      </c>
      <c r="F173" s="226"/>
      <c r="H173" s="11"/>
    </row>
  </sheetData>
  <sheetProtection formatCells="0" formatColumns="0" formatRows="0" insertColumns="0" insertRows="0" insertHyperlinks="0" deleteColumns="0" deleteRows="0" sort="0" autoFilter="0" pivotTables="0"/>
  <mergeCells count="162">
    <mergeCell ref="B171:C171"/>
    <mergeCell ref="E171:F171"/>
    <mergeCell ref="B172:C172"/>
    <mergeCell ref="E172:F172"/>
    <mergeCell ref="B173:C173"/>
    <mergeCell ref="E173:F173"/>
    <mergeCell ref="C163:E163"/>
    <mergeCell ref="C164:E164"/>
    <mergeCell ref="B166:E166"/>
    <mergeCell ref="C167:E167"/>
    <mergeCell ref="B168:E168"/>
    <mergeCell ref="B169:E169"/>
    <mergeCell ref="C156:F156"/>
    <mergeCell ref="C157:F157"/>
    <mergeCell ref="B159:F159"/>
    <mergeCell ref="B160:E160"/>
    <mergeCell ref="C161:E161"/>
    <mergeCell ref="C162:E162"/>
    <mergeCell ref="B148:D148"/>
    <mergeCell ref="B149:B153"/>
    <mergeCell ref="C149:F149"/>
    <mergeCell ref="C150:C151"/>
    <mergeCell ref="B154:D154"/>
    <mergeCell ref="C155:F155"/>
    <mergeCell ref="B141:E141"/>
    <mergeCell ref="C142:F142"/>
    <mergeCell ref="B143:F143"/>
    <mergeCell ref="B144:F144"/>
    <mergeCell ref="C145:D145"/>
    <mergeCell ref="C146:D146"/>
    <mergeCell ref="B135:F135"/>
    <mergeCell ref="C136:E136"/>
    <mergeCell ref="C137:E137"/>
    <mergeCell ref="C138:E138"/>
    <mergeCell ref="C139:E139"/>
    <mergeCell ref="C140:E140"/>
    <mergeCell ref="B129:F129"/>
    <mergeCell ref="C130:D130"/>
    <mergeCell ref="C131:D131"/>
    <mergeCell ref="C132:D132"/>
    <mergeCell ref="B133:D133"/>
    <mergeCell ref="B134:F134"/>
    <mergeCell ref="B123:F123"/>
    <mergeCell ref="C124:D124"/>
    <mergeCell ref="C125:D125"/>
    <mergeCell ref="B126:D126"/>
    <mergeCell ref="C127:F127"/>
    <mergeCell ref="B128:F128"/>
    <mergeCell ref="C117:F117"/>
    <mergeCell ref="C118:F118"/>
    <mergeCell ref="C119:F119"/>
    <mergeCell ref="C120:F120"/>
    <mergeCell ref="C121:F121"/>
    <mergeCell ref="B122:F122"/>
    <mergeCell ref="C111:D111"/>
    <mergeCell ref="C112:D112"/>
    <mergeCell ref="C113:D113"/>
    <mergeCell ref="B114:D114"/>
    <mergeCell ref="C115:F115"/>
    <mergeCell ref="C116:F116"/>
    <mergeCell ref="C104:F104"/>
    <mergeCell ref="B105:F105"/>
    <mergeCell ref="B106:F106"/>
    <mergeCell ref="C107:D107"/>
    <mergeCell ref="C108:D108"/>
    <mergeCell ref="C109:D109"/>
    <mergeCell ref="C97:F97"/>
    <mergeCell ref="C98:F98"/>
    <mergeCell ref="C99:F99"/>
    <mergeCell ref="C100:F100"/>
    <mergeCell ref="B102:F102"/>
    <mergeCell ref="B103:F103"/>
    <mergeCell ref="C101:F101"/>
    <mergeCell ref="C91:D91"/>
    <mergeCell ref="C92:D92"/>
    <mergeCell ref="B93:D93"/>
    <mergeCell ref="C94:F94"/>
    <mergeCell ref="C95:F95"/>
    <mergeCell ref="C96:F96"/>
    <mergeCell ref="B85:F85"/>
    <mergeCell ref="C86:D86"/>
    <mergeCell ref="C87:D87"/>
    <mergeCell ref="C88:D88"/>
    <mergeCell ref="C89:D89"/>
    <mergeCell ref="C90:D90"/>
    <mergeCell ref="C79:D79"/>
    <mergeCell ref="C80:D80"/>
    <mergeCell ref="C81:D81"/>
    <mergeCell ref="C82:D82"/>
    <mergeCell ref="B83:D83"/>
    <mergeCell ref="B84:F84"/>
    <mergeCell ref="C70:E70"/>
    <mergeCell ref="B71:E71"/>
    <mergeCell ref="C72:F72"/>
    <mergeCell ref="B73:B76"/>
    <mergeCell ref="C73:F76"/>
    <mergeCell ref="B78:F78"/>
    <mergeCell ref="C64:E64"/>
    <mergeCell ref="C65:E65"/>
    <mergeCell ref="C66:E66"/>
    <mergeCell ref="C67:E67"/>
    <mergeCell ref="C68:E68"/>
    <mergeCell ref="C69:E69"/>
    <mergeCell ref="B58:D58"/>
    <mergeCell ref="C59:F59"/>
    <mergeCell ref="C60:F60"/>
    <mergeCell ref="C61:F61"/>
    <mergeCell ref="B62:F62"/>
    <mergeCell ref="B63:F63"/>
    <mergeCell ref="C52:D52"/>
    <mergeCell ref="C53:D53"/>
    <mergeCell ref="C54:D54"/>
    <mergeCell ref="C55:D55"/>
    <mergeCell ref="C56:D56"/>
    <mergeCell ref="C57:D57"/>
    <mergeCell ref="C46:F46"/>
    <mergeCell ref="B47:F47"/>
    <mergeCell ref="B48:F48"/>
    <mergeCell ref="C49:D49"/>
    <mergeCell ref="C50:D50"/>
    <mergeCell ref="C51:D51"/>
    <mergeCell ref="B41:F41"/>
    <mergeCell ref="C42:D42"/>
    <mergeCell ref="C43:D43"/>
    <mergeCell ref="C44:D44"/>
    <mergeCell ref="B45:D45"/>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8" max="5" man="1"/>
    <brk id="133"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28985FF-FB23-4F69-BA02-482F1E0E0CF5}">
          <x14:formula1>
            <xm:f>'C:\Users\1297538\Desktop\REPACTUAÇÕES\CONTRATO 21-2018\[PLANILHA DE REPACTUAÇÃO PISCINEIRO E PORTEIRO - SERVAL..xlsx]#listas#'!#REF!</xm:f>
          </x14:formula1>
          <xm:sqref>C2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39DEC-042D-4E3F-A590-B07A3762B2E3}">
  <sheetPr>
    <tabColor theme="5" tint="0.59999389629810485"/>
    <pageSetUpPr fitToPage="1"/>
  </sheetPr>
  <dimension ref="B1:H174"/>
  <sheetViews>
    <sheetView showGridLines="0" view="pageBreakPreview" topLeftCell="A164" zoomScale="115" zoomScaleNormal="115" zoomScaleSheetLayoutView="115" workbookViewId="0">
      <selection activeCell="B175" sqref="B175"/>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2:8" ht="10.5" customHeight="1">
      <c r="H1" s="80"/>
    </row>
    <row r="2" spans="2:8" s="81" customFormat="1" ht="15" customHeight="1">
      <c r="B2" s="3" t="s">
        <v>76</v>
      </c>
      <c r="C2" s="73" t="s">
        <v>21</v>
      </c>
      <c r="D2" s="3" t="s">
        <v>77</v>
      </c>
      <c r="E2" s="184"/>
      <c r="F2" s="184"/>
      <c r="H2" s="82"/>
    </row>
    <row r="3" spans="2:8" ht="7.5"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44718</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372</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373</v>
      </c>
      <c r="C16" s="215"/>
      <c r="D16" s="79" t="s">
        <v>142</v>
      </c>
      <c r="E16" s="216">
        <v>2</v>
      </c>
      <c r="F16" s="216"/>
      <c r="H16" s="11"/>
    </row>
    <row r="17" spans="2:8" ht="15" hidden="1" customHeight="1">
      <c r="H17" s="11"/>
    </row>
    <row r="18" spans="2:8" ht="7.5" customHeight="1">
      <c r="B18" s="185"/>
      <c r="C18" s="185"/>
      <c r="D18" s="185"/>
      <c r="E18" s="185"/>
      <c r="F18" s="185"/>
      <c r="H18" s="11"/>
    </row>
    <row r="19" spans="2:8" ht="15" customHeight="1">
      <c r="B19" s="186" t="s">
        <v>143</v>
      </c>
      <c r="C19" s="186"/>
      <c r="D19" s="186"/>
      <c r="E19" s="186"/>
      <c r="F19" s="186"/>
      <c r="H19" s="11"/>
    </row>
    <row r="20" spans="2:8" ht="15" customHeight="1">
      <c r="B20" s="186" t="s">
        <v>144</v>
      </c>
      <c r="C20" s="186"/>
      <c r="D20" s="186"/>
      <c r="E20" s="186"/>
      <c r="F20" s="186"/>
      <c r="H20" s="11"/>
    </row>
    <row r="21" spans="2:8" ht="15" customHeight="1">
      <c r="B21" s="202" t="s">
        <v>145</v>
      </c>
      <c r="C21" s="202"/>
      <c r="D21" s="202"/>
      <c r="E21" s="202"/>
      <c r="F21" s="202"/>
      <c r="H21" s="11"/>
    </row>
    <row r="22" spans="2:8" ht="15" customHeight="1">
      <c r="B22" s="7">
        <v>1</v>
      </c>
      <c r="C22" s="217" t="s">
        <v>146</v>
      </c>
      <c r="D22" s="217"/>
      <c r="E22" s="217"/>
      <c r="F22" s="95" t="s">
        <v>119</v>
      </c>
      <c r="H22" s="11"/>
    </row>
    <row r="23" spans="2:8" ht="15" customHeight="1">
      <c r="B23" s="7">
        <v>2</v>
      </c>
      <c r="C23" s="206" t="s">
        <v>147</v>
      </c>
      <c r="D23" s="206"/>
      <c r="E23" s="206"/>
      <c r="F23" s="91">
        <v>1434.66</v>
      </c>
      <c r="H23" s="11">
        <f>(F23*0.01)</f>
        <v>14.3466</v>
      </c>
    </row>
    <row r="24" spans="2:8" ht="15" customHeight="1">
      <c r="B24" s="7">
        <v>3</v>
      </c>
      <c r="C24" s="206" t="s">
        <v>148</v>
      </c>
      <c r="D24" s="206"/>
      <c r="E24" s="206"/>
      <c r="F24" s="95" t="s">
        <v>374</v>
      </c>
      <c r="H24" s="11"/>
    </row>
    <row r="25" spans="2:8" ht="15" customHeight="1">
      <c r="B25" s="7">
        <v>4</v>
      </c>
      <c r="C25" s="206" t="s">
        <v>150</v>
      </c>
      <c r="D25" s="206"/>
      <c r="E25" s="206"/>
      <c r="F25" s="4">
        <v>44986</v>
      </c>
      <c r="H25" s="11"/>
    </row>
    <row r="26" spans="2:8" ht="8.25" customHeight="1">
      <c r="B26" s="75" t="s">
        <v>151</v>
      </c>
      <c r="C26" s="208"/>
      <c r="D26" s="208"/>
      <c r="E26" s="208"/>
      <c r="F26" s="208"/>
      <c r="H26" s="11"/>
    </row>
    <row r="27" spans="2:8" ht="15" customHeight="1">
      <c r="B27" s="200" t="s">
        <v>152</v>
      </c>
      <c r="C27" s="244"/>
      <c r="D27" s="244"/>
      <c r="E27" s="244"/>
      <c r="F27" s="201"/>
      <c r="H27" s="11"/>
    </row>
    <row r="28" spans="2:8" ht="15" customHeight="1">
      <c r="B28" s="71">
        <v>1</v>
      </c>
      <c r="C28" s="186" t="s">
        <v>153</v>
      </c>
      <c r="D28" s="186"/>
      <c r="E28" s="186"/>
      <c r="F28" s="20" t="s">
        <v>154</v>
      </c>
      <c r="H28" s="11"/>
    </row>
    <row r="29" spans="2:8" ht="15" customHeight="1">
      <c r="B29" s="7" t="s">
        <v>127</v>
      </c>
      <c r="C29" s="16" t="s">
        <v>309</v>
      </c>
      <c r="D29" s="17"/>
      <c r="E29" s="25"/>
      <c r="F29" s="137">
        <f>F23</f>
        <v>1434.66</v>
      </c>
      <c r="H29" s="11"/>
    </row>
    <row r="30" spans="2:8" ht="15" customHeight="1">
      <c r="B30" s="7" t="s">
        <v>129</v>
      </c>
      <c r="C30" s="16" t="s">
        <v>156</v>
      </c>
      <c r="D30" s="17"/>
      <c r="E30" s="25"/>
      <c r="F30" s="137">
        <f t="shared" ref="F30:F36" si="0">$F$29*E30</f>
        <v>0</v>
      </c>
      <c r="H30" s="11"/>
    </row>
    <row r="31" spans="2:8" ht="15" customHeight="1">
      <c r="B31" s="7" t="s">
        <v>132</v>
      </c>
      <c r="C31" s="16" t="s">
        <v>157</v>
      </c>
      <c r="D31" s="17"/>
      <c r="E31" s="26"/>
      <c r="F31" s="137">
        <f t="shared" si="0"/>
        <v>0</v>
      </c>
      <c r="H31" s="11"/>
    </row>
    <row r="32" spans="2:8" ht="15" customHeight="1">
      <c r="B32" s="7" t="s">
        <v>135</v>
      </c>
      <c r="C32" s="16" t="s">
        <v>158</v>
      </c>
      <c r="D32" s="17"/>
      <c r="E32" s="25"/>
      <c r="F32" s="137">
        <f t="shared" si="0"/>
        <v>0</v>
      </c>
      <c r="H32" s="11"/>
    </row>
    <row r="33" spans="2:8" ht="15" customHeight="1">
      <c r="B33" s="7" t="s">
        <v>159</v>
      </c>
      <c r="C33" s="16" t="s">
        <v>160</v>
      </c>
      <c r="D33" s="17"/>
      <c r="E33" s="25"/>
      <c r="F33" s="137">
        <f t="shared" si="0"/>
        <v>0</v>
      </c>
      <c r="H33" s="11"/>
    </row>
    <row r="34" spans="2:8" ht="15" customHeight="1">
      <c r="B34" s="7" t="s">
        <v>161</v>
      </c>
      <c r="C34" s="16" t="s">
        <v>162</v>
      </c>
      <c r="D34" s="17"/>
      <c r="E34" s="25"/>
      <c r="F34" s="137">
        <f t="shared" si="0"/>
        <v>0</v>
      </c>
      <c r="H34" s="11"/>
    </row>
    <row r="35" spans="2:8" ht="15" customHeight="1">
      <c r="B35" s="7" t="s">
        <v>163</v>
      </c>
      <c r="C35" s="16" t="s">
        <v>164</v>
      </c>
      <c r="D35" s="17"/>
      <c r="E35" s="25"/>
      <c r="F35" s="137">
        <f t="shared" si="0"/>
        <v>0</v>
      </c>
      <c r="H35" s="11"/>
    </row>
    <row r="36" spans="2:8" ht="15" customHeight="1">
      <c r="B36" s="68" t="s">
        <v>165</v>
      </c>
      <c r="C36" s="242" t="s">
        <v>166</v>
      </c>
      <c r="D36" s="246"/>
      <c r="E36" s="26"/>
      <c r="F36" s="137">
        <f t="shared" si="0"/>
        <v>0</v>
      </c>
      <c r="H36" s="11"/>
    </row>
    <row r="37" spans="2:8" ht="15" customHeight="1">
      <c r="B37" s="200" t="s">
        <v>167</v>
      </c>
      <c r="C37" s="244"/>
      <c r="D37" s="201"/>
      <c r="E37" s="24">
        <f>SUM(E30:E36)</f>
        <v>0</v>
      </c>
      <c r="F37" s="20">
        <f>SUM(F29:F36)</f>
        <v>1434.66</v>
      </c>
      <c r="H37" s="11"/>
    </row>
    <row r="38" spans="2:8" ht="32.25" customHeight="1">
      <c r="B38" s="87" t="s">
        <v>168</v>
      </c>
      <c r="C38" s="210" t="s">
        <v>169</v>
      </c>
      <c r="D38" s="205"/>
      <c r="E38" s="205"/>
      <c r="F38" s="205"/>
      <c r="H38" s="11"/>
    </row>
    <row r="39" spans="2:8" ht="7.5" customHeight="1">
      <c r="B39" s="245"/>
      <c r="C39" s="245"/>
      <c r="D39" s="245"/>
      <c r="E39" s="245"/>
      <c r="F39" s="245"/>
      <c r="H39" s="11"/>
    </row>
    <row r="40" spans="2:8" ht="15" customHeight="1">
      <c r="B40" s="200" t="s">
        <v>170</v>
      </c>
      <c r="C40" s="244"/>
      <c r="D40" s="244"/>
      <c r="E40" s="244"/>
      <c r="F40" s="201"/>
      <c r="H40" s="11"/>
    </row>
    <row r="41" spans="2:8" ht="15" hidden="1" customHeight="1">
      <c r="B41" s="245"/>
      <c r="C41" s="245"/>
      <c r="D41" s="245"/>
      <c r="E41" s="245"/>
      <c r="F41" s="245"/>
      <c r="H41" s="11"/>
    </row>
    <row r="42" spans="2:8" ht="15" customHeight="1">
      <c r="B42" s="200" t="s">
        <v>171</v>
      </c>
      <c r="C42" s="244"/>
      <c r="D42" s="244"/>
      <c r="E42" s="244"/>
      <c r="F42" s="201"/>
      <c r="H42" s="11"/>
    </row>
    <row r="43" spans="2:8" ht="15" customHeight="1">
      <c r="B43" s="71" t="s">
        <v>172</v>
      </c>
      <c r="C43" s="200" t="s">
        <v>173</v>
      </c>
      <c r="D43" s="201"/>
      <c r="E43" s="31" t="s">
        <v>174</v>
      </c>
      <c r="F43" s="20" t="s">
        <v>154</v>
      </c>
      <c r="H43" s="11"/>
    </row>
    <row r="44" spans="2:8" ht="15" customHeight="1">
      <c r="B44" s="7" t="s">
        <v>127</v>
      </c>
      <c r="C44" s="242" t="s">
        <v>175</v>
      </c>
      <c r="D44" s="246"/>
      <c r="E44" s="25">
        <v>8.3330000000000001E-2</v>
      </c>
      <c r="F44" s="138">
        <f>E44*$F$37</f>
        <v>119.55</v>
      </c>
      <c r="H44" s="11"/>
    </row>
    <row r="45" spans="2:8" ht="15" customHeight="1">
      <c r="B45" s="18" t="s">
        <v>129</v>
      </c>
      <c r="C45" s="247" t="s">
        <v>176</v>
      </c>
      <c r="D45" s="248"/>
      <c r="E45" s="27">
        <f>8.33%+2.778%</f>
        <v>0.11108</v>
      </c>
      <c r="F45" s="138">
        <f>E45*$F$37</f>
        <v>159.36000000000001</v>
      </c>
      <c r="H45" s="11"/>
    </row>
    <row r="46" spans="2:8" ht="15" customHeight="1">
      <c r="B46" s="200" t="s">
        <v>177</v>
      </c>
      <c r="C46" s="244"/>
      <c r="D46" s="201"/>
      <c r="E46" s="24">
        <f>SUM(E44:E45)</f>
        <v>0.19441</v>
      </c>
      <c r="F46" s="21">
        <f>SUM(F44:F45)</f>
        <v>278.91000000000003</v>
      </c>
      <c r="H46" s="11"/>
    </row>
    <row r="47" spans="2:8" ht="45.75" customHeight="1">
      <c r="B47" s="87" t="s">
        <v>178</v>
      </c>
      <c r="C47" s="249" t="s">
        <v>179</v>
      </c>
      <c r="D47" s="250"/>
      <c r="E47" s="250"/>
      <c r="F47" s="251"/>
      <c r="H47" s="11"/>
    </row>
    <row r="48" spans="2:8" ht="15" hidden="1" customHeight="1">
      <c r="B48" s="245"/>
      <c r="C48" s="245"/>
      <c r="D48" s="245"/>
      <c r="E48" s="245"/>
      <c r="F48" s="245"/>
      <c r="H48" s="11"/>
    </row>
    <row r="49" spans="2:8" ht="15" customHeight="1">
      <c r="B49" s="200" t="s">
        <v>180</v>
      </c>
      <c r="C49" s="244"/>
      <c r="D49" s="244"/>
      <c r="E49" s="244"/>
      <c r="F49" s="201"/>
      <c r="H49" s="11"/>
    </row>
    <row r="50" spans="2:8" ht="15" customHeight="1">
      <c r="B50" s="71" t="s">
        <v>181</v>
      </c>
      <c r="C50" s="200" t="s">
        <v>182</v>
      </c>
      <c r="D50" s="201"/>
      <c r="E50" s="31" t="s">
        <v>174</v>
      </c>
      <c r="F50" s="20" t="s">
        <v>154</v>
      </c>
      <c r="H50" s="11"/>
    </row>
    <row r="51" spans="2:8" ht="15" customHeight="1">
      <c r="B51" s="7" t="s">
        <v>127</v>
      </c>
      <c r="C51" s="242" t="s">
        <v>183</v>
      </c>
      <c r="D51" s="246"/>
      <c r="E51" s="25">
        <v>0.2</v>
      </c>
      <c r="F51" s="138">
        <f>E51*($F$37+$F$46)</f>
        <v>342.71</v>
      </c>
      <c r="H51" s="11"/>
    </row>
    <row r="52" spans="2:8" ht="15" customHeight="1">
      <c r="B52" s="7" t="s">
        <v>129</v>
      </c>
      <c r="C52" s="242" t="s">
        <v>184</v>
      </c>
      <c r="D52" s="246"/>
      <c r="E52" s="25">
        <v>2.5000000000000001E-2</v>
      </c>
      <c r="F52" s="138">
        <f t="shared" ref="F52:F58" si="1">E52*($F$37+$F$46)</f>
        <v>42.84</v>
      </c>
      <c r="H52" s="11"/>
    </row>
    <row r="53" spans="2:8" ht="15" customHeight="1">
      <c r="B53" s="7" t="s">
        <v>132</v>
      </c>
      <c r="C53" s="242" t="s">
        <v>185</v>
      </c>
      <c r="D53" s="246"/>
      <c r="E53" s="66">
        <v>0.02</v>
      </c>
      <c r="F53" s="138">
        <f t="shared" si="1"/>
        <v>34.270000000000003</v>
      </c>
      <c r="H53" s="11"/>
    </row>
    <row r="54" spans="2:8" ht="15" customHeight="1">
      <c r="B54" s="7" t="s">
        <v>135</v>
      </c>
      <c r="C54" s="242" t="s">
        <v>186</v>
      </c>
      <c r="D54" s="246"/>
      <c r="E54" s="25">
        <v>1.4999999999999999E-2</v>
      </c>
      <c r="F54" s="138">
        <f t="shared" si="1"/>
        <v>25.7</v>
      </c>
      <c r="H54" s="11"/>
    </row>
    <row r="55" spans="2:8" ht="15" customHeight="1">
      <c r="B55" s="7" t="s">
        <v>159</v>
      </c>
      <c r="C55" s="242" t="s">
        <v>187</v>
      </c>
      <c r="D55" s="246"/>
      <c r="E55" s="25">
        <v>0.01</v>
      </c>
      <c r="F55" s="138">
        <f t="shared" si="1"/>
        <v>17.14</v>
      </c>
      <c r="H55" s="11"/>
    </row>
    <row r="56" spans="2:8" ht="15" customHeight="1">
      <c r="B56" s="7" t="s">
        <v>161</v>
      </c>
      <c r="C56" s="242" t="s">
        <v>188</v>
      </c>
      <c r="D56" s="246"/>
      <c r="E56" s="25">
        <v>6.0000000000000001E-3</v>
      </c>
      <c r="F56" s="138">
        <f t="shared" si="1"/>
        <v>10.28</v>
      </c>
      <c r="H56" s="11"/>
    </row>
    <row r="57" spans="2:8" ht="15" customHeight="1">
      <c r="B57" s="7" t="s">
        <v>163</v>
      </c>
      <c r="C57" s="242" t="s">
        <v>189</v>
      </c>
      <c r="D57" s="246"/>
      <c r="E57" s="23">
        <v>2E-3</v>
      </c>
      <c r="F57" s="138">
        <f t="shared" si="1"/>
        <v>3.43</v>
      </c>
      <c r="H57" s="11"/>
    </row>
    <row r="58" spans="2:8" ht="15" customHeight="1">
      <c r="B58" s="7" t="s">
        <v>165</v>
      </c>
      <c r="C58" s="242" t="s">
        <v>190</v>
      </c>
      <c r="D58" s="246"/>
      <c r="E58" s="25">
        <v>0.08</v>
      </c>
      <c r="F58" s="138">
        <f t="shared" si="1"/>
        <v>137.09</v>
      </c>
      <c r="H58" s="11"/>
    </row>
    <row r="59" spans="2:8" ht="15" customHeight="1">
      <c r="B59" s="200" t="s">
        <v>177</v>
      </c>
      <c r="C59" s="244"/>
      <c r="D59" s="201"/>
      <c r="E59" s="24">
        <f>SUM(E51:E58)</f>
        <v>0.35799999999999998</v>
      </c>
      <c r="F59" s="20">
        <f>SUM(F51:F58)</f>
        <v>613.46</v>
      </c>
      <c r="H59" s="11"/>
    </row>
    <row r="60" spans="2:8" ht="13.9">
      <c r="B60" s="87" t="s">
        <v>191</v>
      </c>
      <c r="C60" s="249" t="s">
        <v>192</v>
      </c>
      <c r="D60" s="250"/>
      <c r="E60" s="250"/>
      <c r="F60" s="251"/>
      <c r="H60" s="11"/>
    </row>
    <row r="61" spans="2:8" ht="13.9">
      <c r="B61" s="87" t="s">
        <v>193</v>
      </c>
      <c r="C61" s="258" t="s">
        <v>194</v>
      </c>
      <c r="D61" s="259"/>
      <c r="E61" s="259"/>
      <c r="F61" s="260"/>
      <c r="H61" s="11"/>
    </row>
    <row r="62" spans="2:8" ht="30.75" customHeight="1">
      <c r="B62" s="87" t="s">
        <v>195</v>
      </c>
      <c r="C62" s="261" t="s">
        <v>196</v>
      </c>
      <c r="D62" s="262"/>
      <c r="E62" s="262"/>
      <c r="F62" s="263"/>
      <c r="H62" s="11"/>
    </row>
    <row r="63" spans="2:8" ht="15" hidden="1" customHeight="1">
      <c r="B63" s="245"/>
      <c r="C63" s="245"/>
      <c r="D63" s="245"/>
      <c r="E63" s="245"/>
      <c r="F63" s="245"/>
      <c r="H63" s="11"/>
    </row>
    <row r="64" spans="2:8" ht="15" customHeight="1">
      <c r="B64" s="200" t="s">
        <v>197</v>
      </c>
      <c r="C64" s="244"/>
      <c r="D64" s="244"/>
      <c r="E64" s="244"/>
      <c r="F64" s="201"/>
      <c r="H64" s="11"/>
    </row>
    <row r="65" spans="2:8" ht="15" customHeight="1">
      <c r="B65" s="71" t="s">
        <v>198</v>
      </c>
      <c r="C65" s="200" t="s">
        <v>199</v>
      </c>
      <c r="D65" s="244"/>
      <c r="E65" s="201"/>
      <c r="F65" s="20" t="s">
        <v>154</v>
      </c>
      <c r="H65" s="11"/>
    </row>
    <row r="66" spans="2:8" ht="15" customHeight="1">
      <c r="B66" s="68" t="s">
        <v>127</v>
      </c>
      <c r="C66" s="242" t="s">
        <v>200</v>
      </c>
      <c r="D66" s="243"/>
      <c r="E66" s="246"/>
      <c r="F66" s="6">
        <f>(3.9*2*20)-(0.06*F29)</f>
        <v>69.92</v>
      </c>
      <c r="H66" s="11"/>
    </row>
    <row r="67" spans="2:8" ht="15" customHeight="1">
      <c r="B67" s="68" t="s">
        <v>129</v>
      </c>
      <c r="C67" s="252" t="s">
        <v>201</v>
      </c>
      <c r="D67" s="253"/>
      <c r="E67" s="254"/>
      <c r="F67" s="6">
        <f>16*20 - (F29*0.01)</f>
        <v>305.64999999999998</v>
      </c>
      <c r="H67" s="11"/>
    </row>
    <row r="68" spans="2:8" ht="15" customHeight="1">
      <c r="B68" s="7" t="s">
        <v>132</v>
      </c>
      <c r="C68" s="255" t="s">
        <v>202</v>
      </c>
      <c r="D68" s="256"/>
      <c r="E68" s="257"/>
      <c r="F68" s="139">
        <v>0</v>
      </c>
    </row>
    <row r="69" spans="2:8" ht="15" customHeight="1">
      <c r="B69" s="7" t="s">
        <v>135</v>
      </c>
      <c r="C69" s="255" t="s">
        <v>325</v>
      </c>
      <c r="D69" s="256"/>
      <c r="E69" s="257"/>
      <c r="F69" s="139">
        <v>0</v>
      </c>
      <c r="H69" s="11"/>
    </row>
    <row r="70" spans="2:8" ht="15" customHeight="1">
      <c r="B70" s="7" t="s">
        <v>159</v>
      </c>
      <c r="C70" s="219" t="s">
        <v>205</v>
      </c>
      <c r="D70" s="219"/>
      <c r="E70" s="219"/>
      <c r="F70" s="139">
        <v>0</v>
      </c>
      <c r="H70" s="11"/>
    </row>
    <row r="71" spans="2:8" ht="15" customHeight="1">
      <c r="B71" s="68" t="s">
        <v>161</v>
      </c>
      <c r="C71" s="219" t="s">
        <v>206</v>
      </c>
      <c r="D71" s="219"/>
      <c r="E71" s="219"/>
      <c r="F71" s="139">
        <v>3</v>
      </c>
      <c r="H71" s="11"/>
    </row>
    <row r="72" spans="2:8" ht="15" customHeight="1">
      <c r="B72" s="186" t="s">
        <v>207</v>
      </c>
      <c r="C72" s="186"/>
      <c r="D72" s="186"/>
      <c r="E72" s="186"/>
      <c r="F72" s="20">
        <f>SUM(F66:F71)</f>
        <v>378.57</v>
      </c>
    </row>
    <row r="73" spans="2:8" ht="13.9">
      <c r="B73" s="87" t="s">
        <v>208</v>
      </c>
      <c r="C73" s="249" t="s">
        <v>209</v>
      </c>
      <c r="D73" s="250"/>
      <c r="E73" s="250"/>
      <c r="F73" s="251"/>
      <c r="H73" s="11"/>
    </row>
    <row r="74" spans="2:8" ht="35.25" customHeight="1">
      <c r="B74" s="268" t="s">
        <v>210</v>
      </c>
      <c r="C74" s="271" t="s">
        <v>211</v>
      </c>
      <c r="D74" s="272"/>
      <c r="E74" s="272"/>
      <c r="F74" s="273"/>
      <c r="H74" s="11"/>
    </row>
    <row r="75" spans="2:8" ht="11.25" customHeight="1">
      <c r="B75" s="269"/>
      <c r="C75" s="274"/>
      <c r="D75" s="275"/>
      <c r="E75" s="275"/>
      <c r="F75" s="276"/>
      <c r="H75" s="11"/>
    </row>
    <row r="76" spans="2:8" ht="21.75" customHeight="1">
      <c r="B76" s="269"/>
      <c r="C76" s="274"/>
      <c r="D76" s="275"/>
      <c r="E76" s="275"/>
      <c r="F76" s="276"/>
      <c r="H76" s="11"/>
    </row>
    <row r="77" spans="2:8" ht="6" customHeight="1">
      <c r="B77" s="270"/>
      <c r="C77" s="277"/>
      <c r="D77" s="278"/>
      <c r="E77" s="278"/>
      <c r="F77" s="279"/>
      <c r="H77" s="11"/>
    </row>
    <row r="78" spans="2:8" ht="13.9" hidden="1">
      <c r="B78" s="88"/>
      <c r="C78" s="89"/>
      <c r="D78" s="89"/>
      <c r="E78" s="89"/>
      <c r="F78" s="89"/>
      <c r="H78" s="11"/>
    </row>
    <row r="79" spans="2:8" ht="13.9">
      <c r="B79" s="200" t="s">
        <v>212</v>
      </c>
      <c r="C79" s="244"/>
      <c r="D79" s="244"/>
      <c r="E79" s="244"/>
      <c r="F79" s="201"/>
      <c r="H79" s="11"/>
    </row>
    <row r="80" spans="2:8" ht="13.9">
      <c r="B80" s="71">
        <v>2</v>
      </c>
      <c r="C80" s="264" t="s">
        <v>213</v>
      </c>
      <c r="D80" s="265"/>
      <c r="E80" s="31" t="s">
        <v>174</v>
      </c>
      <c r="F80" s="20" t="s">
        <v>154</v>
      </c>
      <c r="H80" s="11"/>
    </row>
    <row r="81" spans="2:8" ht="13.9">
      <c r="B81" s="7" t="s">
        <v>172</v>
      </c>
      <c r="C81" s="242" t="str">
        <f>C43</f>
        <v>13º (décimo-terceiro) Salário, Férias e Adicional de Férias</v>
      </c>
      <c r="D81" s="246"/>
      <c r="E81" s="155">
        <f>E46</f>
        <v>0.19441</v>
      </c>
      <c r="F81" s="138">
        <f>F46</f>
        <v>278.91000000000003</v>
      </c>
      <c r="H81" s="11"/>
    </row>
    <row r="82" spans="2:8" ht="13.9">
      <c r="B82" s="7" t="s">
        <v>181</v>
      </c>
      <c r="C82" s="266" t="str">
        <f>C50</f>
        <v>GPS, FGTS e Outras contribuições</v>
      </c>
      <c r="D82" s="267"/>
      <c r="E82" s="155">
        <f>E59</f>
        <v>0.35799999999999998</v>
      </c>
      <c r="F82" s="138">
        <f>F59</f>
        <v>613.46</v>
      </c>
      <c r="H82" s="11"/>
    </row>
    <row r="83" spans="2:8" ht="13.9">
      <c r="B83" s="7" t="s">
        <v>198</v>
      </c>
      <c r="C83" s="242" t="str">
        <f>C65</f>
        <v>Benefícios Mensais e Diários</v>
      </c>
      <c r="D83" s="246"/>
      <c r="E83" s="155">
        <v>0</v>
      </c>
      <c r="F83" s="138">
        <f>F72</f>
        <v>378.57</v>
      </c>
      <c r="H83" s="11"/>
    </row>
    <row r="84" spans="2:8" ht="13.9">
      <c r="B84" s="200" t="s">
        <v>177</v>
      </c>
      <c r="C84" s="244"/>
      <c r="D84" s="201"/>
      <c r="E84" s="31">
        <f>SUM(E81:E83)</f>
        <v>0.55240999999999996</v>
      </c>
      <c r="F84" s="20">
        <f>SUM(F81:F83)</f>
        <v>1270.94</v>
      </c>
      <c r="H84" s="11"/>
    </row>
    <row r="85" spans="2:8" ht="6" customHeight="1">
      <c r="B85" s="245"/>
      <c r="C85" s="245"/>
      <c r="D85" s="245"/>
      <c r="E85" s="245"/>
      <c r="F85" s="245"/>
      <c r="H85" s="11"/>
    </row>
    <row r="86" spans="2:8" ht="15" customHeight="1">
      <c r="B86" s="200" t="s">
        <v>214</v>
      </c>
      <c r="C86" s="244"/>
      <c r="D86" s="244"/>
      <c r="E86" s="244"/>
      <c r="F86" s="201"/>
      <c r="H86" s="11"/>
    </row>
    <row r="87" spans="2:8" ht="15" customHeight="1">
      <c r="B87" s="71">
        <v>3</v>
      </c>
      <c r="C87" s="200" t="s">
        <v>215</v>
      </c>
      <c r="D87" s="201"/>
      <c r="E87" s="31" t="s">
        <v>174</v>
      </c>
      <c r="F87" s="20" t="s">
        <v>154</v>
      </c>
      <c r="H87" s="11"/>
    </row>
    <row r="88" spans="2:8" ht="15" customHeight="1">
      <c r="B88" s="7" t="s">
        <v>127</v>
      </c>
      <c r="C88" s="242" t="s">
        <v>216</v>
      </c>
      <c r="D88" s="246"/>
      <c r="E88" s="23">
        <v>4.1999999999999997E-3</v>
      </c>
      <c r="F88" s="138">
        <f>E88*$F$37</f>
        <v>6.03</v>
      </c>
      <c r="H88" s="11"/>
    </row>
    <row r="89" spans="2:8" ht="15" customHeight="1">
      <c r="B89" s="7" t="s">
        <v>129</v>
      </c>
      <c r="C89" s="266" t="s">
        <v>217</v>
      </c>
      <c r="D89" s="267"/>
      <c r="E89" s="23">
        <f>E88*E58</f>
        <v>3.4000000000000002E-4</v>
      </c>
      <c r="F89" s="138">
        <f>E89*F37</f>
        <v>0.49</v>
      </c>
      <c r="H89" s="11"/>
    </row>
    <row r="90" spans="2:8" ht="15" customHeight="1">
      <c r="B90" s="7" t="s">
        <v>132</v>
      </c>
      <c r="C90" s="242" t="s">
        <v>218</v>
      </c>
      <c r="D90" s="246"/>
      <c r="E90" s="23">
        <f>((1+1/12+E45)*E58*40%)*90%</f>
        <v>3.44E-2</v>
      </c>
      <c r="F90" s="138">
        <f>E90*$F$37</f>
        <v>49.35</v>
      </c>
      <c r="H90" s="11"/>
    </row>
    <row r="91" spans="2:8" ht="15" customHeight="1">
      <c r="B91" s="7" t="s">
        <v>135</v>
      </c>
      <c r="C91" s="242" t="s">
        <v>219</v>
      </c>
      <c r="D91" s="246"/>
      <c r="E91" s="23">
        <f>(1/30*7)/12</f>
        <v>1.9439999999999999E-2</v>
      </c>
      <c r="F91" s="138">
        <f t="shared" ref="F91" si="2">E91*$F$37</f>
        <v>27.89</v>
      </c>
      <c r="H91" s="11"/>
    </row>
    <row r="92" spans="2:8" ht="15" customHeight="1">
      <c r="B92" s="7" t="s">
        <v>159</v>
      </c>
      <c r="C92" s="266" t="s">
        <v>220</v>
      </c>
      <c r="D92" s="267"/>
      <c r="E92" s="23">
        <f>E91*E82</f>
        <v>6.96E-3</v>
      </c>
      <c r="F92" s="138">
        <f>E92*$F$37</f>
        <v>9.99</v>
      </c>
      <c r="H92" s="11"/>
    </row>
    <row r="93" spans="2:8" ht="15" customHeight="1">
      <c r="B93" s="68" t="s">
        <v>161</v>
      </c>
      <c r="C93" s="242" t="s">
        <v>221</v>
      </c>
      <c r="D93" s="246"/>
      <c r="E93" s="23">
        <f>4%-E90</f>
        <v>5.5999999999999999E-3</v>
      </c>
      <c r="F93" s="138">
        <f t="shared" ref="F93" si="3">E93*$F$37</f>
        <v>8.0299999999999994</v>
      </c>
      <c r="H93" s="11"/>
    </row>
    <row r="94" spans="2:8" ht="15" customHeight="1">
      <c r="B94" s="200" t="s">
        <v>177</v>
      </c>
      <c r="C94" s="244"/>
      <c r="D94" s="201"/>
      <c r="E94" s="24">
        <f>SUM(E88:E93)</f>
        <v>7.0940000000000003E-2</v>
      </c>
      <c r="F94" s="20">
        <f>SUM(F88:F93)</f>
        <v>101.78</v>
      </c>
      <c r="H94" s="11"/>
    </row>
    <row r="95" spans="2:8" ht="37.5" hidden="1" customHeight="1">
      <c r="B95" s="90" t="s">
        <v>222</v>
      </c>
      <c r="C95" s="280" t="s">
        <v>223</v>
      </c>
      <c r="D95" s="281"/>
      <c r="E95" s="281"/>
      <c r="F95" s="282"/>
      <c r="H95" s="11"/>
    </row>
    <row r="96" spans="2:8" ht="141.75" hidden="1" customHeight="1">
      <c r="B96" s="90" t="s">
        <v>224</v>
      </c>
      <c r="C96" s="280" t="s">
        <v>225</v>
      </c>
      <c r="D96" s="281"/>
      <c r="E96" s="281"/>
      <c r="F96" s="282"/>
      <c r="H96" s="11"/>
    </row>
    <row r="97" spans="2:8" ht="27.75" hidden="1" customHeight="1">
      <c r="B97" s="90" t="s">
        <v>226</v>
      </c>
      <c r="C97" s="280" t="s">
        <v>227</v>
      </c>
      <c r="D97" s="281"/>
      <c r="E97" s="281"/>
      <c r="F97" s="282"/>
      <c r="H97" s="11"/>
    </row>
    <row r="98" spans="2:8" ht="38.25" hidden="1" customHeight="1">
      <c r="B98" s="90" t="s">
        <v>228</v>
      </c>
      <c r="C98" s="280" t="s">
        <v>229</v>
      </c>
      <c r="D98" s="281"/>
      <c r="E98" s="281"/>
      <c r="F98" s="282"/>
      <c r="H98" s="11"/>
    </row>
    <row r="99" spans="2:8" ht="36.75" hidden="1" customHeight="1">
      <c r="B99" s="90" t="s">
        <v>230</v>
      </c>
      <c r="C99" s="280" t="s">
        <v>231</v>
      </c>
      <c r="D99" s="281"/>
      <c r="E99" s="281"/>
      <c r="F99" s="282"/>
      <c r="H99" s="11"/>
    </row>
    <row r="100" spans="2:8" ht="24" hidden="1">
      <c r="B100" s="90" t="s">
        <v>232</v>
      </c>
      <c r="C100" s="280" t="s">
        <v>233</v>
      </c>
      <c r="D100" s="281"/>
      <c r="E100" s="281"/>
      <c r="F100" s="282"/>
      <c r="H100" s="11"/>
    </row>
    <row r="101" spans="2:8" ht="63" hidden="1" customHeight="1">
      <c r="B101" s="90" t="s">
        <v>234</v>
      </c>
      <c r="C101" s="280" t="s">
        <v>235</v>
      </c>
      <c r="D101" s="281"/>
      <c r="E101" s="281"/>
      <c r="F101" s="282"/>
      <c r="H101" s="11"/>
    </row>
    <row r="102" spans="2:8" ht="33.75" customHeight="1">
      <c r="B102" s="94" t="s">
        <v>236</v>
      </c>
      <c r="C102" s="283" t="s">
        <v>317</v>
      </c>
      <c r="D102" s="284"/>
      <c r="E102" s="284"/>
      <c r="F102" s="285"/>
      <c r="H102" s="11"/>
    </row>
    <row r="103" spans="2:8" ht="8.25" customHeight="1">
      <c r="B103" s="245"/>
      <c r="C103" s="245"/>
      <c r="D103" s="245"/>
      <c r="E103" s="245"/>
      <c r="F103" s="245"/>
      <c r="H103" s="11"/>
    </row>
    <row r="104" spans="2:8" ht="15" customHeight="1">
      <c r="B104" s="200" t="s">
        <v>238</v>
      </c>
      <c r="C104" s="244"/>
      <c r="D104" s="244"/>
      <c r="E104" s="244"/>
      <c r="F104" s="201"/>
      <c r="H104" s="11"/>
    </row>
    <row r="105" spans="2:8" ht="38.25" customHeight="1">
      <c r="B105" s="94" t="s">
        <v>239</v>
      </c>
      <c r="C105" s="283" t="s">
        <v>240</v>
      </c>
      <c r="D105" s="284"/>
      <c r="E105" s="284"/>
      <c r="F105" s="285"/>
      <c r="H105" s="11"/>
    </row>
    <row r="106" spans="2:8" ht="15" hidden="1" customHeight="1">
      <c r="B106" s="245"/>
      <c r="C106" s="245"/>
      <c r="D106" s="245"/>
      <c r="E106" s="245"/>
      <c r="F106" s="245"/>
      <c r="H106" s="11"/>
    </row>
    <row r="107" spans="2:8" ht="15" customHeight="1">
      <c r="B107" s="200" t="s">
        <v>241</v>
      </c>
      <c r="C107" s="244"/>
      <c r="D107" s="244"/>
      <c r="E107" s="244"/>
      <c r="F107" s="201"/>
      <c r="H107" s="11"/>
    </row>
    <row r="108" spans="2:8" ht="15" customHeight="1">
      <c r="B108" s="71" t="s">
        <v>242</v>
      </c>
      <c r="C108" s="286" t="s">
        <v>243</v>
      </c>
      <c r="D108" s="287"/>
      <c r="E108" s="31" t="s">
        <v>174</v>
      </c>
      <c r="F108" s="20" t="s">
        <v>154</v>
      </c>
      <c r="H108" s="11"/>
    </row>
    <row r="109" spans="2:8" ht="15" customHeight="1">
      <c r="B109" s="7" t="s">
        <v>127</v>
      </c>
      <c r="C109" s="242" t="s">
        <v>244</v>
      </c>
      <c r="D109" s="246"/>
      <c r="E109" s="25">
        <f>((1+1+1/3)*1/12)/12</f>
        <v>1.6199999999999999E-2</v>
      </c>
      <c r="F109" s="138">
        <f t="shared" ref="F109:F114" si="4">E109*$F$37</f>
        <v>23.24</v>
      </c>
      <c r="H109" s="11"/>
    </row>
    <row r="110" spans="2:8" ht="15" customHeight="1">
      <c r="B110" s="7" t="s">
        <v>129</v>
      </c>
      <c r="C110" s="266" t="s">
        <v>245</v>
      </c>
      <c r="D110" s="267"/>
      <c r="E110" s="25">
        <f>(2.96/30)/12</f>
        <v>8.2199999999999999E-3</v>
      </c>
      <c r="F110" s="138">
        <f t="shared" si="4"/>
        <v>11.79</v>
      </c>
      <c r="H110" s="11"/>
    </row>
    <row r="111" spans="2:8" ht="15" customHeight="1">
      <c r="B111" s="7" t="s">
        <v>132</v>
      </c>
      <c r="C111" s="69" t="s">
        <v>246</v>
      </c>
      <c r="D111" s="70"/>
      <c r="E111" s="25">
        <f>((5/30)/12)*1.5%</f>
        <v>2.1000000000000001E-4</v>
      </c>
      <c r="F111" s="138">
        <f t="shared" si="4"/>
        <v>0.3</v>
      </c>
      <c r="H111" s="11"/>
    </row>
    <row r="112" spans="2:8" ht="15" customHeight="1">
      <c r="B112" s="7" t="s">
        <v>135</v>
      </c>
      <c r="C112" s="242" t="s">
        <v>247</v>
      </c>
      <c r="D112" s="246"/>
      <c r="E112" s="25">
        <f>((15/30)/12)*0.0078</f>
        <v>3.3E-4</v>
      </c>
      <c r="F112" s="138">
        <f t="shared" si="4"/>
        <v>0.47</v>
      </c>
      <c r="H112" s="11"/>
    </row>
    <row r="113" spans="2:8" ht="15" customHeight="1">
      <c r="B113" s="7" t="s">
        <v>159</v>
      </c>
      <c r="C113" s="242" t="s">
        <v>248</v>
      </c>
      <c r="D113" s="246"/>
      <c r="E113" s="25">
        <f>((1+1/3)/12)*(4/12)*2%</f>
        <v>7.3999999999999999E-4</v>
      </c>
      <c r="F113" s="138">
        <f t="shared" si="4"/>
        <v>1.06</v>
      </c>
      <c r="H113" s="11"/>
    </row>
    <row r="114" spans="2:8" ht="15" customHeight="1">
      <c r="B114" s="7" t="s">
        <v>161</v>
      </c>
      <c r="C114" s="236" t="s">
        <v>249</v>
      </c>
      <c r="D114" s="288"/>
      <c r="E114" s="25">
        <v>0</v>
      </c>
      <c r="F114" s="138">
        <f t="shared" si="4"/>
        <v>0</v>
      </c>
      <c r="H114" s="11"/>
    </row>
    <row r="115" spans="2:8" ht="15" customHeight="1">
      <c r="B115" s="200" t="s">
        <v>177</v>
      </c>
      <c r="C115" s="244"/>
      <c r="D115" s="201"/>
      <c r="E115" s="24">
        <f>SUM(E109:E114)</f>
        <v>2.5700000000000001E-2</v>
      </c>
      <c r="F115" s="141">
        <f>SUM(F109:F114)</f>
        <v>36.86</v>
      </c>
      <c r="H115" s="11"/>
    </row>
    <row r="116" spans="2:8" ht="64.5" hidden="1" customHeight="1">
      <c r="B116" s="90" t="s">
        <v>250</v>
      </c>
      <c r="C116" s="283" t="s">
        <v>251</v>
      </c>
      <c r="D116" s="284"/>
      <c r="E116" s="284"/>
      <c r="F116" s="285"/>
      <c r="H116" s="11"/>
    </row>
    <row r="117" spans="2:8" ht="25.5" hidden="1" customHeight="1">
      <c r="B117" s="90" t="s">
        <v>252</v>
      </c>
      <c r="C117" s="283" t="s">
        <v>253</v>
      </c>
      <c r="D117" s="284"/>
      <c r="E117" s="284"/>
      <c r="F117" s="285"/>
      <c r="H117" s="11"/>
    </row>
    <row r="118" spans="2:8" ht="25.5" hidden="1" customHeight="1">
      <c r="B118" s="90" t="s">
        <v>254</v>
      </c>
      <c r="C118" s="283" t="s">
        <v>255</v>
      </c>
      <c r="D118" s="284"/>
      <c r="E118" s="284"/>
      <c r="F118" s="285"/>
      <c r="H118" s="11"/>
    </row>
    <row r="119" spans="2:8" ht="22.5" hidden="1" customHeight="1">
      <c r="B119" s="90" t="s">
        <v>256</v>
      </c>
      <c r="C119" s="283" t="s">
        <v>257</v>
      </c>
      <c r="D119" s="284"/>
      <c r="E119" s="284"/>
      <c r="F119" s="285"/>
      <c r="H119" s="11"/>
    </row>
    <row r="120" spans="2:8" ht="45" hidden="1" customHeight="1">
      <c r="B120" s="90" t="s">
        <v>258</v>
      </c>
      <c r="C120" s="283" t="s">
        <v>259</v>
      </c>
      <c r="D120" s="284"/>
      <c r="E120" s="284"/>
      <c r="F120" s="285"/>
      <c r="H120" s="11"/>
    </row>
    <row r="121" spans="2:8" ht="66.75" hidden="1" customHeight="1">
      <c r="B121" s="90" t="s">
        <v>260</v>
      </c>
      <c r="C121" s="283" t="s">
        <v>261</v>
      </c>
      <c r="D121" s="284"/>
      <c r="E121" s="284"/>
      <c r="F121" s="285"/>
      <c r="H121" s="11"/>
    </row>
    <row r="122" spans="2:8" ht="102" hidden="1" customHeight="1">
      <c r="B122" s="90" t="s">
        <v>262</v>
      </c>
      <c r="C122" s="283" t="s">
        <v>263</v>
      </c>
      <c r="D122" s="284"/>
      <c r="E122" s="284"/>
      <c r="F122" s="285"/>
      <c r="H122" s="11"/>
    </row>
    <row r="123" spans="2:8" ht="13.9" hidden="1">
      <c r="B123" s="245"/>
      <c r="C123" s="245"/>
      <c r="D123" s="245"/>
      <c r="E123" s="245"/>
      <c r="F123" s="245"/>
      <c r="H123" s="11"/>
    </row>
    <row r="124" spans="2:8" ht="15" customHeight="1">
      <c r="B124" s="200" t="s">
        <v>264</v>
      </c>
      <c r="C124" s="244"/>
      <c r="D124" s="244"/>
      <c r="E124" s="244"/>
      <c r="F124" s="201"/>
      <c r="H124" s="11"/>
    </row>
    <row r="125" spans="2:8" ht="15" customHeight="1">
      <c r="B125" s="71" t="s">
        <v>265</v>
      </c>
      <c r="C125" s="200" t="s">
        <v>266</v>
      </c>
      <c r="D125" s="201"/>
      <c r="E125" s="31" t="s">
        <v>174</v>
      </c>
      <c r="F125" s="20" t="s">
        <v>154</v>
      </c>
      <c r="H125" s="11"/>
    </row>
    <row r="126" spans="2:8" ht="15" customHeight="1">
      <c r="B126" s="7" t="s">
        <v>127</v>
      </c>
      <c r="C126" s="242" t="s">
        <v>267</v>
      </c>
      <c r="D126" s="246"/>
      <c r="E126" s="23">
        <v>0</v>
      </c>
      <c r="F126" s="138">
        <f>E126*$F$37</f>
        <v>0</v>
      </c>
      <c r="H126" s="11"/>
    </row>
    <row r="127" spans="2:8" ht="15" customHeight="1">
      <c r="B127" s="200" t="s">
        <v>177</v>
      </c>
      <c r="C127" s="244"/>
      <c r="D127" s="201"/>
      <c r="E127" s="24">
        <f>SUM(E126)</f>
        <v>0</v>
      </c>
      <c r="F127" s="20">
        <f>SUM(F126)</f>
        <v>0</v>
      </c>
      <c r="H127" s="11"/>
    </row>
    <row r="128" spans="2:8" ht="15" customHeight="1">
      <c r="B128" s="94" t="s">
        <v>268</v>
      </c>
      <c r="C128" s="290" t="s">
        <v>269</v>
      </c>
      <c r="D128" s="291"/>
      <c r="E128" s="291"/>
      <c r="F128" s="292"/>
      <c r="H128" s="11"/>
    </row>
    <row r="129" spans="2:8" ht="13.9" hidden="1">
      <c r="B129" s="245"/>
      <c r="C129" s="245"/>
      <c r="D129" s="245"/>
      <c r="E129" s="245"/>
      <c r="F129" s="245"/>
      <c r="H129" s="11"/>
    </row>
    <row r="130" spans="2:8" ht="15" customHeight="1">
      <c r="B130" s="200" t="s">
        <v>270</v>
      </c>
      <c r="C130" s="244"/>
      <c r="D130" s="244"/>
      <c r="E130" s="244"/>
      <c r="F130" s="201"/>
      <c r="H130" s="11"/>
    </row>
    <row r="131" spans="2:8" ht="15" customHeight="1">
      <c r="B131" s="71">
        <v>4</v>
      </c>
      <c r="C131" s="264" t="s">
        <v>271</v>
      </c>
      <c r="D131" s="265"/>
      <c r="E131" s="31" t="s">
        <v>174</v>
      </c>
      <c r="F131" s="20" t="s">
        <v>154</v>
      </c>
      <c r="H131" s="11"/>
    </row>
    <row r="132" spans="2:8" ht="15" customHeight="1">
      <c r="B132" s="7" t="s">
        <v>242</v>
      </c>
      <c r="C132" s="242" t="str">
        <f>C108</f>
        <v>Ausências Legais</v>
      </c>
      <c r="D132" s="246"/>
      <c r="E132" s="155">
        <f>E115</f>
        <v>2.5700000000000001E-2</v>
      </c>
      <c r="F132" s="138">
        <f>F115</f>
        <v>36.86</v>
      </c>
      <c r="H132" s="11"/>
    </row>
    <row r="133" spans="2:8" ht="15" customHeight="1">
      <c r="B133" s="7" t="s">
        <v>265</v>
      </c>
      <c r="C133" s="266" t="str">
        <f>C125</f>
        <v>Intrajornada</v>
      </c>
      <c r="D133" s="267"/>
      <c r="E133" s="155">
        <f>E127</f>
        <v>0</v>
      </c>
      <c r="F133" s="138">
        <f>F127</f>
        <v>0</v>
      </c>
      <c r="H133" s="11"/>
    </row>
    <row r="134" spans="2:8" ht="15" customHeight="1">
      <c r="B134" s="200" t="s">
        <v>177</v>
      </c>
      <c r="C134" s="244"/>
      <c r="D134" s="201"/>
      <c r="E134" s="31">
        <f>SUM(E132:E133)</f>
        <v>2.5700000000000001E-2</v>
      </c>
      <c r="F134" s="20">
        <f>SUM(F132:F133)</f>
        <v>36.86</v>
      </c>
      <c r="H134" s="11"/>
    </row>
    <row r="135" spans="2:8" ht="7.5" customHeight="1">
      <c r="B135" s="289"/>
      <c r="C135" s="289"/>
      <c r="D135" s="289"/>
      <c r="E135" s="289"/>
      <c r="F135" s="289"/>
      <c r="H135" s="11"/>
    </row>
    <row r="136" spans="2:8" ht="15" customHeight="1">
      <c r="B136" s="200" t="s">
        <v>272</v>
      </c>
      <c r="C136" s="244"/>
      <c r="D136" s="244"/>
      <c r="E136" s="244"/>
      <c r="F136" s="201"/>
      <c r="H136" s="11"/>
    </row>
    <row r="137" spans="2:8" ht="15" customHeight="1">
      <c r="B137" s="71">
        <v>5</v>
      </c>
      <c r="C137" s="200" t="s">
        <v>273</v>
      </c>
      <c r="D137" s="244"/>
      <c r="E137" s="201"/>
      <c r="F137" s="20" t="s">
        <v>154</v>
      </c>
      <c r="H137" s="11"/>
    </row>
    <row r="138" spans="2:8" ht="15" customHeight="1">
      <c r="B138" s="7" t="s">
        <v>127</v>
      </c>
      <c r="C138" s="242" t="s">
        <v>318</v>
      </c>
      <c r="D138" s="243"/>
      <c r="E138" s="246"/>
      <c r="F138" s="138">
        <v>47.05</v>
      </c>
      <c r="H138" s="11"/>
    </row>
    <row r="139" spans="2:8" ht="15" customHeight="1">
      <c r="B139" s="7" t="s">
        <v>129</v>
      </c>
      <c r="C139" s="242" t="s">
        <v>275</v>
      </c>
      <c r="D139" s="243"/>
      <c r="E139" s="246"/>
      <c r="F139" s="138">
        <f>698.93+441.17+47.83+91.32</f>
        <v>1279.25</v>
      </c>
      <c r="H139" s="11"/>
    </row>
    <row r="140" spans="2:8" ht="15" customHeight="1">
      <c r="B140" s="7" t="s">
        <v>132</v>
      </c>
      <c r="C140" s="242" t="s">
        <v>276</v>
      </c>
      <c r="D140" s="243"/>
      <c r="E140" s="246"/>
      <c r="F140" s="142">
        <v>0</v>
      </c>
      <c r="H140" s="11"/>
    </row>
    <row r="141" spans="2:8" ht="15" customHeight="1">
      <c r="B141" s="68" t="s">
        <v>135</v>
      </c>
      <c r="C141" s="236" t="s">
        <v>206</v>
      </c>
      <c r="D141" s="237"/>
      <c r="E141" s="288"/>
      <c r="F141" s="91">
        <v>0</v>
      </c>
      <c r="H141" s="11"/>
    </row>
    <row r="142" spans="2:8" ht="15" customHeight="1">
      <c r="B142" s="200" t="s">
        <v>277</v>
      </c>
      <c r="C142" s="244"/>
      <c r="D142" s="244"/>
      <c r="E142" s="201"/>
      <c r="F142" s="20">
        <f>SUM(F138:F141)</f>
        <v>1326.3</v>
      </c>
      <c r="H142" s="11"/>
    </row>
    <row r="143" spans="2:8" ht="51.75" customHeight="1">
      <c r="B143" s="94" t="s">
        <v>278</v>
      </c>
      <c r="C143" s="283" t="s">
        <v>310</v>
      </c>
      <c r="D143" s="284"/>
      <c r="E143" s="284"/>
      <c r="F143" s="285"/>
      <c r="H143" s="11"/>
    </row>
    <row r="144" spans="2:8" ht="6" customHeight="1">
      <c r="B144" s="289"/>
      <c r="C144" s="289"/>
      <c r="D144" s="289"/>
      <c r="E144" s="289"/>
      <c r="F144" s="289"/>
      <c r="H144" s="11"/>
    </row>
    <row r="145" spans="2:8" ht="15" customHeight="1">
      <c r="B145" s="200" t="s">
        <v>280</v>
      </c>
      <c r="C145" s="244"/>
      <c r="D145" s="244"/>
      <c r="E145" s="244"/>
      <c r="F145" s="201"/>
      <c r="H145" s="11"/>
    </row>
    <row r="146" spans="2:8" ht="15" customHeight="1">
      <c r="B146" s="71">
        <v>6</v>
      </c>
      <c r="C146" s="200" t="s">
        <v>281</v>
      </c>
      <c r="D146" s="201"/>
      <c r="E146" s="31" t="s">
        <v>174</v>
      </c>
      <c r="F146" s="20" t="s">
        <v>154</v>
      </c>
      <c r="H146" s="11"/>
    </row>
    <row r="147" spans="2:8" ht="15" customHeight="1">
      <c r="B147" s="7" t="s">
        <v>127</v>
      </c>
      <c r="C147" s="293" t="s">
        <v>282</v>
      </c>
      <c r="D147" s="294"/>
      <c r="E147" s="28">
        <v>0.03</v>
      </c>
      <c r="F147" s="143">
        <f>(F37+F84+F94+F134+F142)*E147</f>
        <v>125.12</v>
      </c>
      <c r="H147" s="11"/>
    </row>
    <row r="148" spans="2:8" ht="15" customHeight="1">
      <c r="B148" s="7" t="s">
        <v>129</v>
      </c>
      <c r="C148" s="72" t="s">
        <v>283</v>
      </c>
      <c r="D148" s="67"/>
      <c r="E148" s="28">
        <v>6.7900000000000002E-2</v>
      </c>
      <c r="F148" s="143">
        <f>(F37+F84+F94+F134+F142)*E148</f>
        <v>283.18</v>
      </c>
      <c r="H148" s="11"/>
    </row>
    <row r="149" spans="2:8" ht="15" customHeight="1">
      <c r="B149" s="200" t="s">
        <v>177</v>
      </c>
      <c r="C149" s="244"/>
      <c r="D149" s="201"/>
      <c r="E149" s="24">
        <f>SUM(E147:E148)</f>
        <v>9.7900000000000001E-2</v>
      </c>
      <c r="F149" s="21">
        <f>SUM(F147:F148)</f>
        <v>408.3</v>
      </c>
      <c r="H149" s="11"/>
    </row>
    <row r="150" spans="2:8" ht="15" customHeight="1">
      <c r="B150" s="295" t="s">
        <v>132</v>
      </c>
      <c r="C150" s="242" t="s">
        <v>284</v>
      </c>
      <c r="D150" s="243"/>
      <c r="E150" s="243"/>
      <c r="F150" s="246"/>
      <c r="H150" s="11"/>
    </row>
    <row r="151" spans="2:8" ht="15" customHeight="1">
      <c r="B151" s="296"/>
      <c r="C151" s="298" t="s">
        <v>285</v>
      </c>
      <c r="D151" s="9" t="s">
        <v>286</v>
      </c>
      <c r="E151" s="25">
        <v>7.5999999999999998E-2</v>
      </c>
      <c r="F151" s="144">
        <f>(($F$37+$F$84+$F$94+$F$134+$F$149)/1-$E$155)*E151</f>
        <v>247.18</v>
      </c>
      <c r="H151" s="11"/>
    </row>
    <row r="152" spans="2:8" ht="15" customHeight="1">
      <c r="B152" s="296"/>
      <c r="C152" s="299"/>
      <c r="D152" s="9" t="s">
        <v>287</v>
      </c>
      <c r="E152" s="25">
        <v>1.6500000000000001E-2</v>
      </c>
      <c r="F152" s="144">
        <f t="shared" ref="F152:F154" si="5">(($F$37+$F$84+$F$94+$F$134+$F$149)/1-$E$155)*E152</f>
        <v>53.66</v>
      </c>
      <c r="H152" s="11"/>
    </row>
    <row r="153" spans="2:8" ht="15" customHeight="1">
      <c r="B153" s="296"/>
      <c r="C153" s="10" t="s">
        <v>288</v>
      </c>
      <c r="D153" s="9" t="s">
        <v>289</v>
      </c>
      <c r="E153" s="25">
        <v>0.05</v>
      </c>
      <c r="F153" s="144">
        <f t="shared" si="5"/>
        <v>162.62</v>
      </c>
      <c r="H153" s="11"/>
    </row>
    <row r="154" spans="2:8" ht="15" customHeight="1">
      <c r="B154" s="297"/>
      <c r="C154" s="10" t="s">
        <v>290</v>
      </c>
      <c r="D154" s="22"/>
      <c r="E154" s="25">
        <v>0</v>
      </c>
      <c r="F154" s="144">
        <f t="shared" si="5"/>
        <v>0</v>
      </c>
      <c r="H154" s="11"/>
    </row>
    <row r="155" spans="2:8" ht="15" customHeight="1">
      <c r="B155" s="200" t="s">
        <v>177</v>
      </c>
      <c r="C155" s="244"/>
      <c r="D155" s="201"/>
      <c r="E155" s="24">
        <f>SUM(E151:E154)</f>
        <v>0.14249999999999999</v>
      </c>
      <c r="F155" s="21">
        <f>SUM(F151:F154)</f>
        <v>463.46</v>
      </c>
      <c r="H155" s="11"/>
    </row>
    <row r="156" spans="2:8" ht="15" customHeight="1">
      <c r="B156" s="8" t="s">
        <v>291</v>
      </c>
      <c r="C156" s="283" t="s">
        <v>292</v>
      </c>
      <c r="D156" s="284"/>
      <c r="E156" s="284"/>
      <c r="F156" s="285"/>
      <c r="H156" s="11"/>
    </row>
    <row r="157" spans="2:8" ht="15" customHeight="1">
      <c r="B157" s="8" t="s">
        <v>293</v>
      </c>
      <c r="C157" s="283" t="s">
        <v>294</v>
      </c>
      <c r="D157" s="284"/>
      <c r="E157" s="284"/>
      <c r="F157" s="285"/>
      <c r="H157" s="11"/>
    </row>
    <row r="158" spans="2:8" ht="13.5" customHeight="1">
      <c r="B158" s="8" t="s">
        <v>295</v>
      </c>
      <c r="C158" s="283" t="s">
        <v>296</v>
      </c>
      <c r="D158" s="284"/>
      <c r="E158" s="284"/>
      <c r="F158" s="285"/>
      <c r="H158" s="11"/>
    </row>
    <row r="159" spans="2:8" ht="7.5" customHeight="1">
      <c r="H159" s="11"/>
    </row>
    <row r="160" spans="2:8" ht="15" customHeight="1">
      <c r="B160" s="200" t="s">
        <v>297</v>
      </c>
      <c r="C160" s="244"/>
      <c r="D160" s="244"/>
      <c r="E160" s="244"/>
      <c r="F160" s="201"/>
      <c r="H160" s="11"/>
    </row>
    <row r="161" spans="2:8" ht="15" customHeight="1">
      <c r="B161" s="238" t="s">
        <v>298</v>
      </c>
      <c r="C161" s="289"/>
      <c r="D161" s="289"/>
      <c r="E161" s="239"/>
      <c r="F161" s="19" t="s">
        <v>299</v>
      </c>
      <c r="H161" s="11"/>
    </row>
    <row r="162" spans="2:8" ht="15" customHeight="1">
      <c r="B162" s="7" t="s">
        <v>127</v>
      </c>
      <c r="C162" s="242" t="str">
        <f>B27</f>
        <v>MÓDULO 1 - COMPOSIÇÃO DA REMUNERAÇÃO</v>
      </c>
      <c r="D162" s="243"/>
      <c r="E162" s="246"/>
      <c r="F162" s="138">
        <f>F37</f>
        <v>1434.66</v>
      </c>
      <c r="H162" s="11"/>
    </row>
    <row r="163" spans="2:8" ht="15" customHeight="1">
      <c r="B163" s="7" t="s">
        <v>129</v>
      </c>
      <c r="C163" s="242" t="str">
        <f>B40</f>
        <v>MÓDULO 2 - ENCARGOS E BENEFÍCIOS ANUAIS, MENSAIS E DIÁRIOS</v>
      </c>
      <c r="D163" s="243"/>
      <c r="E163" s="246"/>
      <c r="F163" s="138">
        <f>F84</f>
        <v>1270.94</v>
      </c>
      <c r="H163" s="11"/>
    </row>
    <row r="164" spans="2:8" ht="15" customHeight="1">
      <c r="B164" s="7" t="s">
        <v>132</v>
      </c>
      <c r="C164" s="242" t="str">
        <f>B86</f>
        <v>MÓDULO 3 - PROVISÃO PARA RESCISÃO</v>
      </c>
      <c r="D164" s="243"/>
      <c r="E164" s="246"/>
      <c r="F164" s="138">
        <f>F94</f>
        <v>101.78</v>
      </c>
      <c r="H164" s="11"/>
    </row>
    <row r="165" spans="2:8" ht="15" customHeight="1">
      <c r="B165" s="7" t="s">
        <v>135</v>
      </c>
      <c r="C165" s="242" t="str">
        <f>B104</f>
        <v xml:space="preserve"> MÓDULO 4 - CUSTO DE REPOSIÇÃO DO PROFISSIONAL AUSENTE</v>
      </c>
      <c r="D165" s="243"/>
      <c r="E165" s="246"/>
      <c r="F165" s="138">
        <f>F132</f>
        <v>36.86</v>
      </c>
      <c r="H165" s="11"/>
    </row>
    <row r="166" spans="2:8" ht="15" customHeight="1">
      <c r="B166" s="7" t="s">
        <v>159</v>
      </c>
      <c r="C166" s="76" t="str">
        <f>B136</f>
        <v>MÓDULO 5 - INSUMOS DIVERSOS</v>
      </c>
      <c r="D166" s="77"/>
      <c r="E166" s="78"/>
      <c r="F166" s="138">
        <f>F142</f>
        <v>1326.3</v>
      </c>
      <c r="H166" s="11"/>
    </row>
    <row r="167" spans="2:8" ht="15" customHeight="1">
      <c r="B167" s="200" t="s">
        <v>300</v>
      </c>
      <c r="C167" s="244"/>
      <c r="D167" s="244"/>
      <c r="E167" s="201"/>
      <c r="F167" s="141">
        <f>SUM(F162:F166)</f>
        <v>4170.54</v>
      </c>
      <c r="H167" s="11"/>
    </row>
    <row r="168" spans="2:8" ht="15" customHeight="1">
      <c r="B168" s="7" t="s">
        <v>161</v>
      </c>
      <c r="C168" s="242" t="s">
        <v>301</v>
      </c>
      <c r="D168" s="243"/>
      <c r="E168" s="246"/>
      <c r="F168" s="138">
        <f>F155+F149</f>
        <v>871.76</v>
      </c>
      <c r="H168" s="11"/>
    </row>
    <row r="169" spans="2:8" ht="15" customHeight="1">
      <c r="B169" s="200" t="s">
        <v>302</v>
      </c>
      <c r="C169" s="244"/>
      <c r="D169" s="244"/>
      <c r="E169" s="201"/>
      <c r="F169" s="141">
        <f>F167+F168</f>
        <v>5042.3</v>
      </c>
      <c r="H169" s="11"/>
    </row>
    <row r="170" spans="2:8" ht="15" customHeight="1">
      <c r="B170" s="186" t="s">
        <v>303</v>
      </c>
      <c r="C170" s="186"/>
      <c r="D170" s="186"/>
      <c r="E170" s="186"/>
      <c r="F170" s="141">
        <f>F169*E16</f>
        <v>10084.6</v>
      </c>
      <c r="H170" s="11"/>
    </row>
    <row r="171" spans="2:8" ht="15" customHeight="1">
      <c r="H171" s="11"/>
    </row>
    <row r="172" spans="2:8" ht="26.25" customHeight="1">
      <c r="B172" s="225" t="s">
        <v>304</v>
      </c>
      <c r="C172" s="225"/>
      <c r="D172" s="84" t="s">
        <v>91</v>
      </c>
      <c r="E172" s="225" t="s">
        <v>92</v>
      </c>
      <c r="F172" s="225"/>
      <c r="G172" s="85"/>
      <c r="H172" s="11"/>
    </row>
    <row r="173" spans="2:8" ht="31.5" customHeight="1">
      <c r="B173" s="225" t="s">
        <v>305</v>
      </c>
      <c r="C173" s="225"/>
      <c r="D173" s="86">
        <v>6</v>
      </c>
      <c r="E173" s="226">
        <f>D173*F170</f>
        <v>60507.6</v>
      </c>
      <c r="F173" s="226"/>
      <c r="H173" s="11"/>
    </row>
    <row r="174" spans="2:8" ht="35.25" customHeight="1">
      <c r="B174" s="224" t="s">
        <v>306</v>
      </c>
      <c r="C174" s="225"/>
      <c r="D174" s="86">
        <v>6</v>
      </c>
      <c r="E174" s="226">
        <f>D174*F170</f>
        <v>60507.6</v>
      </c>
      <c r="F174" s="226"/>
      <c r="H174" s="11"/>
    </row>
  </sheetData>
  <sheetProtection formatCells="0" formatColumns="0" formatRows="0" insertColumns="0" insertRows="0" insertHyperlinks="0" deleteColumns="0" deleteRows="0" sort="0" autoFilter="0" pivotTables="0"/>
  <mergeCells count="163">
    <mergeCell ref="B172:C172"/>
    <mergeCell ref="E172:F172"/>
    <mergeCell ref="B173:C173"/>
    <mergeCell ref="E173:F173"/>
    <mergeCell ref="B174:C174"/>
    <mergeCell ref="E174:F174"/>
    <mergeCell ref="C164:E164"/>
    <mergeCell ref="C165:E165"/>
    <mergeCell ref="B167:E167"/>
    <mergeCell ref="C168:E168"/>
    <mergeCell ref="B169:E169"/>
    <mergeCell ref="B170:E170"/>
    <mergeCell ref="C157:F157"/>
    <mergeCell ref="C158:F158"/>
    <mergeCell ref="B160:F160"/>
    <mergeCell ref="B161:E161"/>
    <mergeCell ref="C162:E162"/>
    <mergeCell ref="C163:E163"/>
    <mergeCell ref="B149:D149"/>
    <mergeCell ref="B150:B154"/>
    <mergeCell ref="C150:F150"/>
    <mergeCell ref="C151:C152"/>
    <mergeCell ref="B155:D155"/>
    <mergeCell ref="C156:F156"/>
    <mergeCell ref="B142:E142"/>
    <mergeCell ref="C143:F143"/>
    <mergeCell ref="B144:F144"/>
    <mergeCell ref="B145:F145"/>
    <mergeCell ref="C146:D146"/>
    <mergeCell ref="C147:D147"/>
    <mergeCell ref="B136:F136"/>
    <mergeCell ref="C137:E137"/>
    <mergeCell ref="C138:E138"/>
    <mergeCell ref="C139:E139"/>
    <mergeCell ref="C140:E140"/>
    <mergeCell ref="C141:E141"/>
    <mergeCell ref="B130:F130"/>
    <mergeCell ref="C131:D131"/>
    <mergeCell ref="C132:D132"/>
    <mergeCell ref="C133:D133"/>
    <mergeCell ref="B134:D134"/>
    <mergeCell ref="B135:F135"/>
    <mergeCell ref="B124:F124"/>
    <mergeCell ref="C125:D125"/>
    <mergeCell ref="C126:D126"/>
    <mergeCell ref="B127:D127"/>
    <mergeCell ref="C128:F128"/>
    <mergeCell ref="B129:F129"/>
    <mergeCell ref="C118:F118"/>
    <mergeCell ref="C119:F119"/>
    <mergeCell ref="C120:F120"/>
    <mergeCell ref="C121:F121"/>
    <mergeCell ref="C122:F122"/>
    <mergeCell ref="B123:F123"/>
    <mergeCell ref="C112:D112"/>
    <mergeCell ref="C113:D113"/>
    <mergeCell ref="C114:D114"/>
    <mergeCell ref="B115:D115"/>
    <mergeCell ref="C116:F116"/>
    <mergeCell ref="C117:F117"/>
    <mergeCell ref="C105:F105"/>
    <mergeCell ref="B106:F106"/>
    <mergeCell ref="B107:F107"/>
    <mergeCell ref="C108:D108"/>
    <mergeCell ref="C109:D109"/>
    <mergeCell ref="C110:D110"/>
    <mergeCell ref="C98:F98"/>
    <mergeCell ref="C99:F99"/>
    <mergeCell ref="C100:F100"/>
    <mergeCell ref="C101:F101"/>
    <mergeCell ref="B103:F103"/>
    <mergeCell ref="B104:F104"/>
    <mergeCell ref="C102:F102"/>
    <mergeCell ref="C92:D92"/>
    <mergeCell ref="C93:D93"/>
    <mergeCell ref="B94:D94"/>
    <mergeCell ref="C95:F95"/>
    <mergeCell ref="C96:F96"/>
    <mergeCell ref="C97:F97"/>
    <mergeCell ref="B86:F86"/>
    <mergeCell ref="C87:D87"/>
    <mergeCell ref="C88:D88"/>
    <mergeCell ref="C89:D89"/>
    <mergeCell ref="C90:D90"/>
    <mergeCell ref="C91:D91"/>
    <mergeCell ref="C80:D80"/>
    <mergeCell ref="C81:D81"/>
    <mergeCell ref="C82:D82"/>
    <mergeCell ref="C83:D83"/>
    <mergeCell ref="B84:D84"/>
    <mergeCell ref="B85:F85"/>
    <mergeCell ref="C71:E71"/>
    <mergeCell ref="B72:E72"/>
    <mergeCell ref="C73:F73"/>
    <mergeCell ref="B74:B77"/>
    <mergeCell ref="C74:F77"/>
    <mergeCell ref="B79:F79"/>
    <mergeCell ref="C65:E65"/>
    <mergeCell ref="C66:E66"/>
    <mergeCell ref="C67:E67"/>
    <mergeCell ref="C68:E68"/>
    <mergeCell ref="C69:E69"/>
    <mergeCell ref="C70:E70"/>
    <mergeCell ref="B59:D59"/>
    <mergeCell ref="C60:F60"/>
    <mergeCell ref="C61:F61"/>
    <mergeCell ref="C62:F62"/>
    <mergeCell ref="B63:F63"/>
    <mergeCell ref="B64:F64"/>
    <mergeCell ref="C53:D53"/>
    <mergeCell ref="C54:D54"/>
    <mergeCell ref="C55:D55"/>
    <mergeCell ref="C56:D56"/>
    <mergeCell ref="C57:D57"/>
    <mergeCell ref="C58:D58"/>
    <mergeCell ref="C47:F47"/>
    <mergeCell ref="B48:F48"/>
    <mergeCell ref="B49:F49"/>
    <mergeCell ref="C50:D50"/>
    <mergeCell ref="C51:D51"/>
    <mergeCell ref="C52:D52"/>
    <mergeCell ref="B41:F41"/>
    <mergeCell ref="B42:F42"/>
    <mergeCell ref="C43:D43"/>
    <mergeCell ref="C44:D44"/>
    <mergeCell ref="C45:D45"/>
    <mergeCell ref="B46:D46"/>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9"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768919C-62AB-4AFA-97DC-92D43B35D50F}">
          <x14:formula1>
            <xm:f>'C:\Users\1297538\Desktop\REPACTUAÇÕES\CONTRATO 21-2018\[PLANILHA DE REPACTUAÇÃO PISCINEIRO E PORTEIRO - SERVAL..xlsx]#listas#'!#REF!</xm:f>
          </x14:formula1>
          <xm:sqref>C2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BF19F-AF04-447B-8A09-E707968F60E3}">
  <sheetPr>
    <pageSetUpPr fitToPage="1"/>
  </sheetPr>
  <dimension ref="C3:J32"/>
  <sheetViews>
    <sheetView workbookViewId="0">
      <selection activeCell="H22" sqref="H22"/>
    </sheetView>
  </sheetViews>
  <sheetFormatPr defaultRowHeight="14.45"/>
  <cols>
    <col min="3" max="3" width="20.28515625" bestFit="1" customWidth="1"/>
    <col min="4" max="4" width="14.5703125" customWidth="1"/>
    <col min="5" max="5" width="20.7109375" customWidth="1"/>
    <col min="6" max="6" width="31.42578125" customWidth="1"/>
    <col min="7" max="7" width="10.5703125" bestFit="1" customWidth="1"/>
    <col min="10" max="10" width="11.7109375" bestFit="1" customWidth="1"/>
  </cols>
  <sheetData>
    <row r="3" spans="3:7" ht="27" customHeight="1">
      <c r="C3" s="359" t="s">
        <v>375</v>
      </c>
      <c r="D3" s="359"/>
      <c r="E3" s="359"/>
      <c r="F3" s="359"/>
    </row>
    <row r="4" spans="3:7" ht="15" customHeight="1">
      <c r="C4" s="359"/>
      <c r="D4" s="359"/>
      <c r="E4" s="359"/>
      <c r="F4" s="359"/>
    </row>
    <row r="6" spans="3:7" ht="28.9">
      <c r="C6" s="38" t="s">
        <v>376</v>
      </c>
      <c r="D6" s="38" t="s">
        <v>377</v>
      </c>
      <c r="E6" s="38" t="s">
        <v>378</v>
      </c>
      <c r="F6" s="38" t="s">
        <v>379</v>
      </c>
    </row>
    <row r="7" spans="3:7">
      <c r="C7" s="39">
        <v>44317</v>
      </c>
      <c r="D7" s="40">
        <v>7126.66</v>
      </c>
      <c r="E7" s="43">
        <v>7487.93</v>
      </c>
      <c r="F7" s="41">
        <f t="shared" ref="F7:F15" si="0">E7-D7</f>
        <v>361.27</v>
      </c>
    </row>
    <row r="8" spans="3:7">
      <c r="C8" s="39">
        <v>44348</v>
      </c>
      <c r="D8" s="40">
        <v>7126.66</v>
      </c>
      <c r="E8" s="43">
        <v>7487.93</v>
      </c>
      <c r="F8" s="41">
        <f t="shared" si="0"/>
        <v>361.27</v>
      </c>
    </row>
    <row r="9" spans="3:7">
      <c r="C9" s="39">
        <v>44378</v>
      </c>
      <c r="D9" s="40">
        <v>7126.66</v>
      </c>
      <c r="E9" s="43">
        <v>7487.93</v>
      </c>
      <c r="F9" s="41">
        <f t="shared" si="0"/>
        <v>361.27</v>
      </c>
    </row>
    <row r="10" spans="3:7">
      <c r="C10" s="39">
        <v>44409</v>
      </c>
      <c r="D10" s="40">
        <v>7126.66</v>
      </c>
      <c r="E10" s="43">
        <v>7487.93</v>
      </c>
      <c r="F10" s="41">
        <f t="shared" si="0"/>
        <v>361.27</v>
      </c>
    </row>
    <row r="11" spans="3:7">
      <c r="C11" s="39">
        <v>44440</v>
      </c>
      <c r="D11" s="40">
        <v>7126.66</v>
      </c>
      <c r="E11" s="43">
        <v>7487.93</v>
      </c>
      <c r="F11" s="41">
        <f t="shared" si="0"/>
        <v>361.27</v>
      </c>
    </row>
    <row r="12" spans="3:7">
      <c r="C12" s="39">
        <v>44470</v>
      </c>
      <c r="D12" s="40">
        <v>7126.66</v>
      </c>
      <c r="E12" s="43">
        <v>7487.93</v>
      </c>
      <c r="F12" s="41">
        <f t="shared" si="0"/>
        <v>361.27</v>
      </c>
    </row>
    <row r="13" spans="3:7">
      <c r="C13" s="39">
        <v>44501</v>
      </c>
      <c r="D13" s="40">
        <v>7126.66</v>
      </c>
      <c r="E13" s="43">
        <v>7487.93</v>
      </c>
      <c r="F13" s="41">
        <f t="shared" si="0"/>
        <v>361.27</v>
      </c>
    </row>
    <row r="14" spans="3:7">
      <c r="C14" s="39">
        <v>44531</v>
      </c>
      <c r="D14" s="40">
        <v>7126.66</v>
      </c>
      <c r="E14" s="43">
        <v>7487.93</v>
      </c>
      <c r="F14" s="41">
        <f t="shared" si="0"/>
        <v>361.27</v>
      </c>
    </row>
    <row r="15" spans="3:7">
      <c r="C15" s="39">
        <v>44562</v>
      </c>
      <c r="D15" s="40">
        <v>7126.66</v>
      </c>
      <c r="E15" s="43">
        <v>7487.93</v>
      </c>
      <c r="F15" s="41">
        <f t="shared" si="0"/>
        <v>361.27</v>
      </c>
    </row>
    <row r="16" spans="3:7">
      <c r="C16" s="356" t="s">
        <v>380</v>
      </c>
      <c r="D16" s="357"/>
      <c r="E16" s="358"/>
      <c r="F16" s="42">
        <f>SUM(F7:F15)</f>
        <v>3251.43</v>
      </c>
      <c r="G16" s="45"/>
    </row>
    <row r="18" spans="3:10">
      <c r="C18" s="359" t="s">
        <v>381</v>
      </c>
      <c r="D18" s="359"/>
      <c r="E18" s="359"/>
      <c r="F18" s="359"/>
    </row>
    <row r="19" spans="3:10">
      <c r="C19" s="359"/>
      <c r="D19" s="359"/>
      <c r="E19" s="359"/>
      <c r="F19" s="359"/>
      <c r="J19" s="44"/>
    </row>
    <row r="21" spans="3:10" ht="28.9">
      <c r="C21" s="38" t="s">
        <v>376</v>
      </c>
      <c r="D21" s="38" t="s">
        <v>377</v>
      </c>
      <c r="E21" s="38" t="s">
        <v>382</v>
      </c>
      <c r="F21" s="38" t="s">
        <v>379</v>
      </c>
    </row>
    <row r="22" spans="3:10">
      <c r="C22" s="39">
        <v>44317</v>
      </c>
      <c r="D22" s="40">
        <v>7126.66</v>
      </c>
      <c r="E22" s="43">
        <v>7487.93</v>
      </c>
      <c r="F22" s="41">
        <f t="shared" ref="F22:F24" si="1">E22-D22</f>
        <v>361.27</v>
      </c>
    </row>
    <row r="23" spans="3:10">
      <c r="C23" s="39">
        <v>44348</v>
      </c>
      <c r="D23" s="40">
        <v>7126.66</v>
      </c>
      <c r="E23" s="43">
        <v>7487.93</v>
      </c>
      <c r="F23" s="41">
        <f t="shared" si="1"/>
        <v>361.27</v>
      </c>
    </row>
    <row r="24" spans="3:10">
      <c r="C24" s="39">
        <v>44378</v>
      </c>
      <c r="D24" s="40">
        <v>7126.66</v>
      </c>
      <c r="E24" s="43">
        <v>7487.93</v>
      </c>
      <c r="F24" s="41">
        <f t="shared" si="1"/>
        <v>361.27</v>
      </c>
    </row>
    <row r="25" spans="3:10">
      <c r="C25" s="39">
        <v>44409</v>
      </c>
      <c r="D25" s="40">
        <v>7126.66</v>
      </c>
      <c r="E25" s="43">
        <v>7487.93</v>
      </c>
      <c r="F25" s="41">
        <f t="shared" ref="F25:F27" si="2">E25-D25</f>
        <v>361.27</v>
      </c>
    </row>
    <row r="26" spans="3:10">
      <c r="C26" s="39">
        <v>44440</v>
      </c>
      <c r="D26" s="40">
        <v>7126.66</v>
      </c>
      <c r="E26" s="43">
        <v>7487.93</v>
      </c>
      <c r="F26" s="41">
        <f t="shared" si="2"/>
        <v>361.27</v>
      </c>
    </row>
    <row r="27" spans="3:10">
      <c r="C27" s="39">
        <v>44470</v>
      </c>
      <c r="D27" s="40">
        <v>7126.66</v>
      </c>
      <c r="E27" s="43">
        <v>7487.93</v>
      </c>
      <c r="F27" s="41">
        <f t="shared" si="2"/>
        <v>361.27</v>
      </c>
    </row>
    <row r="28" spans="3:10">
      <c r="C28" s="356" t="s">
        <v>383</v>
      </c>
      <c r="D28" s="357"/>
      <c r="E28" s="358"/>
      <c r="F28" s="42">
        <f>SUM(F22:F27)</f>
        <v>2167.62</v>
      </c>
    </row>
    <row r="30" spans="3:10">
      <c r="C30" s="360" t="s">
        <v>384</v>
      </c>
      <c r="D30" s="360"/>
      <c r="E30" s="360"/>
      <c r="F30" s="360"/>
    </row>
    <row r="31" spans="3:10">
      <c r="C31" s="360"/>
      <c r="D31" s="360"/>
      <c r="E31" s="360"/>
      <c r="F31" s="360"/>
    </row>
    <row r="32" spans="3:10" ht="42.75" customHeight="1">
      <c r="C32" s="360"/>
      <c r="D32" s="360"/>
      <c r="E32" s="360"/>
      <c r="F32" s="360"/>
    </row>
  </sheetData>
  <sheetProtection formatCells="0" formatColumns="0" formatRows="0" insertColumns="0" insertRows="0" insertHyperlinks="0" deleteColumns="0" deleteRows="0" sort="0" autoFilter="0" pivotTables="0"/>
  <mergeCells count="5">
    <mergeCell ref="C16:E16"/>
    <mergeCell ref="C3:F4"/>
    <mergeCell ref="C28:E28"/>
    <mergeCell ref="C18:F19"/>
    <mergeCell ref="C30:F32"/>
  </mergeCells>
  <pageMargins left="0.511811024" right="0.511811024" top="0.78740157499999996" bottom="0.78740157499999996" header="0.31496062000000002" footer="0.31496062000000002"/>
  <pageSetup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W9"/>
  <sheetViews>
    <sheetView showGridLines="0" workbookViewId="0">
      <selection activeCell="B17" sqref="B17"/>
    </sheetView>
  </sheetViews>
  <sheetFormatPr defaultRowHeight="14.45"/>
  <cols>
    <col min="1" max="1" width="14.42578125" bestFit="1" customWidth="1"/>
    <col min="2" max="3" width="9.140625" bestFit="1" customWidth="1"/>
    <col min="4" max="4" width="4.5703125" bestFit="1" customWidth="1"/>
    <col min="5" max="7" width="9.140625" bestFit="1" customWidth="1"/>
    <col min="8" max="9" width="4.5703125" bestFit="1" customWidth="1"/>
    <col min="10" max="10" width="9.140625" bestFit="1" customWidth="1"/>
    <col min="11" max="11" width="4.5703125" bestFit="1" customWidth="1"/>
    <col min="12" max="12" width="5.85546875" bestFit="1" customWidth="1"/>
    <col min="13" max="13" width="5.28515625" bestFit="1" customWidth="1"/>
    <col min="14" max="14" width="10.140625" bestFit="1" customWidth="1"/>
    <col min="15" max="15" width="4.5703125" bestFit="1" customWidth="1"/>
    <col min="16" max="16" width="9.140625" bestFit="1" customWidth="1"/>
    <col min="17" max="18" width="10.140625" bestFit="1" customWidth="1"/>
    <col min="19" max="20" width="9.140625" bestFit="1" customWidth="1"/>
    <col min="21" max="21" width="4.5703125" bestFit="1" customWidth="1"/>
    <col min="22" max="23" width="9.140625" bestFit="1" customWidth="1"/>
  </cols>
  <sheetData>
    <row r="2" spans="1:23">
      <c r="B2" t="str">
        <f>'[1]5 Insumos'!AX$4</f>
        <v>RE</v>
      </c>
      <c r="C2" t="str">
        <f>'[1]5 Insumos'!AY$4</f>
        <v>AP</v>
      </c>
      <c r="D2" t="str">
        <f>'[1]5 Insumos'!AZ$4</f>
        <v>CA</v>
      </c>
      <c r="E2" t="str">
        <f>'[1]5 Insumos'!BA$4</f>
        <v>CANG</v>
      </c>
      <c r="F2" t="str">
        <f>'[1]5 Insumos'!BB$4</f>
        <v>CM</v>
      </c>
      <c r="G2" t="str">
        <f>'[1]5 Insumos'!BC$4</f>
        <v>CN</v>
      </c>
      <c r="H2" t="str">
        <f>'[1]5 Insumos'!BD$4</f>
        <v>IP</v>
      </c>
      <c r="I2" t="str">
        <f>'[1]5 Insumos'!BE$4</f>
        <v>JC</v>
      </c>
      <c r="J2" t="str">
        <f>'[1]5 Insumos'!BF$4</f>
        <v>MC</v>
      </c>
      <c r="K2" t="str">
        <f>'[1]5 Insumos'!BG$4</f>
        <v>MO</v>
      </c>
      <c r="L2" t="str">
        <f>'[1]5 Insumos'!BH$4</f>
        <v>CNAT</v>
      </c>
      <c r="M2" t="str">
        <f>'[1]5 Insumos'!BI$4</f>
        <v>CALT</v>
      </c>
      <c r="N2" t="str">
        <f>'[1]5 Insumos'!BJ$4</f>
        <v>ZN</v>
      </c>
      <c r="O2" t="str">
        <f>'[1]5 Insumos'!BK$4</f>
        <v>NC</v>
      </c>
      <c r="P2" t="str">
        <f>'[1]5 Insumos'!BL$4</f>
        <v>PAR</v>
      </c>
      <c r="Q2" t="str">
        <f>'[1]5 Insumos'!BM$4</f>
        <v>PF</v>
      </c>
      <c r="R2" t="str">
        <f>'[1]5 Insumos'!BN$4</f>
        <v>SC</v>
      </c>
      <c r="S2" t="str">
        <f>'[1]5 Insumos'!BO$4</f>
        <v>SGA</v>
      </c>
      <c r="T2" t="str">
        <f>'[1]5 Insumos'!BP$4</f>
        <v>SPP</v>
      </c>
      <c r="U2" t="str">
        <f>'[1]5 Insumos'!BQ$4</f>
        <v>EaD</v>
      </c>
      <c r="V2" t="str">
        <f>'[1]5 Insumos'!BR$4</f>
        <v>PAAS</v>
      </c>
      <c r="W2" t="str">
        <f>'[1]5 Insumos'!BS$4</f>
        <v>LJ</v>
      </c>
    </row>
    <row r="3" spans="1:23" s="2" customFormat="1">
      <c r="A3" s="2" t="s">
        <v>53</v>
      </c>
      <c r="B3" s="2" t="e">
        <f>#REF!</f>
        <v>#REF!</v>
      </c>
      <c r="C3" s="2" t="e">
        <f>#REF!</f>
        <v>#REF!</v>
      </c>
      <c r="D3" s="2" t="e">
        <f>#REF!</f>
        <v>#REF!</v>
      </c>
      <c r="E3" s="2" t="e">
        <f>#REF!</f>
        <v>#REF!</v>
      </c>
      <c r="F3" s="2" t="e">
        <f>#REF!</f>
        <v>#REF!</v>
      </c>
      <c r="G3" s="2" t="e">
        <f>#REF!</f>
        <v>#REF!</v>
      </c>
      <c r="H3" s="2" t="e">
        <f>#REF!</f>
        <v>#REF!</v>
      </c>
      <c r="I3" s="2" t="e">
        <f>#REF!</f>
        <v>#REF!</v>
      </c>
      <c r="J3" s="2" t="e">
        <f>#REF!</f>
        <v>#REF!</v>
      </c>
      <c r="K3" s="2" t="e">
        <f>#REF!</f>
        <v>#REF!</v>
      </c>
      <c r="L3" s="2" t="e">
        <f>#REF!</f>
        <v>#REF!</v>
      </c>
      <c r="M3" s="2" t="e">
        <f>#REF!</f>
        <v>#REF!</v>
      </c>
      <c r="N3" s="2" t="e">
        <f>#REF!</f>
        <v>#REF!</v>
      </c>
      <c r="O3" s="2" t="e">
        <f>#REF!</f>
        <v>#REF!</v>
      </c>
      <c r="P3" s="2" t="e">
        <f>#REF!</f>
        <v>#REF!</v>
      </c>
      <c r="Q3" s="2" t="e">
        <f>#REF!</f>
        <v>#REF!</v>
      </c>
      <c r="R3" s="2" t="e">
        <f>#REF!</f>
        <v>#REF!</v>
      </c>
      <c r="S3" s="2" t="e">
        <f>#REF!</f>
        <v>#REF!</v>
      </c>
      <c r="T3" s="2" t="e">
        <f>#REF!</f>
        <v>#REF!</v>
      </c>
      <c r="U3" s="2" t="e">
        <f>#REF!</f>
        <v>#REF!</v>
      </c>
      <c r="V3" s="2" t="e">
        <f>#REF!</f>
        <v>#REF!</v>
      </c>
      <c r="W3" s="2" t="e">
        <f>#REF!</f>
        <v>#REF!</v>
      </c>
    </row>
    <row r="4" spans="1:23" s="2" customFormat="1">
      <c r="B4" s="2" t="e">
        <f>B3/12</f>
        <v>#REF!</v>
      </c>
      <c r="C4" s="2" t="e">
        <f t="shared" ref="C4:W4" si="0">C3/12</f>
        <v>#REF!</v>
      </c>
      <c r="D4" s="2" t="e">
        <f t="shared" si="0"/>
        <v>#REF!</v>
      </c>
      <c r="E4" s="2" t="e">
        <f t="shared" si="0"/>
        <v>#REF!</v>
      </c>
      <c r="F4" s="2" t="e">
        <f t="shared" si="0"/>
        <v>#REF!</v>
      </c>
      <c r="G4" s="2" t="e">
        <f t="shared" si="0"/>
        <v>#REF!</v>
      </c>
      <c r="H4" s="2" t="e">
        <f t="shared" si="0"/>
        <v>#REF!</v>
      </c>
      <c r="I4" s="2" t="e">
        <f t="shared" si="0"/>
        <v>#REF!</v>
      </c>
      <c r="J4" s="2" t="e">
        <f t="shared" si="0"/>
        <v>#REF!</v>
      </c>
      <c r="K4" s="2" t="e">
        <f t="shared" si="0"/>
        <v>#REF!</v>
      </c>
      <c r="L4" s="2" t="e">
        <f t="shared" si="0"/>
        <v>#REF!</v>
      </c>
      <c r="M4" s="2" t="e">
        <f t="shared" si="0"/>
        <v>#REF!</v>
      </c>
      <c r="N4" s="2" t="e">
        <f t="shared" si="0"/>
        <v>#REF!</v>
      </c>
      <c r="O4" s="2" t="e">
        <f t="shared" si="0"/>
        <v>#REF!</v>
      </c>
      <c r="P4" s="2" t="e">
        <f t="shared" si="0"/>
        <v>#REF!</v>
      </c>
      <c r="Q4" s="2" t="e">
        <f t="shared" si="0"/>
        <v>#REF!</v>
      </c>
      <c r="R4" s="2" t="e">
        <f t="shared" si="0"/>
        <v>#REF!</v>
      </c>
      <c r="S4" s="2" t="e">
        <f t="shared" si="0"/>
        <v>#REF!</v>
      </c>
      <c r="T4" s="2" t="e">
        <f t="shared" si="0"/>
        <v>#REF!</v>
      </c>
      <c r="U4" s="2" t="e">
        <f t="shared" si="0"/>
        <v>#REF!</v>
      </c>
      <c r="V4" s="2" t="e">
        <f t="shared" si="0"/>
        <v>#REF!</v>
      </c>
      <c r="W4" s="2" t="e">
        <f t="shared" si="0"/>
        <v>#REF!</v>
      </c>
    </row>
    <row r="7" spans="1:23">
      <c r="A7" t="s">
        <v>54</v>
      </c>
      <c r="B7" t="str">
        <f>'[1]5 Insumos'!AX$4</f>
        <v>RE</v>
      </c>
      <c r="C7" t="str">
        <f>'[1]5 Insumos'!AY$4</f>
        <v>AP</v>
      </c>
      <c r="D7" t="str">
        <f>'[1]5 Insumos'!AZ$4</f>
        <v>CA</v>
      </c>
      <c r="E7" t="str">
        <f>'[1]5 Insumos'!BA$4</f>
        <v>CANG</v>
      </c>
      <c r="F7" t="str">
        <f>'[1]5 Insumos'!BB$4</f>
        <v>CM</v>
      </c>
      <c r="G7" t="str">
        <f>'[1]5 Insumos'!BC$4</f>
        <v>CN</v>
      </c>
      <c r="H7" t="str">
        <f>'[1]5 Insumos'!BD$4</f>
        <v>IP</v>
      </c>
      <c r="I7" t="str">
        <f>'[1]5 Insumos'!BE$4</f>
        <v>JC</v>
      </c>
      <c r="J7" t="str">
        <f>'[1]5 Insumos'!BF$4</f>
        <v>MC</v>
      </c>
      <c r="K7" t="str">
        <f>'[1]5 Insumos'!BG$4</f>
        <v>MO</v>
      </c>
      <c r="L7" t="str">
        <f>'[1]5 Insumos'!BH$4</f>
        <v>CNAT</v>
      </c>
      <c r="M7" t="str">
        <f>'[1]5 Insumos'!BI$4</f>
        <v>CALT</v>
      </c>
      <c r="N7" t="str">
        <f>'[1]5 Insumos'!BJ$4</f>
        <v>ZN</v>
      </c>
      <c r="O7" t="str">
        <f>'[1]5 Insumos'!BK$4</f>
        <v>NC</v>
      </c>
      <c r="P7" t="str">
        <f>'[1]5 Insumos'!BL$4</f>
        <v>PAR</v>
      </c>
      <c r="Q7" t="str">
        <f>'[1]5 Insumos'!BM$4</f>
        <v>PF</v>
      </c>
      <c r="R7" t="str">
        <f>'[1]5 Insumos'!BN$4</f>
        <v>SC</v>
      </c>
      <c r="S7" t="str">
        <f>'[1]5 Insumos'!BO$4</f>
        <v>SGA</v>
      </c>
      <c r="T7" t="str">
        <f>'[1]5 Insumos'!BP$4</f>
        <v>SPP</v>
      </c>
      <c r="U7" t="str">
        <f>'[1]5 Insumos'!BQ$4</f>
        <v>EaD</v>
      </c>
      <c r="V7" t="str">
        <f>'[1]5 Insumos'!BR$4</f>
        <v>PAAS</v>
      </c>
      <c r="W7" t="str">
        <f>'[1]5 Insumos'!BS$4</f>
        <v>LJ</v>
      </c>
    </row>
    <row r="8" spans="1:23">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row>
    <row r="9" spans="1:23">
      <c r="B9" s="2" t="e">
        <f>B8/12</f>
        <v>#REF!</v>
      </c>
      <c r="C9" s="2" t="e">
        <f t="shared" ref="C9:W9" si="1">C8/12</f>
        <v>#REF!</v>
      </c>
      <c r="D9" s="2" t="e">
        <f t="shared" si="1"/>
        <v>#REF!</v>
      </c>
      <c r="E9" s="2" t="e">
        <f t="shared" si="1"/>
        <v>#REF!</v>
      </c>
      <c r="F9" s="2" t="e">
        <f t="shared" si="1"/>
        <v>#REF!</v>
      </c>
      <c r="G9" s="2" t="e">
        <f t="shared" si="1"/>
        <v>#REF!</v>
      </c>
      <c r="H9" s="2" t="e">
        <f t="shared" si="1"/>
        <v>#REF!</v>
      </c>
      <c r="I9" s="2" t="e">
        <f t="shared" si="1"/>
        <v>#REF!</v>
      </c>
      <c r="J9" s="2" t="e">
        <f t="shared" si="1"/>
        <v>#REF!</v>
      </c>
      <c r="K9" s="2" t="e">
        <f t="shared" si="1"/>
        <v>#REF!</v>
      </c>
      <c r="L9" s="2" t="e">
        <f t="shared" si="1"/>
        <v>#REF!</v>
      </c>
      <c r="M9" s="2" t="e">
        <f t="shared" si="1"/>
        <v>#REF!</v>
      </c>
      <c r="N9" s="2" t="e">
        <f t="shared" si="1"/>
        <v>#REF!</v>
      </c>
      <c r="O9" s="2" t="e">
        <f t="shared" si="1"/>
        <v>#REF!</v>
      </c>
      <c r="P9" s="2" t="e">
        <f t="shared" si="1"/>
        <v>#REF!</v>
      </c>
      <c r="Q9" s="2" t="e">
        <f t="shared" si="1"/>
        <v>#REF!</v>
      </c>
      <c r="R9" s="2" t="e">
        <f t="shared" si="1"/>
        <v>#REF!</v>
      </c>
      <c r="S9" s="2" t="e">
        <f t="shared" si="1"/>
        <v>#REF!</v>
      </c>
      <c r="T9" s="2" t="e">
        <f t="shared" si="1"/>
        <v>#REF!</v>
      </c>
      <c r="U9" s="2" t="e">
        <f t="shared" si="1"/>
        <v>#REF!</v>
      </c>
      <c r="V9" s="2" t="e">
        <f t="shared" si="1"/>
        <v>#REF!</v>
      </c>
      <c r="W9" s="2" t="e">
        <f t="shared" si="1"/>
        <v>#REF!</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C5177-8D6D-431C-B316-0E6E885F2B7A}">
  <sheetPr>
    <pageSetUpPr fitToPage="1"/>
  </sheetPr>
  <dimension ref="A1:K27"/>
  <sheetViews>
    <sheetView showWhiteSpace="0" zoomScaleNormal="100" zoomScaleSheetLayoutView="80" workbookViewId="0">
      <selection activeCell="H7" sqref="H7"/>
    </sheetView>
  </sheetViews>
  <sheetFormatPr defaultRowHeight="14.45"/>
  <cols>
    <col min="2" max="2" width="43" customWidth="1"/>
    <col min="3" max="3" width="15.5703125" customWidth="1"/>
    <col min="4" max="4" width="18.7109375" style="34" customWidth="1"/>
    <col min="5" max="5" width="15" customWidth="1"/>
    <col min="6" max="6" width="0" hidden="1" customWidth="1"/>
    <col min="7" max="7" width="3" hidden="1" customWidth="1"/>
    <col min="8" max="8" width="23.7109375" style="34" customWidth="1"/>
    <col min="9" max="9" width="21.140625" style="34" customWidth="1"/>
    <col min="10" max="10" width="17.42578125" style="34" customWidth="1"/>
    <col min="11" max="11" width="12.7109375" customWidth="1"/>
  </cols>
  <sheetData>
    <row r="1" spans="1:11" ht="15.75" customHeight="1" thickBot="1">
      <c r="A1" s="170" t="s">
        <v>55</v>
      </c>
      <c r="B1" s="171"/>
      <c r="C1" s="171"/>
      <c r="D1" s="171"/>
      <c r="E1" s="171"/>
      <c r="F1" s="171"/>
      <c r="G1" s="171"/>
      <c r="H1" s="171"/>
      <c r="I1" s="171"/>
      <c r="J1" s="172"/>
    </row>
    <row r="2" spans="1:11" ht="79.900000000000006" thickBot="1">
      <c r="A2" s="46" t="s">
        <v>56</v>
      </c>
      <c r="B2" s="47" t="s">
        <v>57</v>
      </c>
      <c r="C2" s="47" t="s">
        <v>58</v>
      </c>
      <c r="D2" s="48" t="s">
        <v>59</v>
      </c>
      <c r="E2" s="47" t="s">
        <v>60</v>
      </c>
      <c r="F2" s="47" t="s">
        <v>61</v>
      </c>
      <c r="G2" s="47" t="s">
        <v>62</v>
      </c>
      <c r="H2" s="48" t="s">
        <v>63</v>
      </c>
      <c r="I2" s="48" t="s">
        <v>64</v>
      </c>
      <c r="J2" s="48" t="s">
        <v>65</v>
      </c>
    </row>
    <row r="3" spans="1:11" ht="15" thickBot="1">
      <c r="A3" s="49">
        <v>8</v>
      </c>
      <c r="B3" s="50" t="s">
        <v>66</v>
      </c>
      <c r="C3" s="51" t="s">
        <v>67</v>
      </c>
      <c r="D3" s="52" t="e">
        <f>#REF!+#REF!</f>
        <v>#REF!</v>
      </c>
      <c r="E3" s="53" t="e">
        <f>#REF!</f>
        <v>#REF!</v>
      </c>
      <c r="F3" s="51">
        <v>12</v>
      </c>
      <c r="G3" s="51">
        <v>60</v>
      </c>
      <c r="H3" s="52" t="e">
        <f t="shared" ref="H3" si="0">D3*E3</f>
        <v>#REF!</v>
      </c>
      <c r="I3" s="52">
        <v>7126.66</v>
      </c>
      <c r="J3" s="52" t="e">
        <f>H3-I3</f>
        <v>#REF!</v>
      </c>
    </row>
    <row r="4" spans="1:11" ht="15" thickBot="1">
      <c r="A4" s="173" t="s">
        <v>68</v>
      </c>
      <c r="B4" s="174"/>
      <c r="C4" s="174"/>
      <c r="D4" s="174"/>
      <c r="E4" s="174"/>
      <c r="F4" s="174"/>
      <c r="G4" s="175"/>
      <c r="H4" s="54" t="e">
        <f>SUM(H3:H3)</f>
        <v>#REF!</v>
      </c>
      <c r="I4" s="54">
        <f>SUM(I3:I3)</f>
        <v>7126.66</v>
      </c>
      <c r="J4" s="54" t="e">
        <f>SUM(J3:J3)</f>
        <v>#REF!</v>
      </c>
    </row>
    <row r="5" spans="1:11" ht="15" thickBot="1">
      <c r="A5" s="173" t="s">
        <v>69</v>
      </c>
      <c r="B5" s="174"/>
      <c r="C5" s="174"/>
      <c r="D5" s="174"/>
      <c r="E5" s="174"/>
      <c r="F5" s="174"/>
      <c r="G5" s="175"/>
      <c r="H5" s="54" t="e">
        <f>H4*12</f>
        <v>#REF!</v>
      </c>
      <c r="I5" s="63"/>
      <c r="J5" s="63"/>
    </row>
    <row r="6" spans="1:11" ht="15" thickBot="1">
      <c r="A6" s="173" t="s">
        <v>70</v>
      </c>
      <c r="B6" s="174"/>
      <c r="C6" s="174"/>
      <c r="D6" s="174"/>
      <c r="E6" s="174"/>
      <c r="F6" s="174"/>
      <c r="G6" s="175"/>
      <c r="H6" s="54" t="e">
        <f>#REF!</f>
        <v>#REF!</v>
      </c>
      <c r="I6" s="63"/>
      <c r="J6" s="63"/>
    </row>
    <row r="7" spans="1:11">
      <c r="A7" s="55"/>
      <c r="B7" s="55"/>
      <c r="C7" s="55"/>
      <c r="D7" s="56"/>
      <c r="E7" s="55"/>
      <c r="F7" s="55"/>
      <c r="G7" s="55"/>
      <c r="H7" s="56"/>
      <c r="I7" s="57"/>
      <c r="J7" s="56"/>
    </row>
    <row r="8" spans="1:11">
      <c r="A8" s="58"/>
      <c r="B8" s="58" t="s">
        <v>71</v>
      </c>
      <c r="C8" s="59"/>
      <c r="D8" s="55"/>
      <c r="E8" s="55"/>
      <c r="F8" s="55"/>
      <c r="G8" s="55"/>
      <c r="H8" s="56"/>
      <c r="I8" s="57"/>
      <c r="J8" s="56"/>
    </row>
    <row r="9" spans="1:11">
      <c r="A9" s="58"/>
      <c r="B9" s="58" t="s">
        <v>72</v>
      </c>
      <c r="C9" s="55"/>
      <c r="D9" s="55"/>
      <c r="E9" s="55"/>
      <c r="F9" s="55"/>
      <c r="G9" s="55"/>
      <c r="H9" s="56"/>
      <c r="I9" s="57"/>
      <c r="J9" s="56"/>
    </row>
    <row r="10" spans="1:11">
      <c r="A10" s="55"/>
      <c r="B10" s="58" t="s">
        <v>73</v>
      </c>
      <c r="C10" s="58"/>
      <c r="D10" s="55"/>
      <c r="E10" s="60"/>
      <c r="F10" s="55"/>
      <c r="G10" s="55"/>
      <c r="H10" s="56"/>
      <c r="I10" s="56"/>
      <c r="J10" s="56"/>
    </row>
    <row r="11" spans="1:11">
      <c r="A11" s="55"/>
      <c r="B11" s="58" t="s">
        <v>74</v>
      </c>
      <c r="C11" s="64" t="e">
        <f>9*J3</f>
        <v>#REF!</v>
      </c>
      <c r="D11" s="55"/>
      <c r="E11" s="60"/>
      <c r="F11" s="55"/>
      <c r="G11" s="55"/>
      <c r="H11" s="56"/>
      <c r="I11" s="56"/>
      <c r="J11" s="56"/>
      <c r="K11" s="37"/>
    </row>
    <row r="12" spans="1:11">
      <c r="A12" s="55"/>
      <c r="B12" s="58" t="s">
        <v>75</v>
      </c>
      <c r="C12" s="65">
        <f>'TOTAL DO APOSTILAMENTO'!F28</f>
        <v>2167.62</v>
      </c>
      <c r="D12" s="56"/>
      <c r="E12" s="60"/>
      <c r="F12" s="55"/>
      <c r="G12" s="55"/>
      <c r="H12" s="56"/>
      <c r="I12" s="56"/>
      <c r="J12" s="56"/>
      <c r="K12" s="37"/>
    </row>
    <row r="13" spans="1:11">
      <c r="A13" s="55"/>
      <c r="B13" s="55"/>
      <c r="C13" s="55"/>
      <c r="D13" s="56"/>
      <c r="E13" s="55"/>
      <c r="F13" s="55"/>
      <c r="G13" s="55"/>
      <c r="H13" s="56"/>
      <c r="I13" s="56"/>
      <c r="J13" s="56"/>
      <c r="K13" s="37"/>
    </row>
    <row r="14" spans="1:11">
      <c r="A14" s="61"/>
      <c r="B14" s="35"/>
      <c r="C14" s="35"/>
      <c r="D14" s="35"/>
      <c r="E14" s="35"/>
      <c r="F14" s="55"/>
      <c r="G14" s="55"/>
      <c r="H14" s="56"/>
      <c r="I14" s="56"/>
      <c r="J14" s="56"/>
      <c r="K14" s="37"/>
    </row>
    <row r="15" spans="1:11">
      <c r="A15" s="61"/>
      <c r="B15" s="35"/>
      <c r="C15" s="35"/>
      <c r="D15" s="62"/>
      <c r="E15" s="35"/>
      <c r="F15" s="55"/>
      <c r="G15" s="55"/>
      <c r="H15" s="56"/>
      <c r="I15" s="56"/>
      <c r="J15" s="56"/>
    </row>
    <row r="16" spans="1:11">
      <c r="A16" s="61"/>
      <c r="B16" s="35"/>
      <c r="C16" s="35"/>
      <c r="D16" s="35"/>
      <c r="E16" s="35"/>
      <c r="F16" s="55"/>
      <c r="G16" s="55"/>
      <c r="H16" s="56"/>
      <c r="I16" s="56"/>
      <c r="J16" s="56"/>
    </row>
    <row r="17" spans="1:11">
      <c r="A17" s="61"/>
      <c r="B17" s="36"/>
      <c r="C17" s="35"/>
      <c r="D17" s="35"/>
      <c r="E17" s="35"/>
      <c r="F17" s="55"/>
      <c r="G17" s="55"/>
      <c r="H17" s="56"/>
      <c r="I17" s="56"/>
      <c r="J17" s="56"/>
    </row>
    <row r="18" spans="1:11">
      <c r="A18" s="61"/>
      <c r="B18" s="36"/>
      <c r="C18" s="35"/>
      <c r="D18" s="35"/>
      <c r="E18" s="35"/>
      <c r="F18" s="55"/>
      <c r="G18" s="55"/>
      <c r="H18" s="56"/>
      <c r="I18" s="56"/>
      <c r="J18" s="56"/>
    </row>
    <row r="19" spans="1:11">
      <c r="A19" s="35"/>
      <c r="B19" s="35"/>
      <c r="C19" s="35"/>
      <c r="D19" s="35"/>
      <c r="E19" s="55"/>
      <c r="F19" s="55"/>
      <c r="G19" s="56"/>
      <c r="H19" s="56"/>
      <c r="I19" s="56"/>
      <c r="J19" s="37"/>
      <c r="K19" s="35"/>
    </row>
    <row r="20" spans="1:11">
      <c r="A20" s="35"/>
      <c r="B20" s="35"/>
      <c r="C20" s="62"/>
      <c r="D20" s="35"/>
      <c r="E20" s="55"/>
      <c r="F20" s="55"/>
      <c r="G20" s="56"/>
      <c r="H20" s="56"/>
      <c r="I20" s="56"/>
      <c r="J20"/>
      <c r="K20" s="35"/>
    </row>
    <row r="21" spans="1:11">
      <c r="A21" s="35"/>
      <c r="B21" s="35"/>
      <c r="C21" s="35"/>
      <c r="D21" s="35"/>
      <c r="E21" s="55"/>
      <c r="F21" s="55"/>
      <c r="G21" s="56"/>
      <c r="H21" s="56"/>
      <c r="I21" s="56"/>
      <c r="J21"/>
      <c r="K21" s="35"/>
    </row>
    <row r="22" spans="1:11">
      <c r="A22" s="36"/>
      <c r="B22" s="35"/>
      <c r="C22" s="35"/>
      <c r="D22" s="35"/>
      <c r="E22" s="55"/>
      <c r="F22" s="55"/>
      <c r="G22" s="56"/>
      <c r="H22" s="56"/>
      <c r="I22" s="56"/>
      <c r="J22"/>
      <c r="K22" s="36"/>
    </row>
    <row r="23" spans="1:11" ht="33" customHeight="1">
      <c r="A23" s="35"/>
      <c r="B23" s="35"/>
      <c r="C23" s="35"/>
      <c r="D23" s="35"/>
      <c r="E23" s="55"/>
      <c r="F23" s="55"/>
      <c r="G23" s="56"/>
      <c r="H23" s="56"/>
      <c r="I23" s="56"/>
      <c r="J23" s="37"/>
      <c r="K23" s="35"/>
    </row>
    <row r="24" spans="1:11">
      <c r="A24" s="35"/>
      <c r="B24" s="35"/>
      <c r="C24" s="62"/>
      <c r="D24" s="35"/>
      <c r="E24" s="55"/>
      <c r="F24" s="55"/>
      <c r="G24" s="56"/>
      <c r="H24" s="56"/>
      <c r="I24" s="56"/>
      <c r="J24"/>
      <c r="K24" s="35"/>
    </row>
    <row r="25" spans="1:11">
      <c r="A25" s="35"/>
      <c r="B25" s="35"/>
      <c r="C25" s="35"/>
      <c r="D25" s="35"/>
      <c r="E25" s="55"/>
      <c r="F25" s="55"/>
      <c r="G25" s="56"/>
      <c r="H25" s="56"/>
      <c r="I25" s="56"/>
      <c r="J25"/>
      <c r="K25" s="35"/>
    </row>
    <row r="26" spans="1:11">
      <c r="A26" s="36"/>
      <c r="B26" s="35"/>
      <c r="C26" s="35"/>
      <c r="D26" s="35"/>
      <c r="E26" s="55"/>
      <c r="F26" s="55"/>
      <c r="G26" s="56"/>
      <c r="H26" s="56"/>
      <c r="I26" s="56"/>
      <c r="J26"/>
      <c r="K26" s="36"/>
    </row>
    <row r="27" spans="1:11">
      <c r="A27" s="35"/>
      <c r="B27" s="35"/>
      <c r="C27" s="35"/>
      <c r="D27" s="35"/>
      <c r="E27" s="55"/>
      <c r="F27" s="55"/>
      <c r="G27" s="56"/>
      <c r="H27" s="56"/>
      <c r="I27" s="56"/>
      <c r="J27" s="37"/>
      <c r="K27" s="35"/>
    </row>
  </sheetData>
  <sheetProtection formatCells="0" formatColumns="0" formatRows="0" insertColumns="0" insertRows="0" insertHyperlinks="0" deleteColumns="0" deleteRows="0" sort="0" autoFilter="0" pivotTables="0"/>
  <mergeCells count="4">
    <mergeCell ref="A1:J1"/>
    <mergeCell ref="A4:G4"/>
    <mergeCell ref="A5:G5"/>
    <mergeCell ref="A6:G6"/>
  </mergeCells>
  <pageMargins left="0.51181102362204722" right="0.51181102362204722" top="0.78740157480314965" bottom="0.78740157480314965" header="0.31496062992125984" footer="0.31496062992125984"/>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C2829-F41D-4EBD-9326-4BAF3231DBCC}">
  <sheetPr>
    <tabColor theme="5" tint="0.59999389629810485"/>
  </sheetPr>
  <dimension ref="B1:L197"/>
  <sheetViews>
    <sheetView showGridLines="0" tabSelected="1" topLeftCell="A55" zoomScaleNormal="100" zoomScaleSheetLayoutView="115" workbookViewId="0">
      <selection activeCell="C76" sqref="C76"/>
    </sheetView>
  </sheetViews>
  <sheetFormatPr defaultColWidth="9.140625" defaultRowHeight="15" customHeight="1"/>
  <cols>
    <col min="1" max="1" width="4.42578125" style="11" customWidth="1"/>
    <col min="2" max="2" width="12.85546875" style="11" customWidth="1"/>
    <col min="3" max="3" width="43.42578125" style="11" customWidth="1"/>
    <col min="4" max="4" width="13.85546875" style="121" customWidth="1"/>
    <col min="5" max="5" width="10.7109375" style="123" bestFit="1" customWidth="1"/>
    <col min="6" max="6" width="10.42578125" style="29" customWidth="1"/>
    <col min="7" max="7" width="16" style="12" customWidth="1"/>
    <col min="8" max="8" width="14.42578125" style="11" customWidth="1"/>
    <col min="9" max="9" width="15.140625" style="12" customWidth="1"/>
    <col min="10" max="10" width="17" style="11" customWidth="1"/>
    <col min="11" max="11" width="18.7109375" style="11" customWidth="1"/>
    <col min="12" max="12" width="13.42578125" style="11" customWidth="1"/>
    <col min="13" max="16384" width="9.140625" style="11"/>
  </cols>
  <sheetData>
    <row r="1" spans="2:12" ht="15" customHeight="1">
      <c r="I1" s="80"/>
    </row>
    <row r="2" spans="2:12" s="81" customFormat="1" ht="15" customHeight="1">
      <c r="B2" s="3" t="s">
        <v>76</v>
      </c>
      <c r="C2" s="73" t="s">
        <v>21</v>
      </c>
      <c r="D2" s="3" t="s">
        <v>77</v>
      </c>
      <c r="E2" s="184" t="s">
        <v>78</v>
      </c>
      <c r="F2" s="184"/>
      <c r="G2" s="184"/>
      <c r="I2" s="82"/>
    </row>
    <row r="3" spans="2:12" ht="13.9">
      <c r="B3" s="185"/>
      <c r="C3" s="185"/>
      <c r="D3" s="185"/>
      <c r="E3" s="185"/>
      <c r="F3" s="185"/>
      <c r="G3" s="185"/>
    </row>
    <row r="4" spans="2:12" ht="15" customHeight="1">
      <c r="E4" s="121"/>
      <c r="F4" s="11"/>
      <c r="G4" s="11"/>
      <c r="I4" s="11"/>
    </row>
    <row r="5" spans="2:12" ht="15" customHeight="1">
      <c r="B5" s="196" t="s">
        <v>79</v>
      </c>
      <c r="C5" s="197"/>
      <c r="D5" s="197"/>
      <c r="E5" s="197"/>
      <c r="F5" s="197"/>
      <c r="G5" s="198"/>
      <c r="I5" s="11"/>
    </row>
    <row r="6" spans="2:12" ht="40.5">
      <c r="B6" s="200" t="s">
        <v>80</v>
      </c>
      <c r="C6" s="201"/>
      <c r="D6" s="71" t="s">
        <v>81</v>
      </c>
      <c r="E6" s="126" t="s">
        <v>82</v>
      </c>
      <c r="F6" s="71" t="s">
        <v>83</v>
      </c>
      <c r="G6" s="126" t="s">
        <v>84</v>
      </c>
      <c r="H6" s="71" t="s">
        <v>85</v>
      </c>
      <c r="I6" s="126" t="s">
        <v>86</v>
      </c>
    </row>
    <row r="7" spans="2:12" ht="15" customHeight="1">
      <c r="B7" s="199" t="str">
        <f>ENCARREGADO!H48</f>
        <v>AREA INTERNA - PISOS ACARPETADOS E PISOS FRIOS</v>
      </c>
      <c r="C7" s="199"/>
      <c r="D7" s="127" t="s">
        <v>87</v>
      </c>
      <c r="E7" s="128">
        <f>ENCARREGADO!M48</f>
        <v>3.84</v>
      </c>
      <c r="F7" s="129">
        <f>ENCARREGADO!N48</f>
        <v>4068.05</v>
      </c>
      <c r="G7" s="130">
        <f t="shared" ref="G7:G15" si="0">E7*F7</f>
        <v>15621.31</v>
      </c>
      <c r="H7" s="129">
        <f>F7*60</f>
        <v>244083</v>
      </c>
      <c r="I7" s="130">
        <f>H7*E7</f>
        <v>937278.72</v>
      </c>
      <c r="K7" s="156"/>
      <c r="L7" s="156"/>
    </row>
    <row r="8" spans="2:12" ht="15" customHeight="1">
      <c r="B8" s="199" t="str">
        <f>ENCARREGADO!H49</f>
        <v>AREA INTERNA - LABORATÓRIOS</v>
      </c>
      <c r="C8" s="199"/>
      <c r="D8" s="127" t="s">
        <v>87</v>
      </c>
      <c r="E8" s="128">
        <f>ENCARREGADO!M49</f>
        <v>12.86</v>
      </c>
      <c r="F8" s="129">
        <f>ENCARREGADO!N49</f>
        <v>764.45</v>
      </c>
      <c r="G8" s="130">
        <f t="shared" si="0"/>
        <v>9830.83</v>
      </c>
      <c r="H8" s="129">
        <f t="shared" ref="H8:H15" si="1">F8*60</f>
        <v>45867</v>
      </c>
      <c r="I8" s="130">
        <f t="shared" ref="I8:I15" si="2">H8*E8</f>
        <v>589849.62</v>
      </c>
    </row>
    <row r="9" spans="2:12" ht="15" customHeight="1">
      <c r="B9" s="199" t="str">
        <f>ENCARREGADO!H50</f>
        <v>AREA INTERNA - ALMOXARIFADOSS/GALPÕES</v>
      </c>
      <c r="C9" s="199"/>
      <c r="D9" s="127" t="s">
        <v>87</v>
      </c>
      <c r="E9" s="128">
        <f>ENCARREGADO!M50</f>
        <v>1.85</v>
      </c>
      <c r="F9" s="129">
        <f>ENCARREGADO!N50</f>
        <v>567.04999999999995</v>
      </c>
      <c r="G9" s="130">
        <f t="shared" si="0"/>
        <v>1049.04</v>
      </c>
      <c r="H9" s="129">
        <f t="shared" si="1"/>
        <v>34023</v>
      </c>
      <c r="I9" s="130">
        <f t="shared" si="2"/>
        <v>62942.55</v>
      </c>
    </row>
    <row r="10" spans="2:12" ht="15" customHeight="1">
      <c r="B10" s="199" t="str">
        <f>ENCARREGADO!H51</f>
        <v>AREA INTERNA - OFICINAS</v>
      </c>
      <c r="C10" s="199"/>
      <c r="D10" s="127" t="s">
        <v>87</v>
      </c>
      <c r="E10" s="128">
        <f>ENCARREGADO!M51</f>
        <v>2.56</v>
      </c>
      <c r="F10" s="129">
        <f>ENCARREGADO!N51</f>
        <v>56.84</v>
      </c>
      <c r="G10" s="130">
        <f t="shared" si="0"/>
        <v>145.51</v>
      </c>
      <c r="H10" s="129">
        <f t="shared" si="1"/>
        <v>3410.4</v>
      </c>
      <c r="I10" s="130">
        <f t="shared" si="2"/>
        <v>8730.6200000000008</v>
      </c>
    </row>
    <row r="11" spans="2:12" ht="15" customHeight="1">
      <c r="B11" s="199" t="str">
        <f>ENCARREGADO!H52</f>
        <v>AREA INTERNA - ÁREAS COM ESPAÇOS LIVRES</v>
      </c>
      <c r="C11" s="199"/>
      <c r="D11" s="127" t="s">
        <v>87</v>
      </c>
      <c r="E11" s="128">
        <f>ENCARREGADO!M52</f>
        <v>3.08</v>
      </c>
      <c r="F11" s="129">
        <f>ENCARREGADO!N52</f>
        <v>575.98</v>
      </c>
      <c r="G11" s="130">
        <f t="shared" si="0"/>
        <v>1774.02</v>
      </c>
      <c r="H11" s="129">
        <f t="shared" si="1"/>
        <v>34558.800000000003</v>
      </c>
      <c r="I11" s="130">
        <f t="shared" si="2"/>
        <v>106441.1</v>
      </c>
    </row>
    <row r="12" spans="2:12" ht="15" customHeight="1">
      <c r="B12" s="199" t="str">
        <f>ENCARREGADO!H53</f>
        <v>AREA INTERNA - BANHEIROS</v>
      </c>
      <c r="C12" s="199"/>
      <c r="D12" s="127" t="s">
        <v>87</v>
      </c>
      <c r="E12" s="128">
        <f>ENCARREGADO!M53</f>
        <v>19.29</v>
      </c>
      <c r="F12" s="129">
        <f>ENCARREGADO!N53</f>
        <v>520.71</v>
      </c>
      <c r="G12" s="130">
        <f t="shared" si="0"/>
        <v>10044.5</v>
      </c>
      <c r="H12" s="129">
        <f t="shared" si="1"/>
        <v>31242.6</v>
      </c>
      <c r="I12" s="130">
        <f t="shared" si="2"/>
        <v>602669.75</v>
      </c>
    </row>
    <row r="13" spans="2:12" ht="15" customHeight="1">
      <c r="B13" s="199" t="str">
        <f>ENCARREGADO!H54</f>
        <v>AREA EXTERNA - PISOS PAVIMENTADOS, PÁTIOS E ÁREAS VERDES</v>
      </c>
      <c r="C13" s="199"/>
      <c r="D13" s="127" t="s">
        <v>87</v>
      </c>
      <c r="E13" s="128">
        <f>ENCARREGADO!M54</f>
        <v>3.84</v>
      </c>
      <c r="F13" s="129">
        <v>4000</v>
      </c>
      <c r="G13" s="130">
        <f t="shared" si="0"/>
        <v>15360</v>
      </c>
      <c r="H13" s="129">
        <f t="shared" si="1"/>
        <v>240000</v>
      </c>
      <c r="I13" s="130">
        <f t="shared" si="2"/>
        <v>921600</v>
      </c>
    </row>
    <row r="14" spans="2:12" ht="15" customHeight="1">
      <c r="B14" s="199" t="str">
        <f>ENCARREGADO!H55</f>
        <v>AREA EXTERNA - VARRIÇÃO DE PASSEIOS E ARRUAMENTOS</v>
      </c>
      <c r="C14" s="199"/>
      <c r="D14" s="127" t="s">
        <v>87</v>
      </c>
      <c r="E14" s="128">
        <f>ENCARREGADO!M55</f>
        <v>0.77</v>
      </c>
      <c r="F14" s="129">
        <f>ENCARREGADO!N55</f>
        <v>395.62</v>
      </c>
      <c r="G14" s="130">
        <f t="shared" si="0"/>
        <v>304.63</v>
      </c>
      <c r="H14" s="129">
        <f t="shared" si="1"/>
        <v>23737.200000000001</v>
      </c>
      <c r="I14" s="130">
        <f t="shared" si="2"/>
        <v>18277.64</v>
      </c>
    </row>
    <row r="15" spans="2:12" ht="15" customHeight="1">
      <c r="B15" s="199" t="str">
        <f>ENCARREGADO!H56</f>
        <v xml:space="preserve">ÁREAS HOSPITALARES E ASSEMELHADAS </v>
      </c>
      <c r="C15" s="199"/>
      <c r="D15" s="127" t="s">
        <v>87</v>
      </c>
      <c r="E15" s="128">
        <f>ENCARREGADO!M56</f>
        <v>12.86</v>
      </c>
      <c r="F15" s="129">
        <f>ENCARREGADO!N56</f>
        <v>60.01</v>
      </c>
      <c r="G15" s="130">
        <f t="shared" si="0"/>
        <v>771.73</v>
      </c>
      <c r="H15" s="129">
        <f t="shared" si="1"/>
        <v>3600.6</v>
      </c>
      <c r="I15" s="130">
        <f t="shared" si="2"/>
        <v>46303.72</v>
      </c>
    </row>
    <row r="16" spans="2:12" ht="15" customHeight="1">
      <c r="B16" s="196" t="s">
        <v>88</v>
      </c>
      <c r="C16" s="197"/>
      <c r="D16" s="197"/>
      <c r="E16" s="197"/>
      <c r="F16" s="198"/>
      <c r="G16" s="132">
        <f>SUM(G7:G15)</f>
        <v>54901.57</v>
      </c>
      <c r="H16" s="132">
        <f>SUM(H7:H15)</f>
        <v>660522.6</v>
      </c>
      <c r="I16" s="132">
        <f>SUM(I7:I15)</f>
        <v>3294093.72</v>
      </c>
    </row>
    <row r="17" spans="2:9" ht="15" customHeight="1">
      <c r="B17" s="192" t="s">
        <v>89</v>
      </c>
      <c r="C17" s="193"/>
      <c r="D17" s="193"/>
      <c r="E17" s="193"/>
      <c r="F17" s="193"/>
      <c r="G17" s="193"/>
      <c r="I17" s="11"/>
    </row>
    <row r="18" spans="2:9" ht="15" customHeight="1">
      <c r="E18" s="121"/>
      <c r="F18" s="11"/>
      <c r="G18" s="11"/>
      <c r="I18" s="11"/>
    </row>
    <row r="19" spans="2:9" ht="41.45">
      <c r="B19" s="194" t="s">
        <v>90</v>
      </c>
      <c r="C19" s="195"/>
      <c r="D19" s="195"/>
      <c r="E19" s="195"/>
      <c r="F19" s="119" t="s">
        <v>91</v>
      </c>
      <c r="G19" s="120" t="s">
        <v>92</v>
      </c>
      <c r="I19" s="11"/>
    </row>
    <row r="20" spans="2:9" ht="15" customHeight="1">
      <c r="B20" s="188" t="s">
        <v>93</v>
      </c>
      <c r="C20" s="189"/>
      <c r="D20" s="189"/>
      <c r="E20" s="190"/>
      <c r="F20" s="134">
        <v>60</v>
      </c>
      <c r="G20" s="135">
        <f>F20*G16</f>
        <v>3294094.2</v>
      </c>
      <c r="I20" s="157"/>
    </row>
    <row r="21" spans="2:9" ht="15" customHeight="1">
      <c r="B21" s="191" t="s">
        <v>94</v>
      </c>
      <c r="C21" s="191"/>
      <c r="D21" s="191"/>
      <c r="E21" s="191"/>
      <c r="F21" s="7">
        <v>12</v>
      </c>
      <c r="G21" s="136">
        <f>F21*G16</f>
        <v>658818.84</v>
      </c>
      <c r="I21" s="11"/>
    </row>
    <row r="22" spans="2:9" ht="15" customHeight="1">
      <c r="D22" s="11"/>
      <c r="E22" s="11"/>
      <c r="F22" s="11"/>
      <c r="G22" s="11"/>
      <c r="I22" s="11"/>
    </row>
    <row r="23" spans="2:9" ht="15" customHeight="1">
      <c r="D23" s="11"/>
      <c r="E23" s="11"/>
      <c r="F23" s="11"/>
      <c r="G23" s="11"/>
      <c r="I23" s="11"/>
    </row>
    <row r="24" spans="2:9" ht="15" customHeight="1">
      <c r="B24" s="176" t="s">
        <v>95</v>
      </c>
      <c r="C24" s="176"/>
      <c r="D24" s="176"/>
      <c r="E24" s="176"/>
      <c r="F24" s="177">
        <f>G20+G55</f>
        <v>3899170.2</v>
      </c>
      <c r="G24" s="177"/>
      <c r="I24" s="156"/>
    </row>
    <row r="25" spans="2:9" ht="15" customHeight="1">
      <c r="D25" s="11"/>
      <c r="E25" s="11"/>
      <c r="F25" s="11"/>
      <c r="G25" s="11"/>
      <c r="I25" s="11"/>
    </row>
    <row r="26" spans="2:9" ht="15" customHeight="1">
      <c r="B26" s="186" t="s">
        <v>96</v>
      </c>
      <c r="C26" s="186"/>
      <c r="D26" s="186"/>
      <c r="E26" s="186"/>
      <c r="F26" s="186"/>
      <c r="G26" s="186"/>
    </row>
    <row r="27" spans="2:9" ht="13.5">
      <c r="B27" s="7" t="s">
        <v>97</v>
      </c>
      <c r="C27" s="158" t="s">
        <v>98</v>
      </c>
      <c r="D27" s="74" t="s">
        <v>99</v>
      </c>
      <c r="E27" s="187"/>
      <c r="F27" s="187"/>
      <c r="G27" s="187"/>
    </row>
    <row r="28" spans="2:9" ht="15" customHeight="1">
      <c r="B28" s="7" t="s">
        <v>100</v>
      </c>
      <c r="C28" s="4"/>
      <c r="D28" s="7" t="s">
        <v>101</v>
      </c>
      <c r="E28" s="187"/>
      <c r="F28" s="187"/>
      <c r="G28" s="187"/>
    </row>
    <row r="29" spans="2:9" ht="15" customHeight="1">
      <c r="B29" s="186" t="s">
        <v>102</v>
      </c>
      <c r="C29" s="186"/>
      <c r="D29" s="186"/>
      <c r="E29" s="186"/>
      <c r="F29" s="186"/>
      <c r="G29" s="186"/>
    </row>
    <row r="30" spans="2:9" ht="15" customHeight="1">
      <c r="B30" s="92" t="s">
        <v>103</v>
      </c>
      <c r="C30" s="93" t="s">
        <v>104</v>
      </c>
      <c r="D30" s="7" t="s">
        <v>105</v>
      </c>
      <c r="E30" s="181" t="s">
        <v>104</v>
      </c>
      <c r="F30" s="182"/>
      <c r="G30" s="183"/>
    </row>
    <row r="31" spans="2:9" ht="15" customHeight="1">
      <c r="B31" s="71" t="s">
        <v>106</v>
      </c>
      <c r="C31" s="71" t="s">
        <v>107</v>
      </c>
      <c r="D31" s="71" t="s">
        <v>81</v>
      </c>
      <c r="E31" s="71" t="s">
        <v>108</v>
      </c>
      <c r="F31" s="71" t="s">
        <v>109</v>
      </c>
      <c r="G31" s="126" t="s">
        <v>84</v>
      </c>
      <c r="H31" s="71" t="s">
        <v>85</v>
      </c>
      <c r="I31" s="71" t="s">
        <v>86</v>
      </c>
    </row>
    <row r="32" spans="2:9" ht="15" customHeight="1">
      <c r="B32" s="7">
        <v>10</v>
      </c>
      <c r="C32" s="13" t="s">
        <v>110</v>
      </c>
      <c r="D32" s="118" t="s">
        <v>111</v>
      </c>
      <c r="E32" s="118">
        <v>1</v>
      </c>
      <c r="F32" s="125">
        <f>'BOMBEIRO HIDRÁULICO'!F169</f>
        <v>6009.55</v>
      </c>
      <c r="G32" s="131">
        <f>F32*E32</f>
        <v>6009.55</v>
      </c>
      <c r="H32" s="124">
        <f>E32*60</f>
        <v>60</v>
      </c>
      <c r="I32" s="131">
        <f>H32*F32</f>
        <v>360573</v>
      </c>
    </row>
    <row r="33" spans="2:9" ht="15" customHeight="1">
      <c r="B33" s="7">
        <v>11</v>
      </c>
      <c r="C33" s="13" t="s">
        <v>112</v>
      </c>
      <c r="D33" s="118" t="s">
        <v>111</v>
      </c>
      <c r="E33" s="118">
        <v>1</v>
      </c>
      <c r="F33" s="125">
        <f>ELETRICISTA!F169</f>
        <v>6340.98</v>
      </c>
      <c r="G33" s="131">
        <f>E33*F33</f>
        <v>6340.98</v>
      </c>
      <c r="H33" s="124">
        <f>E33*60</f>
        <v>60</v>
      </c>
      <c r="I33" s="131">
        <f>H33*F33</f>
        <v>380458.8</v>
      </c>
    </row>
    <row r="34" spans="2:9" ht="15" customHeight="1">
      <c r="B34" s="7">
        <v>12</v>
      </c>
      <c r="C34" s="164" t="s">
        <v>113</v>
      </c>
      <c r="D34" s="165" t="s">
        <v>111</v>
      </c>
      <c r="E34" s="165">
        <v>1</v>
      </c>
      <c r="F34" s="166">
        <f>JARDINEIRO!F169</f>
        <v>4162.5600000000004</v>
      </c>
      <c r="G34" s="131">
        <f>E34*F34</f>
        <v>4162.5600000000004</v>
      </c>
      <c r="H34" s="124">
        <f>E34*60</f>
        <v>60</v>
      </c>
      <c r="I34" s="131">
        <f>H34*F34</f>
        <v>249753.60000000001</v>
      </c>
    </row>
    <row r="35" spans="2:9" ht="15" customHeight="1">
      <c r="B35" s="7">
        <v>13</v>
      </c>
      <c r="C35" s="13" t="s">
        <v>114</v>
      </c>
      <c r="D35" s="118" t="s">
        <v>111</v>
      </c>
      <c r="E35" s="118">
        <v>1</v>
      </c>
      <c r="F35" s="125">
        <f>PEDREIRO!F169</f>
        <v>5176.67</v>
      </c>
      <c r="G35" s="131">
        <f>E35*F35</f>
        <v>5176.67</v>
      </c>
      <c r="H35" s="124">
        <f>E35*60</f>
        <v>60</v>
      </c>
      <c r="I35" s="131">
        <f>H35*F35</f>
        <v>310600.2</v>
      </c>
    </row>
    <row r="36" spans="2:9" ht="15" customHeight="1">
      <c r="B36" s="7">
        <v>14</v>
      </c>
      <c r="C36" s="13" t="s">
        <v>115</v>
      </c>
      <c r="D36" s="118" t="s">
        <v>111</v>
      </c>
      <c r="E36" s="124">
        <v>1</v>
      </c>
      <c r="F36" s="15">
        <f>SERVENTE!F169</f>
        <v>3573.81</v>
      </c>
      <c r="G36" s="131">
        <f>E36*F36</f>
        <v>3573.81</v>
      </c>
      <c r="H36" s="124">
        <f>E36*60</f>
        <v>60</v>
      </c>
      <c r="I36" s="131">
        <f t="shared" ref="I36" si="3">H36*F36</f>
        <v>214428.6</v>
      </c>
    </row>
    <row r="37" spans="2:9" ht="15" customHeight="1">
      <c r="B37" s="7">
        <v>15</v>
      </c>
      <c r="C37" s="13" t="s">
        <v>116</v>
      </c>
      <c r="D37" s="118" t="s">
        <v>111</v>
      </c>
      <c r="E37" s="124">
        <v>1</v>
      </c>
      <c r="F37" s="15">
        <f>PISCINEIRO!F169</f>
        <v>6094.35</v>
      </c>
      <c r="G37" s="131">
        <f>E37*F37</f>
        <v>6094.35</v>
      </c>
      <c r="H37" s="124">
        <f>E37*60</f>
        <v>60</v>
      </c>
      <c r="I37" s="131">
        <f>H37*F37</f>
        <v>365661</v>
      </c>
    </row>
    <row r="38" spans="2:9" ht="15" customHeight="1">
      <c r="B38" s="68">
        <v>16</v>
      </c>
      <c r="C38" s="164" t="s">
        <v>117</v>
      </c>
      <c r="D38" s="165" t="s">
        <v>111</v>
      </c>
      <c r="E38" s="165">
        <v>2</v>
      </c>
      <c r="F38" s="166">
        <f>PORTEIRO!F168</f>
        <v>3231.06</v>
      </c>
      <c r="G38" s="381">
        <f t="shared" ref="G38" si="4">E38*F38</f>
        <v>6462.12</v>
      </c>
      <c r="H38" s="382">
        <f t="shared" ref="H38" si="5">E38*60</f>
        <v>120</v>
      </c>
      <c r="I38" s="381">
        <f>H38*F38</f>
        <v>387727.2</v>
      </c>
    </row>
    <row r="39" spans="2:9" ht="15" customHeight="1">
      <c r="B39" s="374"/>
      <c r="C39" s="375"/>
      <c r="D39" s="376"/>
      <c r="E39" s="376"/>
      <c r="F39" s="377"/>
      <c r="G39" s="378">
        <f>SUM(G32:G38)</f>
        <v>37820.04</v>
      </c>
      <c r="H39" s="379"/>
      <c r="I39" s="380">
        <f>SUM(I32:I38)</f>
        <v>2269202.4</v>
      </c>
    </row>
    <row r="40" spans="2:9" ht="15" customHeight="1">
      <c r="B40" s="368"/>
      <c r="C40" s="369"/>
      <c r="D40" s="370"/>
      <c r="E40" s="370"/>
      <c r="F40" s="371"/>
      <c r="G40" s="372"/>
      <c r="H40" s="373"/>
      <c r="I40" s="372"/>
    </row>
    <row r="41" spans="2:9" ht="30" customHeight="1">
      <c r="B41" s="383" t="s">
        <v>118</v>
      </c>
      <c r="C41" s="383"/>
      <c r="D41" s="383"/>
      <c r="E41" s="383"/>
      <c r="F41" s="384" t="s">
        <v>91</v>
      </c>
      <c r="G41" s="385" t="s">
        <v>92</v>
      </c>
      <c r="I41" s="11"/>
    </row>
    <row r="42" spans="2:9" ht="15" customHeight="1">
      <c r="B42" s="386" t="s">
        <v>93</v>
      </c>
      <c r="C42" s="387"/>
      <c r="D42" s="387"/>
      <c r="E42" s="388"/>
      <c r="F42" s="389">
        <v>60</v>
      </c>
      <c r="G42" s="390">
        <f>I39</f>
        <v>2269202.4</v>
      </c>
      <c r="I42" s="11"/>
    </row>
    <row r="43" spans="2:9" ht="15" customHeight="1">
      <c r="B43" s="191" t="s">
        <v>94</v>
      </c>
      <c r="C43" s="191"/>
      <c r="D43" s="191"/>
      <c r="E43" s="191"/>
      <c r="F43" s="7">
        <v>12</v>
      </c>
      <c r="G43" s="136">
        <f>G39*12</f>
        <v>453840.48</v>
      </c>
      <c r="I43" s="11"/>
    </row>
    <row r="44" spans="2:9" ht="15" customHeight="1">
      <c r="B44" s="368"/>
      <c r="C44" s="369"/>
      <c r="D44" s="370"/>
      <c r="E44" s="370"/>
      <c r="F44" s="371"/>
      <c r="G44" s="372"/>
      <c r="I44" s="11"/>
    </row>
    <row r="45" spans="2:9" ht="15" customHeight="1">
      <c r="B45" s="186" t="s">
        <v>96</v>
      </c>
      <c r="C45" s="186"/>
      <c r="D45" s="186"/>
      <c r="E45" s="186"/>
      <c r="F45" s="186"/>
      <c r="G45" s="186"/>
    </row>
    <row r="46" spans="2:9" ht="15" customHeight="1">
      <c r="B46" s="7" t="s">
        <v>97</v>
      </c>
      <c r="C46" s="158" t="s">
        <v>98</v>
      </c>
      <c r="D46" s="74" t="s">
        <v>99</v>
      </c>
      <c r="E46" s="187"/>
      <c r="F46" s="187"/>
      <c r="G46" s="187"/>
    </row>
    <row r="47" spans="2:9" ht="15" customHeight="1">
      <c r="B47" s="7" t="s">
        <v>100</v>
      </c>
      <c r="C47" s="4"/>
      <c r="D47" s="7" t="s">
        <v>101</v>
      </c>
      <c r="E47" s="187"/>
      <c r="F47" s="187"/>
      <c r="G47" s="187"/>
    </row>
    <row r="48" spans="2:9" ht="15" customHeight="1">
      <c r="B48" s="186" t="s">
        <v>102</v>
      </c>
      <c r="C48" s="186"/>
      <c r="D48" s="186"/>
      <c r="E48" s="186"/>
      <c r="F48" s="186"/>
      <c r="G48" s="186"/>
    </row>
    <row r="49" spans="2:9" ht="15" customHeight="1">
      <c r="B49" s="92" t="s">
        <v>103</v>
      </c>
      <c r="C49" s="93" t="s">
        <v>104</v>
      </c>
      <c r="D49" s="7" t="s">
        <v>105</v>
      </c>
      <c r="E49" s="181" t="s">
        <v>104</v>
      </c>
      <c r="F49" s="182"/>
      <c r="G49" s="183"/>
    </row>
    <row r="50" spans="2:9" ht="15" customHeight="1">
      <c r="B50" s="71" t="s">
        <v>106</v>
      </c>
      <c r="C50" s="71" t="s">
        <v>107</v>
      </c>
      <c r="D50" s="71" t="s">
        <v>81</v>
      </c>
      <c r="E50" s="71" t="s">
        <v>108</v>
      </c>
      <c r="F50" s="71" t="s">
        <v>109</v>
      </c>
      <c r="G50" s="126" t="s">
        <v>84</v>
      </c>
      <c r="H50" s="71" t="s">
        <v>85</v>
      </c>
      <c r="I50" s="71" t="s">
        <v>86</v>
      </c>
    </row>
    <row r="51" spans="2:9" ht="15" customHeight="1">
      <c r="B51" s="7">
        <v>17</v>
      </c>
      <c r="C51" s="13" t="s">
        <v>119</v>
      </c>
      <c r="D51" s="118" t="s">
        <v>111</v>
      </c>
      <c r="E51" s="118">
        <v>2</v>
      </c>
      <c r="F51" s="125">
        <f>MERENDEIRA!F169</f>
        <v>5042.3</v>
      </c>
      <c r="G51" s="132">
        <f>E51*F51</f>
        <v>10084.6</v>
      </c>
      <c r="H51" s="124">
        <f>E51*60</f>
        <v>120</v>
      </c>
      <c r="I51" s="132">
        <f>G51*60</f>
        <v>605076</v>
      </c>
    </row>
    <row r="52" spans="2:9" ht="15" customHeight="1">
      <c r="B52" s="178" t="s">
        <v>88</v>
      </c>
      <c r="C52" s="179"/>
      <c r="D52" s="179"/>
      <c r="E52" s="179"/>
      <c r="F52" s="180"/>
      <c r="G52" s="132"/>
      <c r="I52" s="11"/>
    </row>
    <row r="53" spans="2:9" ht="15" customHeight="1">
      <c r="B53" s="133"/>
      <c r="C53" s="133"/>
      <c r="D53" s="133"/>
      <c r="E53" s="133"/>
      <c r="F53" s="133"/>
      <c r="G53" s="11"/>
      <c r="I53" s="11"/>
    </row>
    <row r="54" spans="2:9" ht="29.25" customHeight="1">
      <c r="B54" s="194" t="s">
        <v>120</v>
      </c>
      <c r="C54" s="195"/>
      <c r="D54" s="195"/>
      <c r="E54" s="195"/>
      <c r="F54" s="119" t="s">
        <v>91</v>
      </c>
      <c r="G54" s="120" t="s">
        <v>92</v>
      </c>
      <c r="I54" s="11"/>
    </row>
    <row r="55" spans="2:9" ht="15" customHeight="1">
      <c r="B55" s="188" t="s">
        <v>93</v>
      </c>
      <c r="C55" s="189"/>
      <c r="D55" s="189"/>
      <c r="E55" s="190"/>
      <c r="F55" s="134">
        <v>60</v>
      </c>
      <c r="G55" s="135">
        <f>G51*60</f>
        <v>605076</v>
      </c>
      <c r="H55" s="157"/>
      <c r="I55" s="157"/>
    </row>
    <row r="56" spans="2:9" ht="15" customHeight="1">
      <c r="B56" s="191" t="s">
        <v>94</v>
      </c>
      <c r="C56" s="191"/>
      <c r="D56" s="191"/>
      <c r="E56" s="191"/>
      <c r="F56" s="7">
        <v>12</v>
      </c>
      <c r="G56" s="136">
        <f>G51*12</f>
        <v>121015.2</v>
      </c>
      <c r="I56" s="11"/>
    </row>
    <row r="57" spans="2:9" ht="15" customHeight="1">
      <c r="B57" s="368"/>
      <c r="C57" s="369"/>
      <c r="D57" s="370"/>
      <c r="E57" s="370"/>
      <c r="F57" s="371"/>
      <c r="G57" s="372"/>
      <c r="I57" s="11"/>
    </row>
    <row r="58" spans="2:9" ht="15" customHeight="1">
      <c r="B58" s="186" t="s">
        <v>96</v>
      </c>
      <c r="C58" s="186"/>
      <c r="D58" s="186"/>
      <c r="E58" s="186"/>
      <c r="F58" s="186"/>
      <c r="G58" s="186"/>
    </row>
    <row r="59" spans="2:9" ht="15" customHeight="1">
      <c r="B59" s="7" t="s">
        <v>97</v>
      </c>
      <c r="C59" s="158" t="s">
        <v>98</v>
      </c>
      <c r="D59" s="74" t="s">
        <v>99</v>
      </c>
      <c r="E59" s="187"/>
      <c r="F59" s="187"/>
      <c r="G59" s="187"/>
    </row>
    <row r="60" spans="2:9" ht="15" customHeight="1">
      <c r="B60" s="7" t="s">
        <v>100</v>
      </c>
      <c r="C60" s="4"/>
      <c r="D60" s="7" t="s">
        <v>101</v>
      </c>
      <c r="E60" s="187"/>
      <c r="F60" s="187"/>
      <c r="G60" s="187"/>
    </row>
    <row r="61" spans="2:9" ht="15" customHeight="1">
      <c r="B61" s="186" t="s">
        <v>102</v>
      </c>
      <c r="C61" s="186"/>
      <c r="D61" s="186"/>
      <c r="E61" s="186"/>
      <c r="F61" s="186"/>
      <c r="G61" s="186"/>
    </row>
    <row r="62" spans="2:9" ht="15" customHeight="1">
      <c r="B62" s="92" t="s">
        <v>103</v>
      </c>
      <c r="C62" s="93" t="s">
        <v>104</v>
      </c>
      <c r="D62" s="7" t="s">
        <v>105</v>
      </c>
      <c r="E62" s="181" t="s">
        <v>104</v>
      </c>
      <c r="F62" s="182"/>
      <c r="G62" s="183"/>
    </row>
    <row r="63" spans="2:9" ht="15" customHeight="1">
      <c r="B63" s="71" t="s">
        <v>106</v>
      </c>
      <c r="C63" s="71" t="s">
        <v>107</v>
      </c>
      <c r="D63" s="71" t="s">
        <v>81</v>
      </c>
      <c r="E63" s="71" t="s">
        <v>108</v>
      </c>
      <c r="F63" s="71" t="s">
        <v>109</v>
      </c>
      <c r="G63" s="126" t="s">
        <v>84</v>
      </c>
      <c r="H63" s="71" t="s">
        <v>85</v>
      </c>
      <c r="I63" s="71" t="s">
        <v>86</v>
      </c>
    </row>
    <row r="64" spans="2:9" ht="15" customHeight="1">
      <c r="B64" s="163">
        <v>18</v>
      </c>
      <c r="C64" s="167" t="s">
        <v>121</v>
      </c>
      <c r="D64" s="168" t="s">
        <v>111</v>
      </c>
      <c r="E64" s="168">
        <v>1</v>
      </c>
      <c r="F64" s="169">
        <f>TRATORISTA!F169</f>
        <v>4663.3500000000004</v>
      </c>
      <c r="G64" s="131">
        <f>E64*F64</f>
        <v>4663.3500000000004</v>
      </c>
      <c r="H64" s="124">
        <f>E64*60</f>
        <v>60</v>
      </c>
      <c r="I64" s="131">
        <f>G64*60</f>
        <v>279801</v>
      </c>
    </row>
    <row r="65" spans="2:9" ht="15" customHeight="1">
      <c r="B65" s="7">
        <v>19</v>
      </c>
      <c r="C65" s="13" t="s">
        <v>122</v>
      </c>
      <c r="D65" s="118" t="s">
        <v>111</v>
      </c>
      <c r="E65" s="118">
        <v>9</v>
      </c>
      <c r="F65" s="125">
        <f>'TRABALHADOR RURAL'!F168</f>
        <v>5075.4799999999996</v>
      </c>
      <c r="G65" s="131">
        <f>E65*F65</f>
        <v>45679.32</v>
      </c>
      <c r="H65" s="124">
        <f>E65*60</f>
        <v>540</v>
      </c>
      <c r="I65" s="131">
        <f>G65*60</f>
        <v>2740759.2</v>
      </c>
    </row>
    <row r="66" spans="2:9" ht="15" customHeight="1">
      <c r="B66" s="363"/>
      <c r="C66" s="364"/>
      <c r="D66" s="365"/>
      <c r="E66" s="365"/>
      <c r="F66" s="366"/>
      <c r="G66" s="367">
        <f>SUM(G64:G65)</f>
        <v>50342.67</v>
      </c>
      <c r="H66" s="361">
        <f>E66*60</f>
        <v>0</v>
      </c>
      <c r="I66" s="362">
        <f>SUM(I64:I65)</f>
        <v>3020560.2</v>
      </c>
    </row>
    <row r="67" spans="2:9" ht="15" customHeight="1">
      <c r="B67" s="368"/>
      <c r="C67" s="369"/>
      <c r="D67" s="370"/>
      <c r="E67" s="370"/>
      <c r="F67" s="371"/>
      <c r="G67" s="372"/>
      <c r="H67" s="373"/>
      <c r="I67" s="372"/>
    </row>
    <row r="68" spans="2:9" ht="40.5" customHeight="1">
      <c r="B68" s="383" t="s">
        <v>123</v>
      </c>
      <c r="C68" s="383"/>
      <c r="D68" s="383"/>
      <c r="E68" s="383"/>
      <c r="F68" s="384" t="s">
        <v>91</v>
      </c>
      <c r="G68" s="385" t="s">
        <v>92</v>
      </c>
      <c r="H68" s="373"/>
      <c r="I68" s="372"/>
    </row>
    <row r="69" spans="2:9" ht="15" customHeight="1">
      <c r="B69" s="386" t="s">
        <v>93</v>
      </c>
      <c r="C69" s="387"/>
      <c r="D69" s="387"/>
      <c r="E69" s="388"/>
      <c r="F69" s="389">
        <v>60</v>
      </c>
      <c r="G69" s="390">
        <f>I66</f>
        <v>3020560.2</v>
      </c>
      <c r="H69" s="373"/>
      <c r="I69" s="372"/>
    </row>
    <row r="70" spans="2:9" ht="15" customHeight="1">
      <c r="B70" s="191" t="s">
        <v>94</v>
      </c>
      <c r="C70" s="191"/>
      <c r="D70" s="191"/>
      <c r="E70" s="191"/>
      <c r="F70" s="7">
        <v>12</v>
      </c>
      <c r="G70" s="136">
        <f>G66*12</f>
        <v>604112.04</v>
      </c>
      <c r="H70" s="373"/>
      <c r="I70" s="372"/>
    </row>
    <row r="71" spans="2:9" ht="15" customHeight="1">
      <c r="D71" s="11"/>
      <c r="E71" s="11"/>
      <c r="F71" s="11"/>
      <c r="G71" s="11"/>
      <c r="I71" s="11"/>
    </row>
    <row r="72" spans="2:9" ht="23.25" customHeight="1">
      <c r="B72" s="383" t="s">
        <v>124</v>
      </c>
      <c r="C72" s="383"/>
      <c r="D72" s="383"/>
      <c r="E72" s="383"/>
      <c r="F72" s="384" t="s">
        <v>91</v>
      </c>
      <c r="G72" s="385" t="s">
        <v>92</v>
      </c>
      <c r="I72" s="11"/>
    </row>
    <row r="73" spans="2:9" ht="15" customHeight="1">
      <c r="B73" s="191" t="s">
        <v>125</v>
      </c>
      <c r="C73" s="191"/>
      <c r="D73" s="191"/>
      <c r="E73" s="191"/>
      <c r="F73" s="7">
        <v>60</v>
      </c>
      <c r="G73" s="136">
        <f>G20+G42+G55+G69</f>
        <v>9188932.8000000007</v>
      </c>
      <c r="I73" s="11"/>
    </row>
    <row r="74" spans="2:9" ht="15" customHeight="1">
      <c r="D74" s="11"/>
      <c r="E74" s="11"/>
      <c r="F74" s="11"/>
      <c r="G74" s="11"/>
      <c r="I74" s="11"/>
    </row>
    <row r="75" spans="2:9" ht="15" customHeight="1">
      <c r="D75" s="11"/>
      <c r="E75" s="11"/>
      <c r="F75" s="11"/>
      <c r="G75" s="11"/>
      <c r="I75" s="11"/>
    </row>
    <row r="76" spans="2:9" ht="12.75">
      <c r="D76" s="11"/>
      <c r="E76" s="11"/>
      <c r="F76" s="11"/>
      <c r="G76" s="11"/>
      <c r="I76" s="11"/>
    </row>
    <row r="77" spans="2:9" ht="12.75">
      <c r="D77" s="11"/>
      <c r="E77" s="11"/>
      <c r="F77" s="11"/>
      <c r="G77" s="11"/>
      <c r="I77" s="11"/>
    </row>
    <row r="78" spans="2:9" ht="30.75" customHeight="1">
      <c r="D78" s="11"/>
      <c r="E78" s="11"/>
      <c r="F78" s="11"/>
      <c r="G78" s="11"/>
      <c r="I78" s="11"/>
    </row>
    <row r="79" spans="2:9" ht="15" customHeight="1">
      <c r="D79" s="11"/>
      <c r="E79" s="11"/>
      <c r="F79" s="11"/>
      <c r="G79" s="11"/>
      <c r="I79" s="11"/>
    </row>
    <row r="80" spans="2:9" ht="15" customHeight="1">
      <c r="D80" s="11"/>
      <c r="E80" s="11"/>
      <c r="F80" s="11"/>
      <c r="G80" s="11"/>
      <c r="I80" s="11"/>
    </row>
    <row r="81" spans="4:9" ht="15" customHeight="1">
      <c r="D81" s="11"/>
      <c r="E81" s="11"/>
      <c r="F81" s="11"/>
      <c r="G81" s="11"/>
      <c r="I81" s="11"/>
    </row>
    <row r="82" spans="4:9" ht="15" customHeight="1">
      <c r="D82" s="11"/>
      <c r="E82" s="11"/>
      <c r="F82" s="11"/>
      <c r="G82" s="11"/>
      <c r="I82" s="11"/>
    </row>
    <row r="83" spans="4:9" ht="15" customHeight="1">
      <c r="D83" s="11"/>
      <c r="E83" s="11"/>
      <c r="F83" s="11"/>
      <c r="G83" s="11"/>
      <c r="I83" s="11"/>
    </row>
    <row r="84" spans="4:9" ht="15" customHeight="1">
      <c r="D84" s="11"/>
      <c r="E84" s="11"/>
      <c r="F84" s="11"/>
      <c r="G84" s="11"/>
      <c r="I84" s="11"/>
    </row>
    <row r="85" spans="4:9" ht="15" customHeight="1">
      <c r="E85" s="121"/>
      <c r="F85" s="11"/>
      <c r="G85" s="11"/>
      <c r="I85" s="11"/>
    </row>
    <row r="86" spans="4:9" ht="15" customHeight="1">
      <c r="E86" s="121"/>
      <c r="F86" s="11"/>
      <c r="G86" s="11"/>
      <c r="I86" s="11"/>
    </row>
    <row r="87" spans="4:9" ht="15" customHeight="1">
      <c r="E87" s="121"/>
      <c r="F87" s="11"/>
      <c r="G87" s="11"/>
      <c r="I87" s="11"/>
    </row>
    <row r="88" spans="4:9" ht="15" customHeight="1">
      <c r="E88" s="121"/>
      <c r="F88" s="11"/>
      <c r="G88" s="11"/>
    </row>
    <row r="89" spans="4:9" ht="13.9">
      <c r="E89" s="121"/>
      <c r="F89" s="11"/>
      <c r="G89" s="11"/>
      <c r="I89" s="11"/>
    </row>
    <row r="90" spans="4:9" ht="35.25" customHeight="1">
      <c r="E90" s="121"/>
      <c r="F90" s="11"/>
      <c r="G90" s="11"/>
      <c r="I90" s="11"/>
    </row>
    <row r="91" spans="4:9" ht="11.25" customHeight="1">
      <c r="E91" s="121"/>
      <c r="F91" s="11"/>
      <c r="G91" s="11"/>
      <c r="I91" s="11"/>
    </row>
    <row r="92" spans="4:9" ht="21.75" customHeight="1">
      <c r="E92" s="121"/>
      <c r="F92" s="11"/>
      <c r="G92" s="11"/>
      <c r="I92" s="11"/>
    </row>
    <row r="93" spans="4:9" ht="6" customHeight="1">
      <c r="E93" s="121"/>
      <c r="F93" s="11"/>
      <c r="G93" s="11"/>
      <c r="I93" s="11"/>
    </row>
    <row r="94" spans="4:9" ht="13.9">
      <c r="E94" s="121"/>
      <c r="F94" s="11"/>
      <c r="G94" s="11"/>
      <c r="I94" s="11"/>
    </row>
    <row r="95" spans="4:9" ht="13.9">
      <c r="E95" s="121"/>
      <c r="F95" s="11"/>
      <c r="G95" s="11"/>
      <c r="I95" s="11"/>
    </row>
    <row r="96" spans="4:9" ht="13.9">
      <c r="E96" s="121"/>
      <c r="F96" s="11"/>
      <c r="G96" s="11"/>
      <c r="I96" s="11"/>
    </row>
    <row r="97" spans="5:9" ht="13.9">
      <c r="E97" s="121"/>
      <c r="F97" s="11"/>
      <c r="G97" s="11"/>
      <c r="I97" s="11"/>
    </row>
    <row r="98" spans="5:9" ht="13.9">
      <c r="E98" s="121"/>
      <c r="F98" s="11"/>
      <c r="G98" s="11"/>
      <c r="I98" s="11"/>
    </row>
    <row r="99" spans="5:9" ht="13.9">
      <c r="E99" s="121"/>
      <c r="F99" s="11"/>
      <c r="G99" s="11"/>
      <c r="I99" s="11"/>
    </row>
    <row r="100" spans="5:9" ht="13.9">
      <c r="E100" s="121"/>
      <c r="F100" s="11"/>
      <c r="G100" s="11"/>
      <c r="I100" s="11"/>
    </row>
    <row r="101" spans="5:9" ht="13.9">
      <c r="E101" s="121"/>
      <c r="F101" s="11"/>
      <c r="G101" s="11"/>
      <c r="I101" s="11"/>
    </row>
    <row r="102" spans="5:9" ht="15" customHeight="1">
      <c r="E102" s="121"/>
      <c r="F102" s="11"/>
      <c r="G102" s="11"/>
      <c r="I102" s="11"/>
    </row>
    <row r="103" spans="5:9" ht="15" customHeight="1">
      <c r="E103" s="121"/>
      <c r="F103" s="11"/>
      <c r="G103" s="11"/>
      <c r="I103" s="11"/>
    </row>
    <row r="104" spans="5:9" ht="15" customHeight="1">
      <c r="E104" s="121"/>
      <c r="F104" s="11"/>
      <c r="G104" s="11"/>
      <c r="I104" s="11"/>
    </row>
    <row r="105" spans="5:9" ht="15" customHeight="1">
      <c r="E105" s="121"/>
      <c r="F105" s="11"/>
      <c r="G105" s="11"/>
      <c r="I105" s="11"/>
    </row>
    <row r="106" spans="5:9" ht="15" customHeight="1">
      <c r="E106" s="121"/>
      <c r="F106" s="11"/>
      <c r="G106" s="11"/>
      <c r="I106" s="11"/>
    </row>
    <row r="107" spans="5:9" ht="15" customHeight="1">
      <c r="E107" s="121"/>
      <c r="F107" s="11"/>
      <c r="G107" s="11"/>
      <c r="I107" s="11"/>
    </row>
    <row r="108" spans="5:9" ht="15" customHeight="1">
      <c r="E108" s="121"/>
      <c r="F108" s="11"/>
      <c r="G108" s="11"/>
      <c r="I108" s="11"/>
    </row>
    <row r="109" spans="5:9" ht="15" customHeight="1">
      <c r="E109" s="121"/>
      <c r="F109" s="11"/>
      <c r="G109" s="11"/>
      <c r="I109" s="11"/>
    </row>
    <row r="110" spans="5:9" ht="15" customHeight="1">
      <c r="E110" s="121"/>
      <c r="F110" s="11"/>
      <c r="G110" s="11"/>
      <c r="I110" s="11"/>
    </row>
    <row r="111" spans="5:9" ht="37.5" hidden="1" customHeight="1">
      <c r="E111" s="121"/>
      <c r="F111" s="11"/>
      <c r="G111" s="11"/>
      <c r="I111" s="11"/>
    </row>
    <row r="112" spans="5:9" ht="141.75" hidden="1" customHeight="1">
      <c r="E112" s="121"/>
      <c r="F112" s="11"/>
      <c r="G112" s="11"/>
      <c r="I112" s="11"/>
    </row>
    <row r="113" spans="5:9" ht="27.75" hidden="1" customHeight="1">
      <c r="E113" s="121"/>
      <c r="F113" s="11"/>
      <c r="G113" s="11"/>
      <c r="I113" s="11"/>
    </row>
    <row r="114" spans="5:9" ht="38.25" hidden="1" customHeight="1">
      <c r="E114" s="121"/>
      <c r="F114" s="11"/>
      <c r="G114" s="11"/>
      <c r="I114" s="11"/>
    </row>
    <row r="115" spans="5:9" ht="36.75" hidden="1" customHeight="1">
      <c r="E115" s="121"/>
      <c r="F115" s="11"/>
      <c r="G115" s="11"/>
      <c r="I115" s="11"/>
    </row>
    <row r="116" spans="5:9" ht="12.75" hidden="1" customHeight="1">
      <c r="E116" s="121"/>
      <c r="F116" s="11"/>
      <c r="G116" s="11"/>
      <c r="I116" s="11"/>
    </row>
    <row r="117" spans="5:9" ht="63" hidden="1" customHeight="1">
      <c r="E117" s="121"/>
      <c r="F117" s="11"/>
      <c r="G117" s="11"/>
      <c r="I117" s="11"/>
    </row>
    <row r="118" spans="5:9" ht="15" customHeight="1">
      <c r="E118" s="121"/>
      <c r="F118" s="11"/>
      <c r="G118" s="11"/>
      <c r="I118" s="11"/>
    </row>
    <row r="119" spans="5:9" ht="15" customHeight="1">
      <c r="E119" s="121"/>
      <c r="F119" s="11"/>
      <c r="G119" s="11"/>
      <c r="I119" s="11"/>
    </row>
    <row r="120" spans="5:9" ht="38.25" customHeight="1">
      <c r="E120" s="121"/>
      <c r="F120" s="11"/>
      <c r="G120" s="11"/>
      <c r="I120" s="11"/>
    </row>
    <row r="121" spans="5:9" ht="15" customHeight="1">
      <c r="E121" s="121"/>
      <c r="F121" s="11"/>
      <c r="G121" s="11"/>
      <c r="I121" s="11"/>
    </row>
    <row r="122" spans="5:9" ht="15" customHeight="1">
      <c r="E122" s="121"/>
      <c r="F122" s="11"/>
      <c r="G122" s="11"/>
      <c r="I122" s="11"/>
    </row>
    <row r="123" spans="5:9" ht="15" customHeight="1">
      <c r="E123" s="121"/>
      <c r="F123" s="11"/>
      <c r="G123" s="11"/>
      <c r="I123" s="11"/>
    </row>
    <row r="124" spans="5:9" ht="15" customHeight="1">
      <c r="E124" s="121"/>
      <c r="F124" s="11"/>
      <c r="G124" s="11"/>
      <c r="I124" s="11"/>
    </row>
    <row r="125" spans="5:9" ht="15" customHeight="1">
      <c r="E125" s="121"/>
      <c r="F125" s="11"/>
      <c r="G125" s="11"/>
      <c r="I125" s="11"/>
    </row>
    <row r="126" spans="5:9" ht="15" customHeight="1">
      <c r="E126" s="121"/>
      <c r="F126" s="11"/>
      <c r="G126" s="11"/>
      <c r="I126" s="11"/>
    </row>
    <row r="127" spans="5:9" ht="15" customHeight="1">
      <c r="E127" s="121"/>
      <c r="F127" s="11"/>
      <c r="G127" s="11"/>
      <c r="I127" s="11"/>
    </row>
    <row r="128" spans="5:9" ht="15" customHeight="1">
      <c r="E128" s="121"/>
      <c r="F128" s="11"/>
      <c r="G128" s="11"/>
      <c r="I128" s="11"/>
    </row>
    <row r="129" spans="5:9" ht="15" customHeight="1">
      <c r="E129" s="121"/>
      <c r="F129" s="11"/>
      <c r="G129" s="11"/>
      <c r="I129" s="11"/>
    </row>
    <row r="130" spans="5:9" ht="15" customHeight="1">
      <c r="E130" s="121"/>
      <c r="F130" s="11"/>
      <c r="G130" s="11"/>
      <c r="I130" s="11"/>
    </row>
    <row r="131" spans="5:9" ht="64.5" hidden="1" customHeight="1">
      <c r="E131" s="121"/>
      <c r="F131" s="11"/>
      <c r="G131" s="11"/>
      <c r="I131" s="11"/>
    </row>
    <row r="132" spans="5:9" ht="25.5" hidden="1" customHeight="1">
      <c r="E132" s="121"/>
      <c r="F132" s="11"/>
      <c r="G132" s="11"/>
      <c r="I132" s="11"/>
    </row>
    <row r="133" spans="5:9" ht="25.5" hidden="1" customHeight="1">
      <c r="E133" s="121"/>
      <c r="F133" s="11"/>
      <c r="G133" s="11"/>
      <c r="I133" s="11"/>
    </row>
    <row r="134" spans="5:9" ht="22.5" hidden="1" customHeight="1">
      <c r="E134" s="121"/>
      <c r="F134" s="11"/>
      <c r="G134" s="11"/>
      <c r="I134" s="11"/>
    </row>
    <row r="135" spans="5:9" ht="45" hidden="1" customHeight="1">
      <c r="E135" s="121"/>
      <c r="F135" s="11"/>
      <c r="G135" s="11"/>
      <c r="I135" s="11"/>
    </row>
    <row r="136" spans="5:9" ht="66.75" hidden="1" customHeight="1">
      <c r="E136" s="121"/>
      <c r="F136" s="11"/>
      <c r="G136" s="11"/>
      <c r="I136" s="11"/>
    </row>
    <row r="137" spans="5:9" ht="102" hidden="1" customHeight="1">
      <c r="E137" s="121"/>
      <c r="F137" s="11"/>
      <c r="G137" s="11"/>
      <c r="I137" s="11"/>
    </row>
    <row r="138" spans="5:9" ht="13.9">
      <c r="E138" s="121"/>
      <c r="F138" s="11"/>
      <c r="G138" s="11"/>
      <c r="I138" s="11"/>
    </row>
    <row r="139" spans="5:9" ht="15" customHeight="1">
      <c r="E139" s="121"/>
      <c r="F139" s="11"/>
      <c r="G139" s="11"/>
      <c r="I139" s="11"/>
    </row>
    <row r="140" spans="5:9" ht="15" customHeight="1">
      <c r="E140" s="121"/>
      <c r="F140" s="11"/>
      <c r="G140" s="11"/>
      <c r="I140" s="11"/>
    </row>
    <row r="141" spans="5:9" ht="15" customHeight="1">
      <c r="E141" s="121"/>
      <c r="F141" s="11"/>
      <c r="G141" s="11"/>
      <c r="I141" s="11"/>
    </row>
    <row r="142" spans="5:9" ht="15" customHeight="1">
      <c r="E142" s="121"/>
      <c r="F142" s="11"/>
      <c r="G142" s="11"/>
      <c r="I142" s="11"/>
    </row>
    <row r="143" spans="5:9" ht="15" customHeight="1">
      <c r="E143" s="121"/>
      <c r="F143" s="11"/>
      <c r="G143" s="11"/>
      <c r="I143" s="11"/>
    </row>
    <row r="144" spans="5:9" ht="13.9">
      <c r="E144" s="121"/>
      <c r="F144" s="11"/>
      <c r="G144" s="11"/>
      <c r="I144" s="11"/>
    </row>
    <row r="145" spans="5:9" ht="15" customHeight="1">
      <c r="E145" s="121"/>
      <c r="F145" s="11"/>
      <c r="G145" s="11"/>
      <c r="I145" s="11"/>
    </row>
    <row r="146" spans="5:9" ht="15" customHeight="1">
      <c r="E146" s="121"/>
      <c r="F146" s="11"/>
      <c r="G146" s="11"/>
      <c r="I146" s="11"/>
    </row>
    <row r="147" spans="5:9" ht="15" customHeight="1">
      <c r="E147" s="121"/>
      <c r="F147" s="11"/>
      <c r="G147" s="11"/>
      <c r="I147" s="11"/>
    </row>
    <row r="148" spans="5:9" ht="15" customHeight="1">
      <c r="E148" s="121"/>
      <c r="F148" s="11"/>
      <c r="G148" s="11"/>
      <c r="I148" s="11"/>
    </row>
    <row r="149" spans="5:9" ht="15" customHeight="1">
      <c r="E149" s="121"/>
      <c r="F149" s="11"/>
      <c r="G149" s="11"/>
      <c r="I149" s="11"/>
    </row>
    <row r="150" spans="5:9" ht="15" customHeight="1">
      <c r="E150" s="121"/>
      <c r="F150" s="11"/>
      <c r="G150" s="11"/>
      <c r="I150" s="11"/>
    </row>
    <row r="151" spans="5:9" ht="15" customHeight="1">
      <c r="E151" s="121"/>
      <c r="F151" s="11"/>
      <c r="G151" s="11"/>
      <c r="I151" s="11"/>
    </row>
    <row r="152" spans="5:9" ht="15" customHeight="1">
      <c r="E152" s="121"/>
      <c r="F152" s="11"/>
      <c r="G152" s="11"/>
      <c r="I152" s="11"/>
    </row>
    <row r="153" spans="5:9" ht="15" customHeight="1">
      <c r="E153" s="121"/>
      <c r="F153" s="11"/>
      <c r="G153" s="11"/>
      <c r="I153" s="11"/>
    </row>
    <row r="154" spans="5:9" ht="15" customHeight="1">
      <c r="E154" s="121"/>
      <c r="F154" s="11"/>
      <c r="G154" s="11"/>
      <c r="I154" s="11"/>
    </row>
    <row r="155" spans="5:9" ht="15" customHeight="1">
      <c r="E155" s="121"/>
      <c r="F155" s="11"/>
      <c r="G155" s="11"/>
      <c r="I155" s="11"/>
    </row>
    <row r="156" spans="5:9" ht="15" customHeight="1">
      <c r="E156" s="121"/>
      <c r="F156" s="11"/>
      <c r="G156" s="11"/>
      <c r="I156" s="11"/>
    </row>
    <row r="157" spans="5:9" ht="15" customHeight="1">
      <c r="E157" s="121"/>
      <c r="F157" s="11"/>
      <c r="G157" s="11"/>
      <c r="I157" s="11"/>
    </row>
    <row r="158" spans="5:9" ht="51.75" customHeight="1">
      <c r="E158" s="121"/>
      <c r="F158" s="11"/>
      <c r="G158" s="11"/>
      <c r="I158" s="11"/>
    </row>
    <row r="159" spans="5:9" ht="13.9">
      <c r="E159" s="121"/>
      <c r="F159" s="11"/>
      <c r="G159" s="11"/>
      <c r="I159" s="11"/>
    </row>
    <row r="160" spans="5:9" ht="15" customHeight="1">
      <c r="E160" s="121"/>
      <c r="F160" s="11"/>
      <c r="G160" s="11"/>
      <c r="I160" s="11"/>
    </row>
    <row r="161" spans="5:9" ht="15" customHeight="1">
      <c r="E161" s="121"/>
      <c r="F161" s="11"/>
      <c r="G161" s="11"/>
      <c r="I161" s="11"/>
    </row>
    <row r="162" spans="5:9" ht="15" customHeight="1">
      <c r="E162" s="121"/>
      <c r="F162" s="11"/>
      <c r="G162" s="11"/>
      <c r="I162" s="11"/>
    </row>
    <row r="163" spans="5:9" ht="15" customHeight="1">
      <c r="E163" s="121"/>
      <c r="F163" s="11"/>
      <c r="G163" s="11"/>
      <c r="I163" s="11"/>
    </row>
    <row r="164" spans="5:9" ht="15" customHeight="1">
      <c r="E164" s="121"/>
      <c r="F164" s="11"/>
      <c r="G164" s="11"/>
      <c r="I164" s="11"/>
    </row>
    <row r="165" spans="5:9" ht="15" customHeight="1">
      <c r="E165" s="121"/>
      <c r="F165" s="11"/>
      <c r="G165" s="11"/>
      <c r="I165" s="11"/>
    </row>
    <row r="166" spans="5:9" ht="15" customHeight="1">
      <c r="E166" s="121"/>
      <c r="F166" s="11"/>
      <c r="G166" s="11"/>
      <c r="I166" s="11"/>
    </row>
    <row r="167" spans="5:9" ht="15" customHeight="1">
      <c r="E167" s="121"/>
      <c r="F167" s="11"/>
      <c r="G167" s="11"/>
      <c r="I167" s="11"/>
    </row>
    <row r="168" spans="5:9" ht="15" customHeight="1">
      <c r="E168" s="121"/>
      <c r="F168" s="11"/>
      <c r="G168" s="11"/>
      <c r="I168" s="11"/>
    </row>
    <row r="169" spans="5:9" ht="15" customHeight="1">
      <c r="E169" s="121"/>
      <c r="F169" s="11"/>
      <c r="G169" s="11"/>
      <c r="I169" s="11"/>
    </row>
    <row r="170" spans="5:9" ht="15" customHeight="1">
      <c r="E170" s="121"/>
      <c r="F170" s="11"/>
      <c r="G170" s="11"/>
      <c r="I170" s="11"/>
    </row>
    <row r="171" spans="5:9" ht="15" customHeight="1">
      <c r="E171" s="121"/>
      <c r="F171" s="11"/>
      <c r="G171" s="11"/>
      <c r="I171" s="11"/>
    </row>
    <row r="172" spans="5:9" ht="15" customHeight="1">
      <c r="E172" s="121"/>
      <c r="F172" s="11"/>
      <c r="G172" s="11"/>
      <c r="I172" s="11"/>
    </row>
    <row r="173" spans="5:9" ht="13.5" customHeight="1">
      <c r="E173" s="121"/>
      <c r="F173" s="11"/>
      <c r="G173" s="11"/>
      <c r="I173" s="11"/>
    </row>
    <row r="174" spans="5:9" ht="15" customHeight="1">
      <c r="E174" s="121"/>
      <c r="F174" s="11"/>
      <c r="G174" s="11"/>
      <c r="I174" s="11"/>
    </row>
    <row r="175" spans="5:9" ht="15" customHeight="1">
      <c r="E175" s="121"/>
      <c r="F175" s="11"/>
      <c r="G175" s="11"/>
      <c r="I175" s="11"/>
    </row>
    <row r="176" spans="5:9" ht="15" customHeight="1">
      <c r="E176" s="121"/>
      <c r="F176" s="11"/>
      <c r="G176" s="11"/>
      <c r="I176" s="11"/>
    </row>
    <row r="177" spans="5:9" ht="15" customHeight="1">
      <c r="E177" s="121"/>
      <c r="F177" s="11"/>
      <c r="G177" s="11"/>
      <c r="I177" s="11"/>
    </row>
    <row r="178" spans="5:9" ht="15" customHeight="1">
      <c r="E178" s="121"/>
      <c r="F178" s="11"/>
      <c r="G178" s="11"/>
      <c r="I178" s="11"/>
    </row>
    <row r="179" spans="5:9" ht="15" customHeight="1">
      <c r="E179" s="121"/>
      <c r="F179" s="11"/>
      <c r="G179" s="11"/>
      <c r="I179" s="11"/>
    </row>
    <row r="180" spans="5:9" ht="15" customHeight="1">
      <c r="E180" s="121"/>
      <c r="F180" s="11"/>
      <c r="G180" s="11"/>
      <c r="I180" s="11"/>
    </row>
    <row r="181" spans="5:9" ht="15" customHeight="1">
      <c r="E181" s="121"/>
      <c r="F181" s="11"/>
      <c r="G181" s="11"/>
      <c r="I181" s="11"/>
    </row>
    <row r="182" spans="5:9" ht="15" customHeight="1">
      <c r="E182" s="121"/>
      <c r="F182" s="11"/>
      <c r="G182" s="11"/>
      <c r="I182" s="11"/>
    </row>
    <row r="183" spans="5:9" ht="15" customHeight="1">
      <c r="E183" s="121"/>
      <c r="F183" s="11"/>
      <c r="G183" s="11"/>
      <c r="I183" s="11"/>
    </row>
    <row r="184" spans="5:9" ht="15" customHeight="1">
      <c r="E184" s="121"/>
      <c r="F184" s="11"/>
      <c r="G184" s="11"/>
      <c r="I184" s="11"/>
    </row>
    <row r="185" spans="5:9" ht="15" customHeight="1">
      <c r="E185" s="121"/>
      <c r="F185" s="11"/>
      <c r="G185" s="11"/>
      <c r="I185" s="11"/>
    </row>
    <row r="186" spans="5:9" ht="15" customHeight="1">
      <c r="E186" s="121"/>
      <c r="F186" s="11"/>
      <c r="G186" s="11"/>
      <c r="I186" s="11"/>
    </row>
    <row r="187" spans="5:9" ht="26.25" customHeight="1">
      <c r="E187" s="121"/>
      <c r="F187" s="11"/>
      <c r="G187" s="11"/>
      <c r="I187" s="11"/>
    </row>
    <row r="188" spans="5:9" ht="31.5" customHeight="1">
      <c r="E188" s="121"/>
      <c r="F188" s="11"/>
      <c r="G188" s="11"/>
      <c r="I188" s="11"/>
    </row>
    <row r="189" spans="5:9" ht="35.25" customHeight="1">
      <c r="E189" s="121"/>
      <c r="F189" s="11"/>
      <c r="G189" s="11"/>
      <c r="I189" s="11"/>
    </row>
    <row r="190" spans="5:9" ht="15" customHeight="1">
      <c r="E190" s="121"/>
      <c r="F190" s="11"/>
      <c r="G190" s="11"/>
      <c r="I190" s="11"/>
    </row>
    <row r="191" spans="5:9" ht="15" customHeight="1">
      <c r="E191" s="121"/>
      <c r="F191" s="11"/>
      <c r="G191" s="11"/>
      <c r="I191" s="11"/>
    </row>
    <row r="192" spans="5:9" ht="15" customHeight="1">
      <c r="E192" s="121"/>
      <c r="F192" s="11"/>
      <c r="G192" s="11"/>
      <c r="I192" s="11"/>
    </row>
    <row r="193" spans="5:7" ht="15" customHeight="1">
      <c r="E193" s="121"/>
      <c r="F193" s="11"/>
      <c r="G193" s="11"/>
    </row>
    <row r="194" spans="5:7" ht="15" customHeight="1">
      <c r="E194" s="121"/>
      <c r="F194" s="11"/>
      <c r="G194" s="11"/>
    </row>
    <row r="195" spans="5:7" ht="15" customHeight="1">
      <c r="E195" s="121"/>
      <c r="F195" s="11"/>
      <c r="G195" s="11"/>
    </row>
    <row r="196" spans="5:7" ht="15" customHeight="1">
      <c r="E196" s="121"/>
      <c r="F196" s="11"/>
      <c r="G196" s="11"/>
    </row>
    <row r="197" spans="5:7" ht="15" customHeight="1">
      <c r="E197" s="121"/>
      <c r="F197" s="11"/>
      <c r="G197" s="11"/>
    </row>
  </sheetData>
  <sheetProtection formatCells="0" formatColumns="0" formatRows="0" insertColumns="0" insertRows="0" insertHyperlinks="0" deleteColumns="0" deleteRows="0" sort="0" autoFilter="0" pivotTables="0"/>
  <mergeCells count="47">
    <mergeCell ref="B72:E72"/>
    <mergeCell ref="B73:E73"/>
    <mergeCell ref="B43:E43"/>
    <mergeCell ref="B68:E68"/>
    <mergeCell ref="B69:E69"/>
    <mergeCell ref="B70:E70"/>
    <mergeCell ref="B45:G45"/>
    <mergeCell ref="E46:G46"/>
    <mergeCell ref="E47:G47"/>
    <mergeCell ref="B48:G48"/>
    <mergeCell ref="E49:G49"/>
    <mergeCell ref="B15:C15"/>
    <mergeCell ref="B16:F16"/>
    <mergeCell ref="B6:C6"/>
    <mergeCell ref="B7:C7"/>
    <mergeCell ref="B8:C8"/>
    <mergeCell ref="B9:C9"/>
    <mergeCell ref="B10:C10"/>
    <mergeCell ref="B11:C11"/>
    <mergeCell ref="B5:G5"/>
    <mergeCell ref="B55:E55"/>
    <mergeCell ref="B12:C12"/>
    <mergeCell ref="B13:C13"/>
    <mergeCell ref="B14:C14"/>
    <mergeCell ref="E60:G60"/>
    <mergeCell ref="B58:G58"/>
    <mergeCell ref="E59:G59"/>
    <mergeCell ref="B61:G61"/>
    <mergeCell ref="E62:G62"/>
    <mergeCell ref="B41:E41"/>
    <mergeCell ref="B42:E42"/>
    <mergeCell ref="B24:E24"/>
    <mergeCell ref="F24:G24"/>
    <mergeCell ref="B52:F52"/>
    <mergeCell ref="E30:G30"/>
    <mergeCell ref="E2:G2"/>
    <mergeCell ref="B3:G3"/>
    <mergeCell ref="B26:G26"/>
    <mergeCell ref="E27:G27"/>
    <mergeCell ref="E28:G28"/>
    <mergeCell ref="B29:G29"/>
    <mergeCell ref="B20:E20"/>
    <mergeCell ref="B21:E21"/>
    <mergeCell ref="B17:G17"/>
    <mergeCell ref="B19:E19"/>
    <mergeCell ref="B54:E54"/>
    <mergeCell ref="B56:E56"/>
  </mergeCells>
  <hyperlinks>
    <hyperlink ref="C27" r:id="rId1" display="https://suap.ifrn.edu.br/processo_eletronico/processo/306642/" xr:uid="{62C1E7A4-074B-45B6-B057-FED6D92A476A}"/>
    <hyperlink ref="C59" r:id="rId2" display="https://suap.ifrn.edu.br/processo_eletronico/processo/306642/" xr:uid="{F550612F-70B8-4455-8682-8A4E717ED987}"/>
    <hyperlink ref="C46" r:id="rId3" display="https://suap.ifrn.edu.br/processo_eletronico/processo/306642/" xr:uid="{A4358953-46F3-4B6C-9DA3-B58FCCA8603A}"/>
  </hyperlinks>
  <pageMargins left="0.511811024" right="0.511811024" top="0.78740157499999996" bottom="0.78740157499999996" header="0.31496062000000002" footer="0.31496062000000002"/>
  <pageSetup paperSize="9" scale="52" orientation="portrait" r:id="rId4"/>
  <rowBreaks count="2" manualBreakCount="2">
    <brk id="82" max="16383" man="1"/>
    <brk id="148" max="16383" man="1"/>
  </rowBreaks>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A892184-87BC-403B-B9F6-5F90913DBA2C}">
          <x14:formula1>
            <xm:f>'C:\Users\1297538\Desktop\REPACTUAÇÕES\CONTRATO 21-2018\[PLANILHA DE REPACTUAÇÃO PISCINEIRO E PORTEIRO - SERVAL..xlsx]#listas#'!#REF!</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H174"/>
  <sheetViews>
    <sheetView view="pageBreakPreview" topLeftCell="A168" zoomScaleNormal="115" zoomScaleSheetLayoutView="100" workbookViewId="0">
      <selection activeCell="E174" sqref="E174:F174"/>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1:8" ht="15" customHeight="1">
      <c r="A1" s="9"/>
      <c r="B1" s="9"/>
      <c r="C1" s="9"/>
      <c r="D1" s="9"/>
      <c r="E1" s="146"/>
      <c r="F1" s="125"/>
      <c r="H1" s="80"/>
    </row>
    <row r="2" spans="1:8" s="81" customFormat="1" ht="15" customHeight="1">
      <c r="A2" s="147"/>
      <c r="B2" s="3" t="s">
        <v>76</v>
      </c>
      <c r="C2" s="73" t="s">
        <v>21</v>
      </c>
      <c r="D2" s="3" t="s">
        <v>77</v>
      </c>
      <c r="E2" s="184"/>
      <c r="F2" s="184"/>
      <c r="H2" s="82"/>
    </row>
    <row r="3" spans="1:8" ht="6" customHeight="1">
      <c r="A3" s="9"/>
      <c r="B3" s="211"/>
      <c r="C3" s="211"/>
      <c r="D3" s="211"/>
      <c r="E3" s="211"/>
      <c r="F3" s="211"/>
    </row>
    <row r="4" spans="1:8" ht="15" customHeight="1">
      <c r="A4" s="9"/>
      <c r="B4" s="186" t="s">
        <v>96</v>
      </c>
      <c r="C4" s="186"/>
      <c r="D4" s="186"/>
      <c r="E4" s="186"/>
      <c r="F4" s="186"/>
    </row>
    <row r="5" spans="1:8" ht="15" customHeight="1">
      <c r="A5" s="9"/>
      <c r="B5" s="7" t="s">
        <v>97</v>
      </c>
      <c r="C5" s="148" t="str">
        <f>RESUMO!C27</f>
        <v>23037.001102.2023-25 </v>
      </c>
      <c r="D5" s="74" t="s">
        <v>99</v>
      </c>
      <c r="E5" s="187"/>
      <c r="F5" s="187"/>
    </row>
    <row r="6" spans="1:8" ht="15" customHeight="1">
      <c r="A6" s="9"/>
      <c r="B6" s="7" t="s">
        <v>100</v>
      </c>
      <c r="C6" s="4">
        <v>44712</v>
      </c>
      <c r="D6" s="7" t="s">
        <v>101</v>
      </c>
      <c r="E6" s="187"/>
      <c r="F6" s="187"/>
    </row>
    <row r="7" spans="1:8" ht="15" customHeight="1">
      <c r="A7" s="9"/>
      <c r="B7" s="186" t="s">
        <v>102</v>
      </c>
      <c r="C7" s="186"/>
      <c r="D7" s="186"/>
      <c r="E7" s="186"/>
      <c r="F7" s="186"/>
    </row>
    <row r="8" spans="1:8" ht="15" customHeight="1">
      <c r="A8" s="9"/>
      <c r="B8" s="149" t="s">
        <v>103</v>
      </c>
      <c r="C8" s="93" t="s">
        <v>104</v>
      </c>
      <c r="D8" s="8" t="s">
        <v>105</v>
      </c>
      <c r="E8" s="212" t="s">
        <v>104</v>
      </c>
      <c r="F8" s="212"/>
    </row>
    <row r="9" spans="1:8" ht="15" customHeight="1">
      <c r="A9" s="9"/>
      <c r="B9" s="186" t="s">
        <v>126</v>
      </c>
      <c r="C9" s="186"/>
      <c r="D9" s="186"/>
      <c r="E9" s="186"/>
      <c r="F9" s="186"/>
    </row>
    <row r="10" spans="1:8" ht="15" customHeight="1">
      <c r="A10" s="9"/>
      <c r="B10" s="7" t="s">
        <v>127</v>
      </c>
      <c r="C10" s="206" t="s">
        <v>128</v>
      </c>
      <c r="D10" s="206"/>
      <c r="E10" s="218"/>
      <c r="F10" s="218"/>
    </row>
    <row r="11" spans="1:8" ht="15" customHeight="1">
      <c r="A11" s="9"/>
      <c r="B11" s="7" t="s">
        <v>129</v>
      </c>
      <c r="C11" s="206" t="s">
        <v>130</v>
      </c>
      <c r="D11" s="206"/>
      <c r="E11" s="202" t="s">
        <v>131</v>
      </c>
      <c r="F11" s="202"/>
    </row>
    <row r="12" spans="1:8" ht="15" customHeight="1">
      <c r="A12" s="9"/>
      <c r="B12" s="7" t="s">
        <v>132</v>
      </c>
      <c r="C12" s="9" t="s">
        <v>133</v>
      </c>
      <c r="D12" s="9"/>
      <c r="E12" s="203" t="s">
        <v>134</v>
      </c>
      <c r="F12" s="203"/>
    </row>
    <row r="13" spans="1:8" ht="15" customHeight="1">
      <c r="A13" s="9"/>
      <c r="B13" s="7" t="s">
        <v>135</v>
      </c>
      <c r="C13" s="204" t="s">
        <v>136</v>
      </c>
      <c r="D13" s="204"/>
      <c r="E13" s="202">
        <v>12</v>
      </c>
      <c r="F13" s="202"/>
    </row>
    <row r="14" spans="1:8" ht="15" customHeight="1">
      <c r="A14" s="9"/>
      <c r="B14" s="186" t="s">
        <v>137</v>
      </c>
      <c r="C14" s="186"/>
      <c r="D14" s="186"/>
      <c r="E14" s="186"/>
      <c r="F14" s="186"/>
    </row>
    <row r="15" spans="1:8" ht="15" customHeight="1">
      <c r="A15" s="9"/>
      <c r="B15" s="213" t="s">
        <v>138</v>
      </c>
      <c r="C15" s="213"/>
      <c r="D15" s="5" t="s">
        <v>139</v>
      </c>
      <c r="E15" s="214" t="s">
        <v>140</v>
      </c>
      <c r="F15" s="214"/>
    </row>
    <row r="16" spans="1:8" ht="15" customHeight="1">
      <c r="A16" s="9"/>
      <c r="B16" s="215" t="s">
        <v>141</v>
      </c>
      <c r="C16" s="215"/>
      <c r="D16" s="79" t="s">
        <v>142</v>
      </c>
      <c r="E16" s="216">
        <v>1</v>
      </c>
      <c r="F16" s="216"/>
      <c r="H16" s="11"/>
    </row>
    <row r="17" spans="1:8" ht="15" customHeight="1">
      <c r="A17" s="9"/>
      <c r="B17" s="9"/>
      <c r="C17" s="9"/>
      <c r="D17" s="9"/>
      <c r="E17" s="146"/>
      <c r="F17" s="125"/>
      <c r="H17" s="11"/>
    </row>
    <row r="18" spans="1:8" ht="6.75" customHeight="1">
      <c r="A18" s="9"/>
      <c r="B18" s="211"/>
      <c r="C18" s="211"/>
      <c r="D18" s="211"/>
      <c r="E18" s="211"/>
      <c r="F18" s="211"/>
      <c r="H18" s="11"/>
    </row>
    <row r="19" spans="1:8" ht="15" customHeight="1">
      <c r="A19" s="9"/>
      <c r="B19" s="186" t="s">
        <v>143</v>
      </c>
      <c r="C19" s="186"/>
      <c r="D19" s="186"/>
      <c r="E19" s="186"/>
      <c r="F19" s="186"/>
      <c r="H19" s="11"/>
    </row>
    <row r="20" spans="1:8" ht="15" customHeight="1">
      <c r="A20" s="9"/>
      <c r="B20" s="186" t="s">
        <v>144</v>
      </c>
      <c r="C20" s="186"/>
      <c r="D20" s="186"/>
      <c r="E20" s="186"/>
      <c r="F20" s="186"/>
      <c r="H20" s="11"/>
    </row>
    <row r="21" spans="1:8" ht="15" customHeight="1">
      <c r="A21" s="9"/>
      <c r="B21" s="202" t="s">
        <v>145</v>
      </c>
      <c r="C21" s="202"/>
      <c r="D21" s="202"/>
      <c r="E21" s="202"/>
      <c r="F21" s="202"/>
      <c r="H21" s="11"/>
    </row>
    <row r="22" spans="1:8" ht="15" customHeight="1">
      <c r="A22" s="9"/>
      <c r="B22" s="7">
        <v>1</v>
      </c>
      <c r="C22" s="217" t="s">
        <v>146</v>
      </c>
      <c r="D22" s="217"/>
      <c r="E22" s="217"/>
      <c r="F22" s="95" t="s">
        <v>116</v>
      </c>
      <c r="H22" s="11"/>
    </row>
    <row r="23" spans="1:8" ht="15" customHeight="1">
      <c r="A23" s="9"/>
      <c r="B23" s="7">
        <v>2</v>
      </c>
      <c r="C23" s="206" t="s">
        <v>147</v>
      </c>
      <c r="D23" s="206"/>
      <c r="E23" s="206"/>
      <c r="F23" s="91">
        <v>1322.54</v>
      </c>
      <c r="H23" s="11"/>
    </row>
    <row r="24" spans="1:8" ht="15" customHeight="1">
      <c r="A24" s="9"/>
      <c r="B24" s="7">
        <v>3</v>
      </c>
      <c r="C24" s="206" t="s">
        <v>148</v>
      </c>
      <c r="D24" s="206"/>
      <c r="E24" s="206"/>
      <c r="F24" s="95" t="s">
        <v>149</v>
      </c>
      <c r="H24" s="11"/>
    </row>
    <row r="25" spans="1:8" ht="15" customHeight="1">
      <c r="A25" s="9"/>
      <c r="B25" s="7">
        <v>4</v>
      </c>
      <c r="C25" s="206" t="s">
        <v>150</v>
      </c>
      <c r="D25" s="206"/>
      <c r="E25" s="206"/>
      <c r="F25" s="4">
        <v>44562</v>
      </c>
      <c r="H25" s="11"/>
    </row>
    <row r="26" spans="1:8" ht="15" customHeight="1">
      <c r="A26" s="9"/>
      <c r="B26" s="7" t="s">
        <v>151</v>
      </c>
      <c r="C26" s="208"/>
      <c r="D26" s="208"/>
      <c r="E26" s="208"/>
      <c r="F26" s="208"/>
      <c r="H26" s="11"/>
    </row>
    <row r="27" spans="1:8" ht="15" customHeight="1">
      <c r="A27" s="9"/>
      <c r="B27" s="186" t="s">
        <v>152</v>
      </c>
      <c r="C27" s="186"/>
      <c r="D27" s="186"/>
      <c r="E27" s="186"/>
      <c r="F27" s="186"/>
      <c r="H27" s="11"/>
    </row>
    <row r="28" spans="1:8" ht="15" customHeight="1">
      <c r="A28" s="9"/>
      <c r="B28" s="71">
        <v>1</v>
      </c>
      <c r="C28" s="186" t="s">
        <v>153</v>
      </c>
      <c r="D28" s="186"/>
      <c r="E28" s="186"/>
      <c r="F28" s="20" t="s">
        <v>154</v>
      </c>
      <c r="H28" s="11"/>
    </row>
    <row r="29" spans="1:8" ht="15" customHeight="1">
      <c r="A29" s="9"/>
      <c r="B29" s="7" t="s">
        <v>127</v>
      </c>
      <c r="C29" s="150" t="s">
        <v>155</v>
      </c>
      <c r="D29" s="150"/>
      <c r="E29" s="25"/>
      <c r="F29" s="137">
        <f>F23</f>
        <v>1322.54</v>
      </c>
      <c r="H29" s="11">
        <f>1248.5+(1248.5*5.93%)</f>
        <v>1322.5360499999999</v>
      </c>
    </row>
    <row r="30" spans="1:8" ht="15" customHeight="1">
      <c r="A30" s="9"/>
      <c r="B30" s="7" t="s">
        <v>129</v>
      </c>
      <c r="C30" s="150" t="s">
        <v>156</v>
      </c>
      <c r="D30" s="150"/>
      <c r="E30" s="25"/>
      <c r="F30" s="137">
        <f t="shared" ref="F30:F36" si="0">$F$29*E30</f>
        <v>0</v>
      </c>
      <c r="H30" s="11"/>
    </row>
    <row r="31" spans="1:8" ht="15" customHeight="1">
      <c r="A31" s="9"/>
      <c r="B31" s="7" t="s">
        <v>132</v>
      </c>
      <c r="C31" s="150" t="s">
        <v>157</v>
      </c>
      <c r="D31" s="150"/>
      <c r="E31" s="26">
        <v>0.2</v>
      </c>
      <c r="F31" s="137">
        <f t="shared" si="0"/>
        <v>264.51</v>
      </c>
      <c r="H31" s="11"/>
    </row>
    <row r="32" spans="1:8" ht="15" customHeight="1">
      <c r="A32" s="9"/>
      <c r="B32" s="7" t="s">
        <v>135</v>
      </c>
      <c r="C32" s="150" t="s">
        <v>158</v>
      </c>
      <c r="D32" s="150"/>
      <c r="E32" s="25"/>
      <c r="F32" s="137">
        <f t="shared" si="0"/>
        <v>0</v>
      </c>
      <c r="H32" s="11"/>
    </row>
    <row r="33" spans="1:8" ht="15" customHeight="1">
      <c r="A33" s="9"/>
      <c r="B33" s="7" t="s">
        <v>159</v>
      </c>
      <c r="C33" s="150" t="s">
        <v>160</v>
      </c>
      <c r="D33" s="150"/>
      <c r="E33" s="25"/>
      <c r="F33" s="137">
        <f t="shared" si="0"/>
        <v>0</v>
      </c>
      <c r="H33" s="11"/>
    </row>
    <row r="34" spans="1:8" ht="15" customHeight="1">
      <c r="A34" s="9"/>
      <c r="B34" s="7" t="s">
        <v>161</v>
      </c>
      <c r="C34" s="150" t="s">
        <v>162</v>
      </c>
      <c r="D34" s="150"/>
      <c r="E34" s="25"/>
      <c r="F34" s="137">
        <f t="shared" si="0"/>
        <v>0</v>
      </c>
      <c r="H34" s="11"/>
    </row>
    <row r="35" spans="1:8" ht="15" customHeight="1">
      <c r="A35" s="9"/>
      <c r="B35" s="7" t="s">
        <v>163</v>
      </c>
      <c r="C35" s="150" t="s">
        <v>164</v>
      </c>
      <c r="D35" s="150"/>
      <c r="E35" s="25"/>
      <c r="F35" s="137">
        <f t="shared" si="0"/>
        <v>0</v>
      </c>
      <c r="H35" s="11"/>
    </row>
    <row r="36" spans="1:8" ht="15" customHeight="1">
      <c r="A36" s="9"/>
      <c r="B36" s="7" t="s">
        <v>165</v>
      </c>
      <c r="C36" s="206" t="s">
        <v>166</v>
      </c>
      <c r="D36" s="206"/>
      <c r="E36" s="26"/>
      <c r="F36" s="137">
        <f t="shared" si="0"/>
        <v>0</v>
      </c>
      <c r="H36" s="11"/>
    </row>
    <row r="37" spans="1:8" ht="15" customHeight="1">
      <c r="A37" s="9"/>
      <c r="B37" s="186" t="s">
        <v>167</v>
      </c>
      <c r="C37" s="186"/>
      <c r="D37" s="186"/>
      <c r="E37" s="30">
        <f>SUM(E30:E36)</f>
        <v>0.2</v>
      </c>
      <c r="F37" s="20">
        <f>SUM(F29:F36)</f>
        <v>1587.05</v>
      </c>
      <c r="H37" s="11"/>
    </row>
    <row r="38" spans="1:8" ht="45.75" customHeight="1">
      <c r="A38" s="9"/>
      <c r="B38" s="87" t="s">
        <v>168</v>
      </c>
      <c r="C38" s="210" t="s">
        <v>169</v>
      </c>
      <c r="D38" s="205"/>
      <c r="E38" s="205"/>
      <c r="F38" s="205"/>
      <c r="H38" s="11"/>
    </row>
    <row r="39" spans="1:8" ht="7.5" customHeight="1">
      <c r="A39" s="9"/>
      <c r="B39" s="221"/>
      <c r="C39" s="221"/>
      <c r="D39" s="221"/>
      <c r="E39" s="221"/>
      <c r="F39" s="221"/>
      <c r="H39" s="11"/>
    </row>
    <row r="40" spans="1:8" ht="15" customHeight="1">
      <c r="A40" s="9"/>
      <c r="B40" s="186" t="s">
        <v>170</v>
      </c>
      <c r="C40" s="186"/>
      <c r="D40" s="186"/>
      <c r="E40" s="186"/>
      <c r="F40" s="186"/>
      <c r="H40" s="11"/>
    </row>
    <row r="41" spans="1:8" ht="15" customHeight="1">
      <c r="A41" s="9"/>
      <c r="B41" s="221"/>
      <c r="C41" s="221"/>
      <c r="D41" s="221"/>
      <c r="E41" s="221"/>
      <c r="F41" s="221"/>
      <c r="H41" s="11"/>
    </row>
    <row r="42" spans="1:8" ht="15" customHeight="1">
      <c r="A42" s="9"/>
      <c r="B42" s="186" t="s">
        <v>171</v>
      </c>
      <c r="C42" s="186"/>
      <c r="D42" s="186"/>
      <c r="E42" s="186"/>
      <c r="F42" s="186"/>
      <c r="H42" s="11"/>
    </row>
    <row r="43" spans="1:8" ht="15" customHeight="1">
      <c r="A43" s="9"/>
      <c r="B43" s="71" t="s">
        <v>172</v>
      </c>
      <c r="C43" s="186" t="s">
        <v>173</v>
      </c>
      <c r="D43" s="186"/>
      <c r="E43" s="31" t="s">
        <v>174</v>
      </c>
      <c r="F43" s="20" t="s">
        <v>154</v>
      </c>
      <c r="H43" s="11"/>
    </row>
    <row r="44" spans="1:8" ht="15" customHeight="1">
      <c r="A44" s="9"/>
      <c r="B44" s="7" t="s">
        <v>127</v>
      </c>
      <c r="C44" s="206" t="s">
        <v>175</v>
      </c>
      <c r="D44" s="206"/>
      <c r="E44" s="25">
        <v>8.3330000000000001E-2</v>
      </c>
      <c r="F44" s="138">
        <f>E44*$F$37</f>
        <v>132.25</v>
      </c>
      <c r="H44" s="11"/>
    </row>
    <row r="45" spans="1:8" ht="15" customHeight="1">
      <c r="A45" s="9"/>
      <c r="B45" s="18" t="s">
        <v>129</v>
      </c>
      <c r="C45" s="230" t="s">
        <v>176</v>
      </c>
      <c r="D45" s="230"/>
      <c r="E45" s="27">
        <f>8.33%+2.778%</f>
        <v>0.11108</v>
      </c>
      <c r="F45" s="138">
        <f>E45*$F$37</f>
        <v>176.29</v>
      </c>
      <c r="H45" s="11"/>
    </row>
    <row r="46" spans="1:8" ht="15" customHeight="1">
      <c r="A46" s="9"/>
      <c r="B46" s="186" t="s">
        <v>177</v>
      </c>
      <c r="C46" s="186"/>
      <c r="D46" s="186"/>
      <c r="E46" s="24">
        <f>SUM(E44:E45)</f>
        <v>0.19441</v>
      </c>
      <c r="F46" s="21">
        <f>SUM(F44:F45)</f>
        <v>308.54000000000002</v>
      </c>
      <c r="H46" s="11"/>
    </row>
    <row r="47" spans="1:8" ht="45.75" customHeight="1">
      <c r="A47" s="9"/>
      <c r="B47" s="87" t="s">
        <v>178</v>
      </c>
      <c r="C47" s="205" t="s">
        <v>179</v>
      </c>
      <c r="D47" s="205"/>
      <c r="E47" s="205"/>
      <c r="F47" s="205"/>
      <c r="H47" s="11"/>
    </row>
    <row r="48" spans="1:8" ht="15" customHeight="1">
      <c r="A48" s="9"/>
      <c r="B48" s="221"/>
      <c r="C48" s="221"/>
      <c r="D48" s="221"/>
      <c r="E48" s="221"/>
      <c r="F48" s="221"/>
      <c r="H48" s="11"/>
    </row>
    <row r="49" spans="1:8" ht="15" customHeight="1">
      <c r="A49" s="9"/>
      <c r="B49" s="186" t="s">
        <v>180</v>
      </c>
      <c r="C49" s="186"/>
      <c r="D49" s="186"/>
      <c r="E49" s="186"/>
      <c r="F49" s="186"/>
      <c r="H49" s="11"/>
    </row>
    <row r="50" spans="1:8" ht="15" customHeight="1">
      <c r="A50" s="9"/>
      <c r="B50" s="71" t="s">
        <v>181</v>
      </c>
      <c r="C50" s="186" t="s">
        <v>182</v>
      </c>
      <c r="D50" s="186"/>
      <c r="E50" s="31" t="s">
        <v>174</v>
      </c>
      <c r="F50" s="20" t="s">
        <v>154</v>
      </c>
      <c r="H50" s="11"/>
    </row>
    <row r="51" spans="1:8" ht="15" customHeight="1">
      <c r="A51" s="9"/>
      <c r="B51" s="7" t="s">
        <v>127</v>
      </c>
      <c r="C51" s="206" t="s">
        <v>183</v>
      </c>
      <c r="D51" s="206"/>
      <c r="E51" s="25">
        <v>0.2</v>
      </c>
      <c r="F51" s="138">
        <f>E51*($F$37+$F$46)</f>
        <v>379.12</v>
      </c>
      <c r="H51" s="11"/>
    </row>
    <row r="52" spans="1:8" ht="15" customHeight="1">
      <c r="A52" s="9"/>
      <c r="B52" s="7" t="s">
        <v>129</v>
      </c>
      <c r="C52" s="206" t="s">
        <v>184</v>
      </c>
      <c r="D52" s="206"/>
      <c r="E52" s="25">
        <v>2.5000000000000001E-2</v>
      </c>
      <c r="F52" s="138">
        <f t="shared" ref="F52:F58" si="1">E52*($F$37+$F$46)</f>
        <v>47.39</v>
      </c>
      <c r="H52" s="11"/>
    </row>
    <row r="53" spans="1:8" ht="15" customHeight="1">
      <c r="A53" s="9"/>
      <c r="B53" s="7" t="s">
        <v>132</v>
      </c>
      <c r="C53" s="206" t="s">
        <v>185</v>
      </c>
      <c r="D53" s="206"/>
      <c r="E53" s="66">
        <v>0.02</v>
      </c>
      <c r="F53" s="138">
        <f t="shared" si="1"/>
        <v>37.909999999999997</v>
      </c>
      <c r="H53" s="11"/>
    </row>
    <row r="54" spans="1:8" ht="15" customHeight="1">
      <c r="A54" s="9"/>
      <c r="B54" s="7" t="s">
        <v>135</v>
      </c>
      <c r="C54" s="206" t="s">
        <v>186</v>
      </c>
      <c r="D54" s="206"/>
      <c r="E54" s="25">
        <v>1.4999999999999999E-2</v>
      </c>
      <c r="F54" s="138">
        <f t="shared" si="1"/>
        <v>28.43</v>
      </c>
      <c r="H54" s="11"/>
    </row>
    <row r="55" spans="1:8" ht="15" customHeight="1">
      <c r="A55" s="9"/>
      <c r="B55" s="7" t="s">
        <v>159</v>
      </c>
      <c r="C55" s="206" t="s">
        <v>187</v>
      </c>
      <c r="D55" s="206"/>
      <c r="E55" s="25">
        <v>0.01</v>
      </c>
      <c r="F55" s="138">
        <f t="shared" si="1"/>
        <v>18.96</v>
      </c>
      <c r="H55" s="11"/>
    </row>
    <row r="56" spans="1:8" ht="15" customHeight="1">
      <c r="A56" s="9"/>
      <c r="B56" s="7" t="s">
        <v>161</v>
      </c>
      <c r="C56" s="206" t="s">
        <v>188</v>
      </c>
      <c r="D56" s="206"/>
      <c r="E56" s="25">
        <v>6.0000000000000001E-3</v>
      </c>
      <c r="F56" s="138">
        <f t="shared" si="1"/>
        <v>11.37</v>
      </c>
      <c r="H56" s="11"/>
    </row>
    <row r="57" spans="1:8" ht="15" customHeight="1">
      <c r="A57" s="9"/>
      <c r="B57" s="7" t="s">
        <v>163</v>
      </c>
      <c r="C57" s="206" t="s">
        <v>189</v>
      </c>
      <c r="D57" s="206"/>
      <c r="E57" s="23">
        <v>2E-3</v>
      </c>
      <c r="F57" s="138">
        <f t="shared" si="1"/>
        <v>3.79</v>
      </c>
      <c r="H57" s="11"/>
    </row>
    <row r="58" spans="1:8" ht="15" customHeight="1">
      <c r="A58" s="9"/>
      <c r="B58" s="7" t="s">
        <v>165</v>
      </c>
      <c r="C58" s="206" t="s">
        <v>190</v>
      </c>
      <c r="D58" s="206"/>
      <c r="E58" s="25">
        <v>0.08</v>
      </c>
      <c r="F58" s="138">
        <f t="shared" si="1"/>
        <v>151.65</v>
      </c>
      <c r="H58" s="11"/>
    </row>
    <row r="59" spans="1:8" ht="15" customHeight="1">
      <c r="A59" s="9"/>
      <c r="B59" s="186" t="s">
        <v>177</v>
      </c>
      <c r="C59" s="186"/>
      <c r="D59" s="186"/>
      <c r="E59" s="24">
        <f>SUM(E51:E58)</f>
        <v>0.35799999999999998</v>
      </c>
      <c r="F59" s="20">
        <f>SUM(F51:F58)</f>
        <v>678.62</v>
      </c>
      <c r="H59" s="11"/>
    </row>
    <row r="60" spans="1:8" ht="13.9">
      <c r="A60" s="9"/>
      <c r="B60" s="87" t="s">
        <v>191</v>
      </c>
      <c r="C60" s="205" t="s">
        <v>192</v>
      </c>
      <c r="D60" s="205"/>
      <c r="E60" s="205"/>
      <c r="F60" s="205"/>
      <c r="H60" s="11"/>
    </row>
    <row r="61" spans="1:8" ht="13.9">
      <c r="A61" s="9"/>
      <c r="B61" s="87" t="s">
        <v>193</v>
      </c>
      <c r="C61" s="231" t="s">
        <v>194</v>
      </c>
      <c r="D61" s="231"/>
      <c r="E61" s="231"/>
      <c r="F61" s="231"/>
      <c r="H61" s="11"/>
    </row>
    <row r="62" spans="1:8" ht="30.75" customHeight="1">
      <c r="A62" s="9"/>
      <c r="B62" s="87" t="s">
        <v>195</v>
      </c>
      <c r="C62" s="232" t="s">
        <v>196</v>
      </c>
      <c r="D62" s="232"/>
      <c r="E62" s="232"/>
      <c r="F62" s="232"/>
      <c r="H62" s="11"/>
    </row>
    <row r="63" spans="1:8" ht="15" customHeight="1">
      <c r="A63" s="9"/>
      <c r="B63" s="221"/>
      <c r="C63" s="221"/>
      <c r="D63" s="221"/>
      <c r="E63" s="221"/>
      <c r="F63" s="221"/>
      <c r="H63" s="11"/>
    </row>
    <row r="64" spans="1:8" ht="15" customHeight="1">
      <c r="A64" s="9"/>
      <c r="B64" s="186" t="s">
        <v>197</v>
      </c>
      <c r="C64" s="186"/>
      <c r="D64" s="186"/>
      <c r="E64" s="186"/>
      <c r="F64" s="186"/>
      <c r="H64" s="11"/>
    </row>
    <row r="65" spans="1:8" ht="15" customHeight="1">
      <c r="A65" s="9"/>
      <c r="B65" s="71" t="s">
        <v>198</v>
      </c>
      <c r="C65" s="186" t="s">
        <v>199</v>
      </c>
      <c r="D65" s="186"/>
      <c r="E65" s="186"/>
      <c r="F65" s="20" t="s">
        <v>154</v>
      </c>
      <c r="H65" s="11"/>
    </row>
    <row r="66" spans="1:8" ht="15" customHeight="1">
      <c r="A66" s="9"/>
      <c r="B66" s="7" t="s">
        <v>127</v>
      </c>
      <c r="C66" s="206" t="s">
        <v>200</v>
      </c>
      <c r="D66" s="206"/>
      <c r="E66" s="206"/>
      <c r="F66" s="110">
        <f>(3.9*2*22)-(0.06*F29)</f>
        <v>92.25</v>
      </c>
      <c r="H66" s="11"/>
    </row>
    <row r="67" spans="1:8" ht="15" customHeight="1">
      <c r="A67" s="9"/>
      <c r="B67" s="7" t="s">
        <v>129</v>
      </c>
      <c r="C67" s="209" t="s">
        <v>201</v>
      </c>
      <c r="D67" s="209"/>
      <c r="E67" s="209"/>
      <c r="F67" s="139">
        <v>168</v>
      </c>
      <c r="H67" s="11"/>
    </row>
    <row r="68" spans="1:8" ht="15" customHeight="1">
      <c r="A68" s="9"/>
      <c r="B68" s="7" t="s">
        <v>132</v>
      </c>
      <c r="C68" s="219" t="s">
        <v>202</v>
      </c>
      <c r="D68" s="219"/>
      <c r="E68" s="219"/>
      <c r="F68" s="139" t="s">
        <v>203</v>
      </c>
    </row>
    <row r="69" spans="1:8" ht="15" customHeight="1">
      <c r="A69" s="9"/>
      <c r="B69" s="7" t="s">
        <v>135</v>
      </c>
      <c r="C69" s="219" t="s">
        <v>204</v>
      </c>
      <c r="D69" s="219"/>
      <c r="E69" s="219"/>
      <c r="F69" s="139">
        <v>0</v>
      </c>
      <c r="H69" s="11"/>
    </row>
    <row r="70" spans="1:8" ht="15" customHeight="1">
      <c r="A70" s="9"/>
      <c r="B70" s="7" t="s">
        <v>159</v>
      </c>
      <c r="C70" s="219" t="s">
        <v>205</v>
      </c>
      <c r="D70" s="219"/>
      <c r="E70" s="219"/>
      <c r="F70" s="139">
        <v>0</v>
      </c>
      <c r="H70" s="11"/>
    </row>
    <row r="71" spans="1:8" ht="15" customHeight="1">
      <c r="A71" s="9"/>
      <c r="B71" s="7" t="s">
        <v>161</v>
      </c>
      <c r="C71" s="219" t="s">
        <v>206</v>
      </c>
      <c r="D71" s="219"/>
      <c r="E71" s="219"/>
      <c r="F71" s="139">
        <v>0</v>
      </c>
      <c r="H71" s="11"/>
    </row>
    <row r="72" spans="1:8" ht="15" customHeight="1">
      <c r="A72" s="9"/>
      <c r="B72" s="186" t="s">
        <v>207</v>
      </c>
      <c r="C72" s="186"/>
      <c r="D72" s="186"/>
      <c r="E72" s="186"/>
      <c r="F72" s="20">
        <f>SUM(F66:F71)</f>
        <v>260.25</v>
      </c>
    </row>
    <row r="73" spans="1:8" ht="13.9">
      <c r="A73" s="9"/>
      <c r="B73" s="87" t="s">
        <v>208</v>
      </c>
      <c r="C73" s="205" t="s">
        <v>209</v>
      </c>
      <c r="D73" s="205"/>
      <c r="E73" s="205"/>
      <c r="F73" s="205"/>
      <c r="H73" s="11"/>
    </row>
    <row r="74" spans="1:8" ht="35.25" customHeight="1">
      <c r="A74" s="9"/>
      <c r="B74" s="220" t="s">
        <v>210</v>
      </c>
      <c r="C74" s="205" t="s">
        <v>211</v>
      </c>
      <c r="D74" s="205"/>
      <c r="E74" s="205"/>
      <c r="F74" s="205"/>
      <c r="H74" s="11"/>
    </row>
    <row r="75" spans="1:8" ht="11.25" customHeight="1">
      <c r="A75" s="9"/>
      <c r="B75" s="220"/>
      <c r="C75" s="205"/>
      <c r="D75" s="205"/>
      <c r="E75" s="205"/>
      <c r="F75" s="205"/>
      <c r="H75" s="11"/>
    </row>
    <row r="76" spans="1:8" ht="21.75" customHeight="1">
      <c r="A76" s="9"/>
      <c r="B76" s="220"/>
      <c r="C76" s="205"/>
      <c r="D76" s="205"/>
      <c r="E76" s="205"/>
      <c r="F76" s="205"/>
      <c r="H76" s="11"/>
    </row>
    <row r="77" spans="1:8" ht="6" customHeight="1">
      <c r="A77" s="9"/>
      <c r="B77" s="220"/>
      <c r="C77" s="205"/>
      <c r="D77" s="205"/>
      <c r="E77" s="205"/>
      <c r="F77" s="205"/>
      <c r="H77" s="11"/>
    </row>
    <row r="78" spans="1:8" ht="13.9">
      <c r="A78" s="9"/>
      <c r="B78" s="151"/>
      <c r="C78" s="152"/>
      <c r="D78" s="152"/>
      <c r="E78" s="152"/>
      <c r="F78" s="152"/>
      <c r="H78" s="11"/>
    </row>
    <row r="79" spans="1:8" ht="13.9">
      <c r="A79" s="9"/>
      <c r="B79" s="186" t="s">
        <v>212</v>
      </c>
      <c r="C79" s="186"/>
      <c r="D79" s="186"/>
      <c r="E79" s="186"/>
      <c r="F79" s="186"/>
      <c r="H79" s="11"/>
    </row>
    <row r="80" spans="1:8" ht="13.9">
      <c r="A80" s="9"/>
      <c r="B80" s="71">
        <v>2</v>
      </c>
      <c r="C80" s="233" t="s">
        <v>213</v>
      </c>
      <c r="D80" s="233"/>
      <c r="E80" s="31" t="s">
        <v>174</v>
      </c>
      <c r="F80" s="20" t="s">
        <v>154</v>
      </c>
      <c r="H80" s="11"/>
    </row>
    <row r="81" spans="1:8" ht="13.9">
      <c r="A81" s="9"/>
      <c r="B81" s="7" t="s">
        <v>172</v>
      </c>
      <c r="C81" s="206" t="str">
        <f>C43</f>
        <v>13º (décimo-terceiro) Salário, Férias e Adicional de Férias</v>
      </c>
      <c r="D81" s="206"/>
      <c r="E81" s="155">
        <f>E46</f>
        <v>0.19441</v>
      </c>
      <c r="F81" s="138">
        <f>F46</f>
        <v>308.54000000000002</v>
      </c>
      <c r="H81" s="11"/>
    </row>
    <row r="82" spans="1:8" ht="13.9">
      <c r="A82" s="9"/>
      <c r="B82" s="7" t="s">
        <v>181</v>
      </c>
      <c r="C82" s="222" t="str">
        <f>C50</f>
        <v>GPS, FGTS e Outras contribuições</v>
      </c>
      <c r="D82" s="222"/>
      <c r="E82" s="155">
        <f>E59</f>
        <v>0.35799999999999998</v>
      </c>
      <c r="F82" s="138">
        <f>F59</f>
        <v>678.62</v>
      </c>
      <c r="H82" s="11"/>
    </row>
    <row r="83" spans="1:8" ht="13.9">
      <c r="A83" s="9"/>
      <c r="B83" s="7" t="s">
        <v>198</v>
      </c>
      <c r="C83" s="206" t="str">
        <f>C65</f>
        <v>Benefícios Mensais e Diários</v>
      </c>
      <c r="D83" s="206"/>
      <c r="E83" s="155">
        <v>0</v>
      </c>
      <c r="F83" s="138">
        <f>F72</f>
        <v>260.25</v>
      </c>
      <c r="H83" s="11"/>
    </row>
    <row r="84" spans="1:8" ht="13.9">
      <c r="A84" s="9"/>
      <c r="B84" s="186" t="s">
        <v>177</v>
      </c>
      <c r="C84" s="186"/>
      <c r="D84" s="186"/>
      <c r="E84" s="31">
        <f>SUM(E81:E83)</f>
        <v>0.55240999999999996</v>
      </c>
      <c r="F84" s="20">
        <f>SUM(F81:F83)</f>
        <v>1247.4100000000001</v>
      </c>
      <c r="H84" s="11"/>
    </row>
    <row r="85" spans="1:8" ht="6" customHeight="1">
      <c r="A85" s="9"/>
      <c r="B85" s="221"/>
      <c r="C85" s="221"/>
      <c r="D85" s="221"/>
      <c r="E85" s="221"/>
      <c r="F85" s="221"/>
      <c r="H85" s="11"/>
    </row>
    <row r="86" spans="1:8" ht="15" customHeight="1">
      <c r="A86" s="9"/>
      <c r="B86" s="186" t="s">
        <v>214</v>
      </c>
      <c r="C86" s="186"/>
      <c r="D86" s="186"/>
      <c r="E86" s="186"/>
      <c r="F86" s="186"/>
      <c r="H86" s="11"/>
    </row>
    <row r="87" spans="1:8" ht="15" customHeight="1">
      <c r="A87" s="9"/>
      <c r="B87" s="71">
        <v>3</v>
      </c>
      <c r="C87" s="186" t="s">
        <v>215</v>
      </c>
      <c r="D87" s="186"/>
      <c r="E87" s="31" t="s">
        <v>174</v>
      </c>
      <c r="F87" s="20" t="s">
        <v>154</v>
      </c>
      <c r="H87" s="11"/>
    </row>
    <row r="88" spans="1:8" ht="15" customHeight="1">
      <c r="A88" s="9"/>
      <c r="B88" s="7" t="s">
        <v>127</v>
      </c>
      <c r="C88" s="206" t="s">
        <v>216</v>
      </c>
      <c r="D88" s="206"/>
      <c r="E88" s="23">
        <v>4.1999999999999997E-3</v>
      </c>
      <c r="F88" s="138">
        <f>E88*$F$37</f>
        <v>6.67</v>
      </c>
      <c r="H88" s="11"/>
    </row>
    <row r="89" spans="1:8" ht="15" customHeight="1">
      <c r="A89" s="9"/>
      <c r="B89" s="7" t="s">
        <v>129</v>
      </c>
      <c r="C89" s="222" t="s">
        <v>217</v>
      </c>
      <c r="D89" s="222"/>
      <c r="E89" s="23">
        <f>E88*E58</f>
        <v>3.4000000000000002E-4</v>
      </c>
      <c r="F89" s="138">
        <f>E89*F37</f>
        <v>0.54</v>
      </c>
      <c r="H89" s="11"/>
    </row>
    <row r="90" spans="1:8" ht="15" customHeight="1">
      <c r="A90" s="9"/>
      <c r="B90" s="7" t="s">
        <v>132</v>
      </c>
      <c r="C90" s="206" t="s">
        <v>218</v>
      </c>
      <c r="D90" s="206"/>
      <c r="E90" s="23">
        <f>((1+1/12+E45)*E58*40%)*90%</f>
        <v>3.44E-2</v>
      </c>
      <c r="F90" s="138">
        <f>E90*$F$37</f>
        <v>54.59</v>
      </c>
      <c r="H90" s="11"/>
    </row>
    <row r="91" spans="1:8" ht="15" customHeight="1">
      <c r="A91" s="9"/>
      <c r="B91" s="7" t="s">
        <v>135</v>
      </c>
      <c r="C91" s="206" t="s">
        <v>219</v>
      </c>
      <c r="D91" s="206"/>
      <c r="E91" s="23">
        <f>(1/30*7)/12</f>
        <v>1.9439999999999999E-2</v>
      </c>
      <c r="F91" s="138">
        <f t="shared" ref="F91" si="2">E91*$F$37</f>
        <v>30.85</v>
      </c>
      <c r="H91" s="11"/>
    </row>
    <row r="92" spans="1:8" ht="15" customHeight="1">
      <c r="A92" s="9"/>
      <c r="B92" s="7" t="s">
        <v>159</v>
      </c>
      <c r="C92" s="222" t="s">
        <v>220</v>
      </c>
      <c r="D92" s="222"/>
      <c r="E92" s="23">
        <f>E91*E82</f>
        <v>6.96E-3</v>
      </c>
      <c r="F92" s="138">
        <f>E92*$F$37</f>
        <v>11.05</v>
      </c>
      <c r="H92" s="11"/>
    </row>
    <row r="93" spans="1:8" ht="15" customHeight="1">
      <c r="A93" s="9"/>
      <c r="B93" s="7" t="s">
        <v>161</v>
      </c>
      <c r="C93" s="206" t="s">
        <v>221</v>
      </c>
      <c r="D93" s="206"/>
      <c r="E93" s="23">
        <f>4%-E90</f>
        <v>5.5999999999999999E-3</v>
      </c>
      <c r="F93" s="138">
        <f t="shared" ref="F93" si="3">E93*$F$37</f>
        <v>8.89</v>
      </c>
      <c r="H93" s="11"/>
    </row>
    <row r="94" spans="1:8" ht="15" customHeight="1">
      <c r="A94" s="9"/>
      <c r="B94" s="186" t="s">
        <v>177</v>
      </c>
      <c r="C94" s="186"/>
      <c r="D94" s="186"/>
      <c r="E94" s="24">
        <f>SUM(E88:E93)</f>
        <v>7.0940000000000003E-2</v>
      </c>
      <c r="F94" s="20">
        <f>SUM(F88:F93)</f>
        <v>112.59</v>
      </c>
      <c r="H94" s="11"/>
    </row>
    <row r="95" spans="1:8" ht="37.5" hidden="1" customHeight="1">
      <c r="A95" s="9"/>
      <c r="B95" s="90" t="s">
        <v>222</v>
      </c>
      <c r="C95" s="223" t="s">
        <v>223</v>
      </c>
      <c r="D95" s="223"/>
      <c r="E95" s="223"/>
      <c r="F95" s="223"/>
      <c r="H95" s="11"/>
    </row>
    <row r="96" spans="1:8" ht="141.75" hidden="1" customHeight="1">
      <c r="A96" s="9"/>
      <c r="B96" s="90" t="s">
        <v>224</v>
      </c>
      <c r="C96" s="223" t="s">
        <v>225</v>
      </c>
      <c r="D96" s="223"/>
      <c r="E96" s="223"/>
      <c r="F96" s="223"/>
      <c r="H96" s="11"/>
    </row>
    <row r="97" spans="1:8" ht="27.75" hidden="1" customHeight="1">
      <c r="A97" s="9"/>
      <c r="B97" s="90" t="s">
        <v>226</v>
      </c>
      <c r="C97" s="223" t="s">
        <v>227</v>
      </c>
      <c r="D97" s="223"/>
      <c r="E97" s="223"/>
      <c r="F97" s="223"/>
      <c r="H97" s="11"/>
    </row>
    <row r="98" spans="1:8" ht="38.25" hidden="1" customHeight="1">
      <c r="A98" s="9"/>
      <c r="B98" s="90" t="s">
        <v>228</v>
      </c>
      <c r="C98" s="223" t="s">
        <v>229</v>
      </c>
      <c r="D98" s="223"/>
      <c r="E98" s="223"/>
      <c r="F98" s="223"/>
      <c r="H98" s="11"/>
    </row>
    <row r="99" spans="1:8" ht="36.75" hidden="1" customHeight="1">
      <c r="A99" s="9"/>
      <c r="B99" s="90" t="s">
        <v>230</v>
      </c>
      <c r="C99" s="223" t="s">
        <v>231</v>
      </c>
      <c r="D99" s="223"/>
      <c r="E99" s="223"/>
      <c r="F99" s="223"/>
      <c r="H99" s="11"/>
    </row>
    <row r="100" spans="1:8" ht="24" hidden="1">
      <c r="A100" s="9"/>
      <c r="B100" s="90" t="s">
        <v>232</v>
      </c>
      <c r="C100" s="223" t="s">
        <v>233</v>
      </c>
      <c r="D100" s="223"/>
      <c r="E100" s="223"/>
      <c r="F100" s="223"/>
      <c r="H100" s="11"/>
    </row>
    <row r="101" spans="1:8" ht="63" hidden="1" customHeight="1">
      <c r="A101" s="9"/>
      <c r="B101" s="90" t="s">
        <v>234</v>
      </c>
      <c r="C101" s="223" t="s">
        <v>235</v>
      </c>
      <c r="D101" s="223"/>
      <c r="E101" s="223"/>
      <c r="F101" s="223"/>
      <c r="H101" s="11"/>
    </row>
    <row r="102" spans="1:8" ht="39" customHeight="1">
      <c r="A102" s="9"/>
      <c r="B102" s="94" t="s">
        <v>236</v>
      </c>
      <c r="C102" s="207" t="s">
        <v>237</v>
      </c>
      <c r="D102" s="207"/>
      <c r="E102" s="207"/>
      <c r="F102" s="207"/>
      <c r="H102" s="11"/>
    </row>
    <row r="103" spans="1:8" ht="6" customHeight="1">
      <c r="A103" s="9"/>
      <c r="B103" s="221"/>
      <c r="C103" s="221"/>
      <c r="D103" s="221"/>
      <c r="E103" s="221"/>
      <c r="F103" s="221"/>
      <c r="H103" s="11"/>
    </row>
    <row r="104" spans="1:8" ht="15" customHeight="1">
      <c r="A104" s="9"/>
      <c r="B104" s="186" t="s">
        <v>238</v>
      </c>
      <c r="C104" s="186"/>
      <c r="D104" s="186"/>
      <c r="E104" s="186"/>
      <c r="F104" s="186"/>
      <c r="H104" s="11"/>
    </row>
    <row r="105" spans="1:8" ht="38.25" customHeight="1">
      <c r="A105" s="9"/>
      <c r="B105" s="94" t="s">
        <v>239</v>
      </c>
      <c r="C105" s="207" t="s">
        <v>240</v>
      </c>
      <c r="D105" s="207"/>
      <c r="E105" s="207"/>
      <c r="F105" s="207"/>
      <c r="H105" s="11"/>
    </row>
    <row r="106" spans="1:8" ht="15" customHeight="1">
      <c r="A106" s="9"/>
      <c r="B106" s="221"/>
      <c r="C106" s="221"/>
      <c r="D106" s="221"/>
      <c r="E106" s="221"/>
      <c r="F106" s="221"/>
      <c r="H106" s="11"/>
    </row>
    <row r="107" spans="1:8" ht="15" customHeight="1">
      <c r="A107" s="9"/>
      <c r="B107" s="186" t="s">
        <v>241</v>
      </c>
      <c r="C107" s="186"/>
      <c r="D107" s="186"/>
      <c r="E107" s="186"/>
      <c r="F107" s="186"/>
      <c r="H107" s="11"/>
    </row>
    <row r="108" spans="1:8" ht="15" customHeight="1">
      <c r="A108" s="9"/>
      <c r="B108" s="71" t="s">
        <v>242</v>
      </c>
      <c r="C108" s="229" t="s">
        <v>243</v>
      </c>
      <c r="D108" s="229"/>
      <c r="E108" s="31" t="s">
        <v>174</v>
      </c>
      <c r="F108" s="20" t="s">
        <v>154</v>
      </c>
      <c r="H108" s="11"/>
    </row>
    <row r="109" spans="1:8" ht="15" customHeight="1">
      <c r="A109" s="9"/>
      <c r="B109" s="7" t="s">
        <v>127</v>
      </c>
      <c r="C109" s="206" t="s">
        <v>244</v>
      </c>
      <c r="D109" s="206"/>
      <c r="E109" s="25">
        <f>((1+1+1/3)*1/12)/12</f>
        <v>1.6199999999999999E-2</v>
      </c>
      <c r="F109" s="138">
        <f t="shared" ref="F109:F114" si="4">E109*$F$37</f>
        <v>25.71</v>
      </c>
      <c r="H109" s="11"/>
    </row>
    <row r="110" spans="1:8" ht="15" customHeight="1">
      <c r="A110" s="9"/>
      <c r="B110" s="7" t="s">
        <v>129</v>
      </c>
      <c r="C110" s="222" t="s">
        <v>245</v>
      </c>
      <c r="D110" s="222"/>
      <c r="E110" s="25">
        <f>(2.96/30)/12</f>
        <v>8.2199999999999999E-3</v>
      </c>
      <c r="F110" s="138">
        <f t="shared" si="4"/>
        <v>13.05</v>
      </c>
      <c r="H110" s="11"/>
    </row>
    <row r="111" spans="1:8" ht="15" customHeight="1">
      <c r="A111" s="9"/>
      <c r="B111" s="7" t="s">
        <v>132</v>
      </c>
      <c r="C111" s="153" t="s">
        <v>246</v>
      </c>
      <c r="D111" s="153"/>
      <c r="E111" s="25">
        <f>((5/30)/12)*1.5%</f>
        <v>2.1000000000000001E-4</v>
      </c>
      <c r="F111" s="138">
        <f t="shared" si="4"/>
        <v>0.33</v>
      </c>
      <c r="H111" s="11"/>
    </row>
    <row r="112" spans="1:8" ht="15" customHeight="1">
      <c r="A112" s="9"/>
      <c r="B112" s="7" t="s">
        <v>135</v>
      </c>
      <c r="C112" s="206" t="s">
        <v>247</v>
      </c>
      <c r="D112" s="206"/>
      <c r="E112" s="25">
        <f>((15/30)/12)*0.0078</f>
        <v>3.3E-4</v>
      </c>
      <c r="F112" s="138">
        <f t="shared" si="4"/>
        <v>0.52</v>
      </c>
      <c r="H112" s="11"/>
    </row>
    <row r="113" spans="1:8" ht="15" customHeight="1">
      <c r="A113" s="9"/>
      <c r="B113" s="7" t="s">
        <v>159</v>
      </c>
      <c r="C113" s="206" t="s">
        <v>248</v>
      </c>
      <c r="D113" s="206"/>
      <c r="E113" s="25">
        <f>((1+1/3)/12)*(4/12)*2%</f>
        <v>7.3999999999999999E-4</v>
      </c>
      <c r="F113" s="138">
        <f t="shared" si="4"/>
        <v>1.17</v>
      </c>
      <c r="H113" s="11"/>
    </row>
    <row r="114" spans="1:8" ht="15" customHeight="1">
      <c r="A114" s="9"/>
      <c r="B114" s="7" t="s">
        <v>161</v>
      </c>
      <c r="C114" s="204" t="s">
        <v>249</v>
      </c>
      <c r="D114" s="204"/>
      <c r="E114" s="25">
        <v>0</v>
      </c>
      <c r="F114" s="138">
        <f t="shared" si="4"/>
        <v>0</v>
      </c>
      <c r="H114" s="11"/>
    </row>
    <row r="115" spans="1:8" ht="15" customHeight="1">
      <c r="A115" s="9"/>
      <c r="B115" s="186" t="s">
        <v>177</v>
      </c>
      <c r="C115" s="186"/>
      <c r="D115" s="186"/>
      <c r="E115" s="24">
        <f>SUM(E109:E114)</f>
        <v>2.5700000000000001E-2</v>
      </c>
      <c r="F115" s="141">
        <f>SUM(F109:F114)</f>
        <v>40.78</v>
      </c>
      <c r="H115" s="11"/>
    </row>
    <row r="116" spans="1:8" ht="64.5" hidden="1" customHeight="1">
      <c r="A116" s="9"/>
      <c r="B116" s="90" t="s">
        <v>250</v>
      </c>
      <c r="C116" s="207" t="s">
        <v>251</v>
      </c>
      <c r="D116" s="207"/>
      <c r="E116" s="207"/>
      <c r="F116" s="207"/>
      <c r="H116" s="11"/>
    </row>
    <row r="117" spans="1:8" ht="25.5" hidden="1" customHeight="1">
      <c r="A117" s="9"/>
      <c r="B117" s="90" t="s">
        <v>252</v>
      </c>
      <c r="C117" s="207" t="s">
        <v>253</v>
      </c>
      <c r="D117" s="207"/>
      <c r="E117" s="207"/>
      <c r="F117" s="207"/>
      <c r="H117" s="11"/>
    </row>
    <row r="118" spans="1:8" ht="25.5" hidden="1" customHeight="1">
      <c r="A118" s="9"/>
      <c r="B118" s="90" t="s">
        <v>254</v>
      </c>
      <c r="C118" s="207" t="s">
        <v>255</v>
      </c>
      <c r="D118" s="207"/>
      <c r="E118" s="207"/>
      <c r="F118" s="207"/>
      <c r="H118" s="11"/>
    </row>
    <row r="119" spans="1:8" ht="22.5" hidden="1" customHeight="1">
      <c r="A119" s="9"/>
      <c r="B119" s="90" t="s">
        <v>256</v>
      </c>
      <c r="C119" s="207" t="s">
        <v>257</v>
      </c>
      <c r="D119" s="207"/>
      <c r="E119" s="207"/>
      <c r="F119" s="207"/>
      <c r="H119" s="11"/>
    </row>
    <row r="120" spans="1:8" ht="45" hidden="1" customHeight="1">
      <c r="A120" s="9"/>
      <c r="B120" s="90" t="s">
        <v>258</v>
      </c>
      <c r="C120" s="207" t="s">
        <v>259</v>
      </c>
      <c r="D120" s="207"/>
      <c r="E120" s="207"/>
      <c r="F120" s="207"/>
      <c r="H120" s="11"/>
    </row>
    <row r="121" spans="1:8" ht="66.75" hidden="1" customHeight="1">
      <c r="A121" s="9"/>
      <c r="B121" s="90" t="s">
        <v>260</v>
      </c>
      <c r="C121" s="207" t="s">
        <v>261</v>
      </c>
      <c r="D121" s="207"/>
      <c r="E121" s="207"/>
      <c r="F121" s="207"/>
      <c r="H121" s="11"/>
    </row>
    <row r="122" spans="1:8" ht="102" hidden="1" customHeight="1">
      <c r="A122" s="9"/>
      <c r="B122" s="90" t="s">
        <v>262</v>
      </c>
      <c r="C122" s="207" t="s">
        <v>263</v>
      </c>
      <c r="D122" s="207"/>
      <c r="E122" s="207"/>
      <c r="F122" s="207"/>
      <c r="H122" s="11"/>
    </row>
    <row r="123" spans="1:8" ht="13.9">
      <c r="A123" s="9"/>
      <c r="B123" s="221"/>
      <c r="C123" s="221"/>
      <c r="D123" s="221"/>
      <c r="E123" s="221"/>
      <c r="F123" s="221"/>
      <c r="H123" s="11"/>
    </row>
    <row r="124" spans="1:8" ht="15" customHeight="1">
      <c r="A124" s="9"/>
      <c r="B124" s="186" t="s">
        <v>264</v>
      </c>
      <c r="C124" s="186"/>
      <c r="D124" s="186"/>
      <c r="E124" s="186"/>
      <c r="F124" s="186"/>
      <c r="H124" s="11"/>
    </row>
    <row r="125" spans="1:8" ht="15" customHeight="1">
      <c r="A125" s="9"/>
      <c r="B125" s="71" t="s">
        <v>265</v>
      </c>
      <c r="C125" s="186" t="s">
        <v>266</v>
      </c>
      <c r="D125" s="186"/>
      <c r="E125" s="31" t="s">
        <v>174</v>
      </c>
      <c r="F125" s="20" t="s">
        <v>154</v>
      </c>
      <c r="H125" s="11"/>
    </row>
    <row r="126" spans="1:8" ht="15" customHeight="1">
      <c r="A126" s="9"/>
      <c r="B126" s="7" t="s">
        <v>127</v>
      </c>
      <c r="C126" s="206" t="s">
        <v>267</v>
      </c>
      <c r="D126" s="206"/>
      <c r="E126" s="23">
        <v>0</v>
      </c>
      <c r="F126" s="138">
        <f>E126*$F$37</f>
        <v>0</v>
      </c>
      <c r="H126" s="11"/>
    </row>
    <row r="127" spans="1:8" ht="15" customHeight="1">
      <c r="A127" s="9"/>
      <c r="B127" s="186" t="s">
        <v>177</v>
      </c>
      <c r="C127" s="186"/>
      <c r="D127" s="186"/>
      <c r="E127" s="24">
        <f>SUM(E126)</f>
        <v>0</v>
      </c>
      <c r="F127" s="20">
        <f>SUM(F126)</f>
        <v>0</v>
      </c>
      <c r="H127" s="11"/>
    </row>
    <row r="128" spans="1:8" ht="15" customHeight="1">
      <c r="A128" s="9"/>
      <c r="B128" s="94" t="s">
        <v>268</v>
      </c>
      <c r="C128" s="208" t="s">
        <v>269</v>
      </c>
      <c r="D128" s="208"/>
      <c r="E128" s="208"/>
      <c r="F128" s="208"/>
      <c r="H128" s="11"/>
    </row>
    <row r="129" spans="1:8" ht="13.9">
      <c r="A129" s="9"/>
      <c r="B129" s="221"/>
      <c r="C129" s="221"/>
      <c r="D129" s="221"/>
      <c r="E129" s="221"/>
      <c r="F129" s="221"/>
      <c r="H129" s="11"/>
    </row>
    <row r="130" spans="1:8" ht="15" customHeight="1">
      <c r="A130" s="9"/>
      <c r="B130" s="186" t="s">
        <v>270</v>
      </c>
      <c r="C130" s="186"/>
      <c r="D130" s="186"/>
      <c r="E130" s="186"/>
      <c r="F130" s="186"/>
      <c r="H130" s="11"/>
    </row>
    <row r="131" spans="1:8" ht="15" customHeight="1">
      <c r="A131" s="9"/>
      <c r="B131" s="71">
        <v>4</v>
      </c>
      <c r="C131" s="233" t="s">
        <v>271</v>
      </c>
      <c r="D131" s="233"/>
      <c r="E131" s="31" t="s">
        <v>174</v>
      </c>
      <c r="F131" s="20" t="s">
        <v>154</v>
      </c>
      <c r="H131" s="11"/>
    </row>
    <row r="132" spans="1:8" ht="15" customHeight="1">
      <c r="A132" s="9"/>
      <c r="B132" s="7" t="s">
        <v>242</v>
      </c>
      <c r="C132" s="206" t="str">
        <f>C108</f>
        <v>Ausências Legais</v>
      </c>
      <c r="D132" s="206"/>
      <c r="E132" s="155">
        <f>E115</f>
        <v>2.5700000000000001E-2</v>
      </c>
      <c r="F132" s="138">
        <f>F115</f>
        <v>40.78</v>
      </c>
      <c r="H132" s="11"/>
    </row>
    <row r="133" spans="1:8" ht="15" customHeight="1">
      <c r="A133" s="9"/>
      <c r="B133" s="7" t="s">
        <v>265</v>
      </c>
      <c r="C133" s="222" t="str">
        <f>C125</f>
        <v>Intrajornada</v>
      </c>
      <c r="D133" s="222"/>
      <c r="E133" s="155">
        <f>E127</f>
        <v>0</v>
      </c>
      <c r="F133" s="138">
        <f>F127</f>
        <v>0</v>
      </c>
      <c r="H133" s="11"/>
    </row>
    <row r="134" spans="1:8" ht="15" customHeight="1">
      <c r="A134" s="9"/>
      <c r="B134" s="186" t="s">
        <v>177</v>
      </c>
      <c r="C134" s="186"/>
      <c r="D134" s="186"/>
      <c r="E134" s="31">
        <f>SUM(E132:E133)</f>
        <v>2.5700000000000001E-2</v>
      </c>
      <c r="F134" s="20">
        <f>SUM(F132:F133)</f>
        <v>40.78</v>
      </c>
      <c r="H134" s="11"/>
    </row>
    <row r="135" spans="1:8" ht="8.25" customHeight="1">
      <c r="A135" s="9"/>
      <c r="B135" s="202"/>
      <c r="C135" s="202"/>
      <c r="D135" s="202"/>
      <c r="E135" s="202"/>
      <c r="F135" s="202"/>
      <c r="H135" s="11"/>
    </row>
    <row r="136" spans="1:8" ht="15" customHeight="1">
      <c r="A136" s="9"/>
      <c r="B136" s="186" t="s">
        <v>272</v>
      </c>
      <c r="C136" s="186"/>
      <c r="D136" s="186"/>
      <c r="E136" s="186"/>
      <c r="F136" s="186"/>
      <c r="H136" s="11"/>
    </row>
    <row r="137" spans="1:8" ht="15" customHeight="1">
      <c r="A137" s="9"/>
      <c r="B137" s="71">
        <v>5</v>
      </c>
      <c r="C137" s="186" t="s">
        <v>273</v>
      </c>
      <c r="D137" s="186"/>
      <c r="E137" s="186"/>
      <c r="F137" s="20" t="s">
        <v>154</v>
      </c>
      <c r="H137" s="11"/>
    </row>
    <row r="138" spans="1:8" ht="15" customHeight="1">
      <c r="A138" s="9"/>
      <c r="B138" s="7" t="s">
        <v>127</v>
      </c>
      <c r="C138" s="206" t="s">
        <v>274</v>
      </c>
      <c r="D138" s="206"/>
      <c r="E138" s="206"/>
      <c r="F138" s="142">
        <v>86.5</v>
      </c>
      <c r="H138" s="11"/>
    </row>
    <row r="139" spans="1:8" ht="15" customHeight="1">
      <c r="A139" s="9"/>
      <c r="B139" s="7" t="s">
        <v>129</v>
      </c>
      <c r="C139" s="206" t="s">
        <v>275</v>
      </c>
      <c r="D139" s="206"/>
      <c r="E139" s="206"/>
      <c r="F139" s="142">
        <f>1878.31+7.15+138.56</f>
        <v>2024.02</v>
      </c>
      <c r="H139" s="11"/>
    </row>
    <row r="140" spans="1:8" ht="15" customHeight="1">
      <c r="A140" s="9"/>
      <c r="B140" s="7" t="s">
        <v>132</v>
      </c>
      <c r="C140" s="206" t="s">
        <v>276</v>
      </c>
      <c r="D140" s="206"/>
      <c r="E140" s="206"/>
      <c r="F140" s="142">
        <v>0</v>
      </c>
      <c r="H140" s="11"/>
    </row>
    <row r="141" spans="1:8" ht="15" customHeight="1">
      <c r="A141" s="9"/>
      <c r="B141" s="7" t="s">
        <v>135</v>
      </c>
      <c r="C141" s="204" t="s">
        <v>206</v>
      </c>
      <c r="D141" s="204"/>
      <c r="E141" s="204"/>
      <c r="F141" s="91">
        <v>0</v>
      </c>
      <c r="H141" s="11"/>
    </row>
    <row r="142" spans="1:8" ht="15" customHeight="1">
      <c r="A142" s="9"/>
      <c r="B142" s="186" t="s">
        <v>277</v>
      </c>
      <c r="C142" s="186"/>
      <c r="D142" s="186"/>
      <c r="E142" s="186"/>
      <c r="F142" s="20">
        <f>SUM(F138:F141)</f>
        <v>2110.52</v>
      </c>
      <c r="H142" s="11"/>
    </row>
    <row r="143" spans="1:8" ht="51.75" customHeight="1">
      <c r="A143" s="9"/>
      <c r="B143" s="94" t="s">
        <v>278</v>
      </c>
      <c r="C143" s="207" t="s">
        <v>279</v>
      </c>
      <c r="D143" s="207"/>
      <c r="E143" s="207"/>
      <c r="F143" s="207"/>
      <c r="H143" s="11"/>
    </row>
    <row r="144" spans="1:8" ht="6.75" customHeight="1">
      <c r="A144" s="9"/>
      <c r="B144" s="202"/>
      <c r="C144" s="202"/>
      <c r="D144" s="202"/>
      <c r="E144" s="202"/>
      <c r="F144" s="202"/>
      <c r="H144" s="11"/>
    </row>
    <row r="145" spans="1:8" ht="15" customHeight="1">
      <c r="A145" s="9"/>
      <c r="B145" s="186" t="s">
        <v>280</v>
      </c>
      <c r="C145" s="186"/>
      <c r="D145" s="186"/>
      <c r="E145" s="186"/>
      <c r="F145" s="186"/>
      <c r="H145" s="11"/>
    </row>
    <row r="146" spans="1:8" ht="15" customHeight="1">
      <c r="A146" s="9"/>
      <c r="B146" s="71">
        <v>6</v>
      </c>
      <c r="C146" s="186" t="s">
        <v>281</v>
      </c>
      <c r="D146" s="186"/>
      <c r="E146" s="31" t="s">
        <v>174</v>
      </c>
      <c r="F146" s="20" t="s">
        <v>154</v>
      </c>
      <c r="H146" s="11"/>
    </row>
    <row r="147" spans="1:8" ht="15" customHeight="1">
      <c r="A147" s="9"/>
      <c r="B147" s="7" t="s">
        <v>127</v>
      </c>
      <c r="C147" s="217" t="s">
        <v>282</v>
      </c>
      <c r="D147" s="217"/>
      <c r="E147" s="28">
        <v>0.03</v>
      </c>
      <c r="F147" s="143">
        <f>(F37+F84+F94+F134+F142)*E147</f>
        <v>152.94999999999999</v>
      </c>
      <c r="H147" s="11"/>
    </row>
    <row r="148" spans="1:8" ht="15" customHeight="1">
      <c r="A148" s="9"/>
      <c r="B148" s="7" t="s">
        <v>129</v>
      </c>
      <c r="C148" s="72" t="s">
        <v>283</v>
      </c>
      <c r="D148" s="72"/>
      <c r="E148" s="28">
        <v>6.7900000000000002E-2</v>
      </c>
      <c r="F148" s="143">
        <f>(F37+F84+F94+F134+F142)*E148</f>
        <v>346.18</v>
      </c>
      <c r="H148" s="11"/>
    </row>
    <row r="149" spans="1:8" ht="15" customHeight="1">
      <c r="A149" s="9"/>
      <c r="B149" s="186" t="s">
        <v>177</v>
      </c>
      <c r="C149" s="186"/>
      <c r="D149" s="186"/>
      <c r="E149" s="24">
        <f>SUM(E147:E148)</f>
        <v>9.7900000000000001E-2</v>
      </c>
      <c r="F149" s="21">
        <f>SUM(F147:F148)</f>
        <v>499.13</v>
      </c>
      <c r="H149" s="11"/>
    </row>
    <row r="150" spans="1:8" ht="15" customHeight="1">
      <c r="A150" s="9"/>
      <c r="B150" s="227" t="s">
        <v>132</v>
      </c>
      <c r="C150" s="206" t="s">
        <v>284</v>
      </c>
      <c r="D150" s="206"/>
      <c r="E150" s="206"/>
      <c r="F150" s="206"/>
      <c r="H150" s="11"/>
    </row>
    <row r="151" spans="1:8" ht="15" customHeight="1">
      <c r="A151" s="9"/>
      <c r="B151" s="227"/>
      <c r="C151" s="228" t="s">
        <v>285</v>
      </c>
      <c r="D151" s="9" t="s">
        <v>286</v>
      </c>
      <c r="E151" s="25">
        <v>7.5999999999999998E-2</v>
      </c>
      <c r="F151" s="144">
        <f>(($F$37+$F$84+$F$94+$F$134+$F$149)/1-$E$155)*E151</f>
        <v>265</v>
      </c>
      <c r="H151" s="11"/>
    </row>
    <row r="152" spans="1:8" ht="15" customHeight="1">
      <c r="A152" s="9"/>
      <c r="B152" s="227"/>
      <c r="C152" s="228"/>
      <c r="D152" s="9" t="s">
        <v>287</v>
      </c>
      <c r="E152" s="25">
        <v>1.6500000000000001E-2</v>
      </c>
      <c r="F152" s="144">
        <f t="shared" ref="F152:F154" si="5">(($F$37+$F$84+$F$94+$F$134+$F$149)/1-$E$155)*E152</f>
        <v>57.53</v>
      </c>
      <c r="H152" s="11"/>
    </row>
    <row r="153" spans="1:8" ht="15" customHeight="1">
      <c r="A153" s="9"/>
      <c r="B153" s="227"/>
      <c r="C153" s="154" t="s">
        <v>288</v>
      </c>
      <c r="D153" s="9" t="s">
        <v>289</v>
      </c>
      <c r="E153" s="25">
        <v>0.05</v>
      </c>
      <c r="F153" s="144">
        <f t="shared" si="5"/>
        <v>174.34</v>
      </c>
      <c r="H153" s="11"/>
    </row>
    <row r="154" spans="1:8" ht="15" customHeight="1">
      <c r="A154" s="9"/>
      <c r="B154" s="227"/>
      <c r="C154" s="154" t="s">
        <v>290</v>
      </c>
      <c r="D154" s="9"/>
      <c r="E154" s="25">
        <v>0</v>
      </c>
      <c r="F154" s="144">
        <f t="shared" si="5"/>
        <v>0</v>
      </c>
      <c r="H154" s="11"/>
    </row>
    <row r="155" spans="1:8" ht="15" customHeight="1">
      <c r="A155" s="9"/>
      <c r="B155" s="186" t="s">
        <v>177</v>
      </c>
      <c r="C155" s="186"/>
      <c r="D155" s="186"/>
      <c r="E155" s="24">
        <f>SUM(E151:E154)</f>
        <v>0.14249999999999999</v>
      </c>
      <c r="F155" s="21">
        <f>SUM(F151:F154)</f>
        <v>496.87</v>
      </c>
      <c r="H155" s="11"/>
    </row>
    <row r="156" spans="1:8" ht="15" customHeight="1">
      <c r="A156" s="9"/>
      <c r="B156" s="8" t="s">
        <v>291</v>
      </c>
      <c r="C156" s="207" t="s">
        <v>292</v>
      </c>
      <c r="D156" s="207"/>
      <c r="E156" s="207"/>
      <c r="F156" s="207"/>
      <c r="H156" s="11"/>
    </row>
    <row r="157" spans="1:8" ht="15" customHeight="1">
      <c r="A157" s="9"/>
      <c r="B157" s="8" t="s">
        <v>293</v>
      </c>
      <c r="C157" s="207" t="s">
        <v>294</v>
      </c>
      <c r="D157" s="207"/>
      <c r="E157" s="207"/>
      <c r="F157" s="207"/>
      <c r="H157" s="11"/>
    </row>
    <row r="158" spans="1:8" ht="13.5" customHeight="1">
      <c r="A158" s="9"/>
      <c r="B158" s="8" t="s">
        <v>295</v>
      </c>
      <c r="C158" s="207" t="s">
        <v>296</v>
      </c>
      <c r="D158" s="207"/>
      <c r="E158" s="207"/>
      <c r="F158" s="207"/>
      <c r="H158" s="11"/>
    </row>
    <row r="159" spans="1:8" ht="8.25" customHeight="1">
      <c r="A159" s="9"/>
      <c r="B159" s="9"/>
      <c r="C159" s="9"/>
      <c r="D159" s="9"/>
      <c r="E159" s="146"/>
      <c r="F159" s="125"/>
      <c r="H159" s="11"/>
    </row>
    <row r="160" spans="1:8" ht="15" customHeight="1">
      <c r="A160" s="9"/>
      <c r="B160" s="186" t="s">
        <v>297</v>
      </c>
      <c r="C160" s="186"/>
      <c r="D160" s="186"/>
      <c r="E160" s="186"/>
      <c r="F160" s="186"/>
      <c r="H160" s="11"/>
    </row>
    <row r="161" spans="1:8" ht="15" customHeight="1">
      <c r="A161" s="9"/>
      <c r="B161" s="202" t="s">
        <v>298</v>
      </c>
      <c r="C161" s="202"/>
      <c r="D161" s="202"/>
      <c r="E161" s="202"/>
      <c r="F161" s="19" t="s">
        <v>299</v>
      </c>
      <c r="H161" s="11"/>
    </row>
    <row r="162" spans="1:8" ht="15" customHeight="1">
      <c r="A162" s="9"/>
      <c r="B162" s="7" t="s">
        <v>127</v>
      </c>
      <c r="C162" s="206" t="str">
        <f>B27</f>
        <v>MÓDULO 1 - COMPOSIÇÃO DA REMUNERAÇÃO</v>
      </c>
      <c r="D162" s="206"/>
      <c r="E162" s="206"/>
      <c r="F162" s="138">
        <f>F37</f>
        <v>1587.05</v>
      </c>
      <c r="H162" s="11"/>
    </row>
    <row r="163" spans="1:8" ht="15" customHeight="1">
      <c r="A163" s="9"/>
      <c r="B163" s="7" t="s">
        <v>129</v>
      </c>
      <c r="C163" s="206" t="str">
        <f>B40</f>
        <v>MÓDULO 2 - ENCARGOS E BENEFÍCIOS ANUAIS, MENSAIS E DIÁRIOS</v>
      </c>
      <c r="D163" s="206"/>
      <c r="E163" s="206"/>
      <c r="F163" s="138">
        <f>F84</f>
        <v>1247.4100000000001</v>
      </c>
      <c r="H163" s="11"/>
    </row>
    <row r="164" spans="1:8" ht="15" customHeight="1">
      <c r="A164" s="9"/>
      <c r="B164" s="7" t="s">
        <v>132</v>
      </c>
      <c r="C164" s="206" t="str">
        <f>B86</f>
        <v>MÓDULO 3 - PROVISÃO PARA RESCISÃO</v>
      </c>
      <c r="D164" s="206"/>
      <c r="E164" s="206"/>
      <c r="F164" s="138">
        <f>F94</f>
        <v>112.59</v>
      </c>
      <c r="H164" s="11"/>
    </row>
    <row r="165" spans="1:8" ht="15" customHeight="1">
      <c r="A165" s="9"/>
      <c r="B165" s="7" t="s">
        <v>135</v>
      </c>
      <c r="C165" s="206" t="str">
        <f>B104</f>
        <v xml:space="preserve"> MÓDULO 4 - CUSTO DE REPOSIÇÃO DO PROFISSIONAL AUSENTE</v>
      </c>
      <c r="D165" s="206"/>
      <c r="E165" s="206"/>
      <c r="F165" s="138">
        <f>F132</f>
        <v>40.78</v>
      </c>
      <c r="H165" s="11"/>
    </row>
    <row r="166" spans="1:8" ht="15" customHeight="1">
      <c r="A166" s="9"/>
      <c r="B166" s="7" t="s">
        <v>159</v>
      </c>
      <c r="C166" s="145" t="str">
        <f>B136</f>
        <v>MÓDULO 5 - INSUMOS DIVERSOS</v>
      </c>
      <c r="D166" s="145"/>
      <c r="E166" s="145"/>
      <c r="F166" s="138">
        <f>F142</f>
        <v>2110.52</v>
      </c>
      <c r="H166" s="11"/>
    </row>
    <row r="167" spans="1:8" ht="15" customHeight="1">
      <c r="A167" s="9"/>
      <c r="B167" s="186" t="s">
        <v>300</v>
      </c>
      <c r="C167" s="186"/>
      <c r="D167" s="186"/>
      <c r="E167" s="186"/>
      <c r="F167" s="141">
        <f>SUM(F162:F166)</f>
        <v>5098.3500000000004</v>
      </c>
      <c r="H167" s="11"/>
    </row>
    <row r="168" spans="1:8" ht="15" customHeight="1">
      <c r="A168" s="9"/>
      <c r="B168" s="7" t="s">
        <v>161</v>
      </c>
      <c r="C168" s="206" t="s">
        <v>301</v>
      </c>
      <c r="D168" s="206"/>
      <c r="E168" s="206"/>
      <c r="F168" s="138">
        <f>F149+F155</f>
        <v>996</v>
      </c>
      <c r="H168" s="11"/>
    </row>
    <row r="169" spans="1:8" ht="15" customHeight="1">
      <c r="A169" s="9"/>
      <c r="B169" s="186" t="s">
        <v>302</v>
      </c>
      <c r="C169" s="186"/>
      <c r="D169" s="186"/>
      <c r="E169" s="186"/>
      <c r="F169" s="141">
        <f>F167+F168</f>
        <v>6094.35</v>
      </c>
      <c r="H169" s="11"/>
    </row>
    <row r="170" spans="1:8" ht="15" customHeight="1">
      <c r="A170" s="9"/>
      <c r="B170" s="186" t="s">
        <v>303</v>
      </c>
      <c r="C170" s="186"/>
      <c r="D170" s="186"/>
      <c r="E170" s="186"/>
      <c r="F170" s="141">
        <f>F169*E16</f>
        <v>6094.35</v>
      </c>
      <c r="H170" s="11"/>
    </row>
    <row r="171" spans="1:8" ht="15" customHeight="1">
      <c r="A171" s="9"/>
      <c r="B171" s="9"/>
      <c r="C171" s="9"/>
      <c r="D171" s="9"/>
      <c r="E171" s="146"/>
      <c r="F171" s="125"/>
      <c r="H171" s="11"/>
    </row>
    <row r="172" spans="1:8" ht="26.25" customHeight="1">
      <c r="A172" s="9"/>
      <c r="B172" s="225" t="s">
        <v>304</v>
      </c>
      <c r="C172" s="225"/>
      <c r="D172" s="84" t="s">
        <v>91</v>
      </c>
      <c r="E172" s="225" t="s">
        <v>92</v>
      </c>
      <c r="F172" s="225"/>
      <c r="G172" s="85"/>
      <c r="H172" s="11"/>
    </row>
    <row r="173" spans="1:8" ht="31.5" customHeight="1">
      <c r="A173" s="9"/>
      <c r="B173" s="225" t="s">
        <v>305</v>
      </c>
      <c r="C173" s="225"/>
      <c r="D173" s="86">
        <v>6</v>
      </c>
      <c r="E173" s="226">
        <f>D173*F169</f>
        <v>36566.1</v>
      </c>
      <c r="F173" s="226"/>
      <c r="H173" s="11"/>
    </row>
    <row r="174" spans="1:8" ht="35.25" customHeight="1">
      <c r="A174" s="9"/>
      <c r="B174" s="224" t="s">
        <v>306</v>
      </c>
      <c r="C174" s="225"/>
      <c r="D174" s="86">
        <v>6</v>
      </c>
      <c r="E174" s="226">
        <f>D174*F169</f>
        <v>36566.1</v>
      </c>
      <c r="F174" s="226"/>
      <c r="H174" s="11"/>
    </row>
  </sheetData>
  <sheetProtection formatCells="0" formatColumns="0" formatRows="0" insertColumns="0" insertRows="0" insertHyperlinks="0" deleteColumns="0" deleteRows="0" sort="0" autoFilter="0" pivotTables="0"/>
  <mergeCells count="163">
    <mergeCell ref="B145:F145"/>
    <mergeCell ref="B149:D149"/>
    <mergeCell ref="C131:D131"/>
    <mergeCell ref="C132:D132"/>
    <mergeCell ref="C133:D133"/>
    <mergeCell ref="B134:D134"/>
    <mergeCell ref="B136:F136"/>
    <mergeCell ref="B135:F135"/>
    <mergeCell ref="C143:F143"/>
    <mergeCell ref="B144:F144"/>
    <mergeCell ref="C137:E137"/>
    <mergeCell ref="C138:E138"/>
    <mergeCell ref="C139:E139"/>
    <mergeCell ref="C140:E140"/>
    <mergeCell ref="C141:E141"/>
    <mergeCell ref="B142:E142"/>
    <mergeCell ref="C50:D50"/>
    <mergeCell ref="C51:D51"/>
    <mergeCell ref="C52:D52"/>
    <mergeCell ref="C53:D53"/>
    <mergeCell ref="B124:F124"/>
    <mergeCell ref="C128:F128"/>
    <mergeCell ref="B129:F129"/>
    <mergeCell ref="B130:F130"/>
    <mergeCell ref="B107:F107"/>
    <mergeCell ref="C105:F105"/>
    <mergeCell ref="B123:F123"/>
    <mergeCell ref="B127:D127"/>
    <mergeCell ref="C95:F95"/>
    <mergeCell ref="C96:F96"/>
    <mergeCell ref="C61:F61"/>
    <mergeCell ref="C62:F62"/>
    <mergeCell ref="B63:F63"/>
    <mergeCell ref="B64:F64"/>
    <mergeCell ref="C80:D80"/>
    <mergeCell ref="C81:D81"/>
    <mergeCell ref="C82:D82"/>
    <mergeCell ref="C54:D54"/>
    <mergeCell ref="C55:D55"/>
    <mergeCell ref="C56:D56"/>
    <mergeCell ref="B27:F27"/>
    <mergeCell ref="B40:F40"/>
    <mergeCell ref="B42:F42"/>
    <mergeCell ref="C43:D43"/>
    <mergeCell ref="C44:D44"/>
    <mergeCell ref="C45:D45"/>
    <mergeCell ref="B46:D46"/>
    <mergeCell ref="C47:F47"/>
    <mergeCell ref="B49:F49"/>
    <mergeCell ref="B41:F41"/>
    <mergeCell ref="B48:F48"/>
    <mergeCell ref="B39:F39"/>
    <mergeCell ref="C57:D57"/>
    <mergeCell ref="C58:D58"/>
    <mergeCell ref="B59:D59"/>
    <mergeCell ref="C162:E162"/>
    <mergeCell ref="C146:D146"/>
    <mergeCell ref="C147:D147"/>
    <mergeCell ref="B150:B154"/>
    <mergeCell ref="C150:F150"/>
    <mergeCell ref="C151:C152"/>
    <mergeCell ref="B155:D155"/>
    <mergeCell ref="C156:F156"/>
    <mergeCell ref="C157:F157"/>
    <mergeCell ref="C158:F158"/>
    <mergeCell ref="B160:F160"/>
    <mergeCell ref="B161:E161"/>
    <mergeCell ref="C87:D87"/>
    <mergeCell ref="C91:D91"/>
    <mergeCell ref="C92:D92"/>
    <mergeCell ref="C93:D93"/>
    <mergeCell ref="C88:D88"/>
    <mergeCell ref="C89:D89"/>
    <mergeCell ref="C101:F101"/>
    <mergeCell ref="C108:D108"/>
    <mergeCell ref="C109:D109"/>
    <mergeCell ref="C163:E163"/>
    <mergeCell ref="B174:C174"/>
    <mergeCell ref="E174:F174"/>
    <mergeCell ref="C168:E168"/>
    <mergeCell ref="B169:E169"/>
    <mergeCell ref="B170:E170"/>
    <mergeCell ref="B172:C172"/>
    <mergeCell ref="E172:F172"/>
    <mergeCell ref="B173:C173"/>
    <mergeCell ref="E173:F173"/>
    <mergeCell ref="C164:E164"/>
    <mergeCell ref="B167:E167"/>
    <mergeCell ref="C110:D110"/>
    <mergeCell ref="C112:D112"/>
    <mergeCell ref="C113:D113"/>
    <mergeCell ref="C114:D114"/>
    <mergeCell ref="B115:D115"/>
    <mergeCell ref="C97:F97"/>
    <mergeCell ref="C98:F98"/>
    <mergeCell ref="C99:F99"/>
    <mergeCell ref="C100:F100"/>
    <mergeCell ref="B103:F103"/>
    <mergeCell ref="B104:F104"/>
    <mergeCell ref="B106:F106"/>
    <mergeCell ref="C102:F102"/>
    <mergeCell ref="C68:E68"/>
    <mergeCell ref="B72:E72"/>
    <mergeCell ref="C73:F73"/>
    <mergeCell ref="B74:B77"/>
    <mergeCell ref="C74:F77"/>
    <mergeCell ref="C69:E69"/>
    <mergeCell ref="C70:E70"/>
    <mergeCell ref="C71:E71"/>
    <mergeCell ref="B94:D94"/>
    <mergeCell ref="B85:F85"/>
    <mergeCell ref="C83:D83"/>
    <mergeCell ref="B84:D84"/>
    <mergeCell ref="B79:F79"/>
    <mergeCell ref="B86:F86"/>
    <mergeCell ref="E2:F2"/>
    <mergeCell ref="B3:F3"/>
    <mergeCell ref="B4:F4"/>
    <mergeCell ref="E5:F5"/>
    <mergeCell ref="E6:F6"/>
    <mergeCell ref="B7:F7"/>
    <mergeCell ref="E8:F8"/>
    <mergeCell ref="B9:F9"/>
    <mergeCell ref="C25:E25"/>
    <mergeCell ref="B14:F14"/>
    <mergeCell ref="B15:C15"/>
    <mergeCell ref="E15:F15"/>
    <mergeCell ref="B16:C16"/>
    <mergeCell ref="E16:F16"/>
    <mergeCell ref="B18:F18"/>
    <mergeCell ref="B19:F19"/>
    <mergeCell ref="B20:F20"/>
    <mergeCell ref="B21:F21"/>
    <mergeCell ref="C22:E22"/>
    <mergeCell ref="C23:E23"/>
    <mergeCell ref="C24:E24"/>
    <mergeCell ref="C10:D10"/>
    <mergeCell ref="E10:F10"/>
    <mergeCell ref="C11:D11"/>
    <mergeCell ref="E11:F11"/>
    <mergeCell ref="E12:F12"/>
    <mergeCell ref="C13:D13"/>
    <mergeCell ref="E13:F13"/>
    <mergeCell ref="C60:F60"/>
    <mergeCell ref="C165:E165"/>
    <mergeCell ref="C116:F116"/>
    <mergeCell ref="C117:F117"/>
    <mergeCell ref="C118:F118"/>
    <mergeCell ref="C119:F119"/>
    <mergeCell ref="C120:F120"/>
    <mergeCell ref="C121:F121"/>
    <mergeCell ref="C122:F122"/>
    <mergeCell ref="C26:F26"/>
    <mergeCell ref="C28:E28"/>
    <mergeCell ref="C36:D36"/>
    <mergeCell ref="B37:D37"/>
    <mergeCell ref="C65:E65"/>
    <mergeCell ref="C66:E66"/>
    <mergeCell ref="C67:E67"/>
    <mergeCell ref="C38:F38"/>
    <mergeCell ref="C90:D90"/>
    <mergeCell ref="C125:D125"/>
    <mergeCell ref="C126:D126"/>
  </mergeCells>
  <pageMargins left="0.511811024" right="0.511811024" top="0.78740157499999996" bottom="0.78740157499999996" header="0.31496062000000002" footer="0.31496062000000002"/>
  <pageSetup paperSize="9" scale="84" fitToHeight="0" orientation="portrait" r:id="rId1"/>
  <rowBreaks count="2" manualBreakCount="2">
    <brk id="59"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'C:\Users\1297538\Desktop\REPACTUAÇÕES\CONTRATO 21-2018\[PLANILHA DE REPACTUAÇÃO PISCINEIRO E PORTEIRO - SERVAL..xlsx]#listas#'!#REF!</xm:f>
          </x14:formula1>
          <xm:sqref>C2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B4CA-BD85-4CA6-8719-DAB5BF38EA87}">
  <sheetPr>
    <tabColor theme="5" tint="0.59999389629810485"/>
    <pageSetUpPr fitToPage="1"/>
  </sheetPr>
  <dimension ref="B1:H173"/>
  <sheetViews>
    <sheetView showGridLines="0" view="pageBreakPreview" topLeftCell="A168" zoomScale="115" zoomScaleNormal="115" zoomScaleSheetLayoutView="115" workbookViewId="0">
      <selection activeCell="J171" sqref="J171"/>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2:8" ht="12" customHeight="1">
      <c r="H1" s="80"/>
    </row>
    <row r="2" spans="2:8" s="81" customFormat="1" ht="15" customHeight="1">
      <c r="B2" s="3" t="s">
        <v>76</v>
      </c>
      <c r="C2" s="73" t="s">
        <v>21</v>
      </c>
      <c r="D2" s="3" t="s">
        <v>77</v>
      </c>
      <c r="E2" s="184"/>
      <c r="F2" s="184"/>
      <c r="H2" s="82"/>
    </row>
    <row r="3" spans="2:8" ht="6"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44712</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134</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307</v>
      </c>
      <c r="C16" s="215"/>
      <c r="D16" s="79" t="s">
        <v>142</v>
      </c>
      <c r="E16" s="216">
        <v>2</v>
      </c>
      <c r="F16" s="216"/>
      <c r="H16" s="11"/>
    </row>
    <row r="17" spans="2:8" ht="6" customHeight="1">
      <c r="B17" s="185"/>
      <c r="C17" s="185"/>
      <c r="D17" s="185"/>
      <c r="E17" s="185"/>
      <c r="F17" s="185"/>
      <c r="H17" s="11"/>
    </row>
    <row r="18" spans="2:8" ht="15" customHeight="1">
      <c r="B18" s="186" t="s">
        <v>143</v>
      </c>
      <c r="C18" s="186"/>
      <c r="D18" s="186"/>
      <c r="E18" s="186"/>
      <c r="F18" s="186"/>
      <c r="H18" s="11"/>
    </row>
    <row r="19" spans="2:8" ht="15" customHeight="1">
      <c r="B19" s="186" t="s">
        <v>144</v>
      </c>
      <c r="C19" s="186"/>
      <c r="D19" s="186"/>
      <c r="E19" s="186"/>
      <c r="F19" s="186"/>
      <c r="H19" s="11"/>
    </row>
    <row r="20" spans="2:8" ht="15" customHeight="1">
      <c r="B20" s="202" t="s">
        <v>145</v>
      </c>
      <c r="C20" s="202"/>
      <c r="D20" s="202"/>
      <c r="E20" s="202"/>
      <c r="F20" s="202"/>
      <c r="H20" s="11"/>
    </row>
    <row r="21" spans="2:8" ht="15" customHeight="1">
      <c r="B21" s="7">
        <v>1</v>
      </c>
      <c r="C21" s="217" t="s">
        <v>146</v>
      </c>
      <c r="D21" s="217"/>
      <c r="E21" s="217"/>
      <c r="F21" s="95" t="s">
        <v>117</v>
      </c>
      <c r="H21" s="11"/>
    </row>
    <row r="22" spans="2:8" ht="15" customHeight="1">
      <c r="B22" s="7">
        <v>2</v>
      </c>
      <c r="C22" s="206" t="s">
        <v>147</v>
      </c>
      <c r="D22" s="206"/>
      <c r="E22" s="206"/>
      <c r="F22" s="91">
        <v>1316.71</v>
      </c>
      <c r="H22" s="11"/>
    </row>
    <row r="23" spans="2:8" ht="15" customHeight="1">
      <c r="B23" s="7">
        <v>3</v>
      </c>
      <c r="C23" s="206" t="s">
        <v>148</v>
      </c>
      <c r="D23" s="206"/>
      <c r="E23" s="206"/>
      <c r="F23" s="95" t="s">
        <v>308</v>
      </c>
      <c r="H23" s="11"/>
    </row>
    <row r="24" spans="2:8" ht="15" customHeight="1">
      <c r="B24" s="7">
        <v>4</v>
      </c>
      <c r="C24" s="206" t="s">
        <v>150</v>
      </c>
      <c r="D24" s="206"/>
      <c r="E24" s="206"/>
      <c r="F24" s="4">
        <v>44562</v>
      </c>
      <c r="H24" s="11"/>
    </row>
    <row r="25" spans="2:8" ht="7.5" customHeight="1">
      <c r="B25" s="75" t="s">
        <v>151</v>
      </c>
      <c r="C25" s="208"/>
      <c r="D25" s="208"/>
      <c r="E25" s="208"/>
      <c r="F25" s="208"/>
      <c r="H25" s="11"/>
    </row>
    <row r="26" spans="2:8" ht="15" customHeight="1">
      <c r="B26" s="200" t="s">
        <v>152</v>
      </c>
      <c r="C26" s="244"/>
      <c r="D26" s="244"/>
      <c r="E26" s="244"/>
      <c r="F26" s="201"/>
      <c r="H26" s="11"/>
    </row>
    <row r="27" spans="2:8" ht="15" customHeight="1">
      <c r="B27" s="71">
        <v>1</v>
      </c>
      <c r="C27" s="186" t="s">
        <v>153</v>
      </c>
      <c r="D27" s="186"/>
      <c r="E27" s="186"/>
      <c r="F27" s="20" t="s">
        <v>154</v>
      </c>
      <c r="H27" s="11"/>
    </row>
    <row r="28" spans="2:8" ht="15" customHeight="1">
      <c r="B28" s="7" t="s">
        <v>127</v>
      </c>
      <c r="C28" s="16" t="s">
        <v>309</v>
      </c>
      <c r="D28" s="17"/>
      <c r="E28" s="25"/>
      <c r="F28" s="137">
        <f>F22</f>
        <v>1316.71</v>
      </c>
      <c r="H28" s="11">
        <f>1243+(1243*5.93%)</f>
        <v>1316.7099000000001</v>
      </c>
    </row>
    <row r="29" spans="2:8" ht="15" customHeight="1">
      <c r="B29" s="7" t="s">
        <v>129</v>
      </c>
      <c r="C29" s="16" t="s">
        <v>156</v>
      </c>
      <c r="D29" s="17"/>
      <c r="E29" s="25"/>
      <c r="F29" s="137">
        <f t="shared" ref="F29:F35" si="0">$F$28*E29</f>
        <v>0</v>
      </c>
      <c r="H29" s="11"/>
    </row>
    <row r="30" spans="2:8" ht="15" customHeight="1">
      <c r="B30" s="7" t="s">
        <v>132</v>
      </c>
      <c r="C30" s="16" t="s">
        <v>157</v>
      </c>
      <c r="D30" s="17"/>
      <c r="E30" s="26"/>
      <c r="F30" s="137">
        <f t="shared" si="0"/>
        <v>0</v>
      </c>
      <c r="H30" s="11"/>
    </row>
    <row r="31" spans="2:8" ht="15" customHeight="1">
      <c r="B31" s="7" t="s">
        <v>135</v>
      </c>
      <c r="C31" s="16" t="s">
        <v>158</v>
      </c>
      <c r="D31" s="17"/>
      <c r="E31" s="25"/>
      <c r="F31" s="137">
        <f t="shared" si="0"/>
        <v>0</v>
      </c>
      <c r="H31" s="11"/>
    </row>
    <row r="32" spans="2:8" ht="15" customHeight="1">
      <c r="B32" s="7" t="s">
        <v>159</v>
      </c>
      <c r="C32" s="16" t="s">
        <v>160</v>
      </c>
      <c r="D32" s="17"/>
      <c r="E32" s="25"/>
      <c r="F32" s="137">
        <f t="shared" si="0"/>
        <v>0</v>
      </c>
      <c r="H32" s="11"/>
    </row>
    <row r="33" spans="2:8" ht="15" customHeight="1">
      <c r="B33" s="7" t="s">
        <v>161</v>
      </c>
      <c r="C33" s="16" t="s">
        <v>162</v>
      </c>
      <c r="D33" s="17"/>
      <c r="E33" s="25"/>
      <c r="F33" s="137">
        <f t="shared" si="0"/>
        <v>0</v>
      </c>
      <c r="H33" s="11"/>
    </row>
    <row r="34" spans="2:8" ht="15" customHeight="1">
      <c r="B34" s="7" t="s">
        <v>163</v>
      </c>
      <c r="C34" s="16" t="s">
        <v>164</v>
      </c>
      <c r="D34" s="17"/>
      <c r="E34" s="25"/>
      <c r="F34" s="137">
        <f t="shared" si="0"/>
        <v>0</v>
      </c>
      <c r="H34" s="11"/>
    </row>
    <row r="35" spans="2:8" ht="15" customHeight="1">
      <c r="B35" s="68" t="s">
        <v>165</v>
      </c>
      <c r="C35" s="242" t="s">
        <v>166</v>
      </c>
      <c r="D35" s="246"/>
      <c r="E35" s="26"/>
      <c r="F35" s="137">
        <f t="shared" si="0"/>
        <v>0</v>
      </c>
      <c r="H35" s="11"/>
    </row>
    <row r="36" spans="2:8" ht="15" customHeight="1">
      <c r="B36" s="200" t="s">
        <v>167</v>
      </c>
      <c r="C36" s="244"/>
      <c r="D36" s="201"/>
      <c r="E36" s="30">
        <f>SUM(E29:E35)</f>
        <v>0</v>
      </c>
      <c r="F36" s="20">
        <f>SUM(F28:F35)</f>
        <v>1316.71</v>
      </c>
      <c r="H36" s="11"/>
    </row>
    <row r="37" spans="2:8" ht="45.75" customHeight="1">
      <c r="B37" s="87" t="s">
        <v>168</v>
      </c>
      <c r="C37" s="210" t="s">
        <v>169</v>
      </c>
      <c r="D37" s="205"/>
      <c r="E37" s="205"/>
      <c r="F37" s="205"/>
      <c r="H37" s="11"/>
    </row>
    <row r="38" spans="2:8" ht="5.25" customHeight="1">
      <c r="B38" s="245"/>
      <c r="C38" s="245"/>
      <c r="D38" s="245"/>
      <c r="E38" s="245"/>
      <c r="F38" s="245"/>
      <c r="H38" s="11"/>
    </row>
    <row r="39" spans="2:8" ht="15" customHeight="1">
      <c r="B39" s="200" t="s">
        <v>170</v>
      </c>
      <c r="C39" s="244"/>
      <c r="D39" s="244"/>
      <c r="E39" s="244"/>
      <c r="F39" s="201"/>
      <c r="H39" s="11"/>
    </row>
    <row r="40" spans="2:8" ht="15" hidden="1" customHeight="1">
      <c r="B40" s="245"/>
      <c r="C40" s="245"/>
      <c r="D40" s="245"/>
      <c r="E40" s="245"/>
      <c r="F40" s="245"/>
      <c r="H40" s="11"/>
    </row>
    <row r="41" spans="2:8" ht="15" customHeight="1">
      <c r="B41" s="200" t="s">
        <v>171</v>
      </c>
      <c r="C41" s="244"/>
      <c r="D41" s="244"/>
      <c r="E41" s="244"/>
      <c r="F41" s="201"/>
      <c r="H41" s="11"/>
    </row>
    <row r="42" spans="2:8" ht="15" customHeight="1">
      <c r="B42" s="71" t="s">
        <v>172</v>
      </c>
      <c r="C42" s="200" t="s">
        <v>173</v>
      </c>
      <c r="D42" s="201"/>
      <c r="E42" s="31" t="s">
        <v>174</v>
      </c>
      <c r="F42" s="20" t="s">
        <v>154</v>
      </c>
      <c r="H42" s="11"/>
    </row>
    <row r="43" spans="2:8" ht="15" customHeight="1">
      <c r="B43" s="7" t="s">
        <v>127</v>
      </c>
      <c r="C43" s="242" t="s">
        <v>175</v>
      </c>
      <c r="D43" s="246"/>
      <c r="E43" s="25">
        <v>8.3330000000000001E-2</v>
      </c>
      <c r="F43" s="138">
        <f>E43*$F$36</f>
        <v>109.72</v>
      </c>
      <c r="H43" s="11"/>
    </row>
    <row r="44" spans="2:8" ht="15" customHeight="1">
      <c r="B44" s="18" t="s">
        <v>129</v>
      </c>
      <c r="C44" s="247" t="s">
        <v>176</v>
      </c>
      <c r="D44" s="248"/>
      <c r="E44" s="27">
        <f>8.33%+2.778%</f>
        <v>0.11108</v>
      </c>
      <c r="F44" s="138">
        <f>E44*$F$36</f>
        <v>146.26</v>
      </c>
      <c r="H44" s="11"/>
    </row>
    <row r="45" spans="2:8" ht="15" customHeight="1">
      <c r="B45" s="200" t="s">
        <v>177</v>
      </c>
      <c r="C45" s="244"/>
      <c r="D45" s="201"/>
      <c r="E45" s="24">
        <f>SUM(E43:E44)</f>
        <v>0.19441</v>
      </c>
      <c r="F45" s="21">
        <f>SUM(F43:F44)</f>
        <v>255.98</v>
      </c>
      <c r="H45" s="11"/>
    </row>
    <row r="46" spans="2:8" ht="45.75" customHeight="1">
      <c r="B46" s="87" t="s">
        <v>178</v>
      </c>
      <c r="C46" s="249" t="s">
        <v>179</v>
      </c>
      <c r="D46" s="250"/>
      <c r="E46" s="250"/>
      <c r="F46" s="251"/>
      <c r="H46" s="11"/>
    </row>
    <row r="47" spans="2:8" ht="15" hidden="1" customHeight="1">
      <c r="B47" s="245"/>
      <c r="C47" s="245"/>
      <c r="D47" s="245"/>
      <c r="E47" s="245"/>
      <c r="F47" s="245"/>
      <c r="H47" s="11"/>
    </row>
    <row r="48" spans="2:8" ht="15" customHeight="1">
      <c r="B48" s="200" t="s">
        <v>180</v>
      </c>
      <c r="C48" s="244"/>
      <c r="D48" s="244"/>
      <c r="E48" s="244"/>
      <c r="F48" s="201"/>
      <c r="H48" s="11"/>
    </row>
    <row r="49" spans="2:8" ht="15" customHeight="1">
      <c r="B49" s="71" t="s">
        <v>181</v>
      </c>
      <c r="C49" s="200" t="s">
        <v>182</v>
      </c>
      <c r="D49" s="201"/>
      <c r="E49" s="31" t="s">
        <v>174</v>
      </c>
      <c r="F49" s="20" t="s">
        <v>154</v>
      </c>
      <c r="H49" s="11"/>
    </row>
    <row r="50" spans="2:8" ht="15" customHeight="1">
      <c r="B50" s="7" t="s">
        <v>127</v>
      </c>
      <c r="C50" s="242" t="s">
        <v>183</v>
      </c>
      <c r="D50" s="246"/>
      <c r="E50" s="25">
        <v>0.2</v>
      </c>
      <c r="F50" s="138">
        <f>E50*($F$36+$F$45)</f>
        <v>314.54000000000002</v>
      </c>
      <c r="H50" s="11"/>
    </row>
    <row r="51" spans="2:8" ht="15" customHeight="1">
      <c r="B51" s="7" t="s">
        <v>129</v>
      </c>
      <c r="C51" s="242" t="s">
        <v>184</v>
      </c>
      <c r="D51" s="246"/>
      <c r="E51" s="25">
        <v>2.5000000000000001E-2</v>
      </c>
      <c r="F51" s="138">
        <f t="shared" ref="F51:F57" si="1">E51*($F$36+$F$45)</f>
        <v>39.32</v>
      </c>
      <c r="H51" s="11"/>
    </row>
    <row r="52" spans="2:8" ht="15" customHeight="1">
      <c r="B52" s="7" t="s">
        <v>132</v>
      </c>
      <c r="C52" s="242" t="s">
        <v>185</v>
      </c>
      <c r="D52" s="246"/>
      <c r="E52" s="66">
        <v>0.02</v>
      </c>
      <c r="F52" s="138">
        <f t="shared" si="1"/>
        <v>31.45</v>
      </c>
      <c r="H52" s="11"/>
    </row>
    <row r="53" spans="2:8" ht="15" customHeight="1">
      <c r="B53" s="7" t="s">
        <v>135</v>
      </c>
      <c r="C53" s="242" t="s">
        <v>186</v>
      </c>
      <c r="D53" s="246"/>
      <c r="E53" s="25">
        <v>1.4999999999999999E-2</v>
      </c>
      <c r="F53" s="138">
        <f t="shared" si="1"/>
        <v>23.59</v>
      </c>
      <c r="H53" s="11"/>
    </row>
    <row r="54" spans="2:8" ht="15" customHeight="1">
      <c r="B54" s="7" t="s">
        <v>159</v>
      </c>
      <c r="C54" s="242" t="s">
        <v>187</v>
      </c>
      <c r="D54" s="246"/>
      <c r="E54" s="25">
        <v>0.01</v>
      </c>
      <c r="F54" s="138">
        <f t="shared" si="1"/>
        <v>15.73</v>
      </c>
      <c r="H54" s="11"/>
    </row>
    <row r="55" spans="2:8" ht="15" customHeight="1">
      <c r="B55" s="7" t="s">
        <v>161</v>
      </c>
      <c r="C55" s="242" t="s">
        <v>188</v>
      </c>
      <c r="D55" s="246"/>
      <c r="E55" s="25">
        <v>6.0000000000000001E-3</v>
      </c>
      <c r="F55" s="138">
        <f t="shared" si="1"/>
        <v>9.44</v>
      </c>
      <c r="H55" s="11"/>
    </row>
    <row r="56" spans="2:8" ht="15" customHeight="1">
      <c r="B56" s="7" t="s">
        <v>163</v>
      </c>
      <c r="C56" s="242" t="s">
        <v>189</v>
      </c>
      <c r="D56" s="246"/>
      <c r="E56" s="23">
        <v>2E-3</v>
      </c>
      <c r="F56" s="138">
        <f t="shared" si="1"/>
        <v>3.15</v>
      </c>
      <c r="H56" s="11"/>
    </row>
    <row r="57" spans="2:8" ht="15" customHeight="1">
      <c r="B57" s="7" t="s">
        <v>165</v>
      </c>
      <c r="C57" s="242" t="s">
        <v>190</v>
      </c>
      <c r="D57" s="246"/>
      <c r="E57" s="25">
        <v>0.08</v>
      </c>
      <c r="F57" s="138">
        <f t="shared" si="1"/>
        <v>125.82</v>
      </c>
      <c r="H57" s="11"/>
    </row>
    <row r="58" spans="2:8" ht="15" customHeight="1">
      <c r="B58" s="200" t="s">
        <v>177</v>
      </c>
      <c r="C58" s="244"/>
      <c r="D58" s="201"/>
      <c r="E58" s="24">
        <f>SUM(E50:E57)</f>
        <v>0.35799999999999998</v>
      </c>
      <c r="F58" s="20">
        <f>SUM(F50:F57)</f>
        <v>563.04</v>
      </c>
      <c r="H58" s="11"/>
    </row>
    <row r="59" spans="2:8" ht="13.9">
      <c r="B59" s="87" t="s">
        <v>191</v>
      </c>
      <c r="C59" s="249" t="s">
        <v>192</v>
      </c>
      <c r="D59" s="250"/>
      <c r="E59" s="250"/>
      <c r="F59" s="251"/>
      <c r="H59" s="11"/>
    </row>
    <row r="60" spans="2:8" ht="13.9">
      <c r="B60" s="87" t="s">
        <v>193</v>
      </c>
      <c r="C60" s="258" t="s">
        <v>194</v>
      </c>
      <c r="D60" s="259"/>
      <c r="E60" s="259"/>
      <c r="F60" s="260"/>
      <c r="H60" s="11"/>
    </row>
    <row r="61" spans="2:8" ht="30.75" customHeight="1">
      <c r="B61" s="87" t="s">
        <v>195</v>
      </c>
      <c r="C61" s="261" t="s">
        <v>196</v>
      </c>
      <c r="D61" s="262"/>
      <c r="E61" s="262"/>
      <c r="F61" s="263"/>
      <c r="H61" s="11"/>
    </row>
    <row r="62" spans="2:8" ht="15" hidden="1" customHeight="1">
      <c r="B62" s="245"/>
      <c r="C62" s="245"/>
      <c r="D62" s="245"/>
      <c r="E62" s="245"/>
      <c r="F62" s="245"/>
      <c r="H62" s="11"/>
    </row>
    <row r="63" spans="2:8" ht="15" customHeight="1">
      <c r="B63" s="200" t="s">
        <v>197</v>
      </c>
      <c r="C63" s="244"/>
      <c r="D63" s="244"/>
      <c r="E63" s="244"/>
      <c r="F63" s="201"/>
      <c r="H63" s="11"/>
    </row>
    <row r="64" spans="2:8" ht="15" customHeight="1">
      <c r="B64" s="71" t="s">
        <v>198</v>
      </c>
      <c r="C64" s="200" t="s">
        <v>199</v>
      </c>
      <c r="D64" s="244"/>
      <c r="E64" s="201"/>
      <c r="F64" s="20" t="s">
        <v>154</v>
      </c>
      <c r="H64" s="11"/>
    </row>
    <row r="65" spans="2:8" ht="15" customHeight="1">
      <c r="B65" s="68" t="s">
        <v>127</v>
      </c>
      <c r="C65" s="242" t="s">
        <v>200</v>
      </c>
      <c r="D65" s="243"/>
      <c r="E65" s="246"/>
      <c r="F65" s="159">
        <f>(3.9*2*22)-(0.06*F28)</f>
        <v>92.6</v>
      </c>
      <c r="H65" s="11"/>
    </row>
    <row r="66" spans="2:8" ht="15" customHeight="1">
      <c r="B66" s="68" t="s">
        <v>129</v>
      </c>
      <c r="C66" s="252" t="s">
        <v>201</v>
      </c>
      <c r="D66" s="253"/>
      <c r="E66" s="254"/>
      <c r="F66" s="139">
        <v>168</v>
      </c>
      <c r="H66" s="11"/>
    </row>
    <row r="67" spans="2:8" ht="15" customHeight="1">
      <c r="B67" s="7" t="s">
        <v>132</v>
      </c>
      <c r="C67" s="255" t="s">
        <v>202</v>
      </c>
      <c r="D67" s="256"/>
      <c r="E67" s="257"/>
      <c r="F67" s="139" t="s">
        <v>203</v>
      </c>
    </row>
    <row r="68" spans="2:8" ht="15" customHeight="1">
      <c r="B68" s="7" t="s">
        <v>135</v>
      </c>
      <c r="C68" s="255" t="s">
        <v>204</v>
      </c>
      <c r="D68" s="256"/>
      <c r="E68" s="257"/>
      <c r="F68" s="139">
        <v>0</v>
      </c>
      <c r="H68" s="11"/>
    </row>
    <row r="69" spans="2:8" ht="15" customHeight="1">
      <c r="B69" s="7" t="s">
        <v>159</v>
      </c>
      <c r="C69" s="219" t="s">
        <v>205</v>
      </c>
      <c r="D69" s="219"/>
      <c r="E69" s="219"/>
      <c r="F69" s="139">
        <v>0</v>
      </c>
      <c r="H69" s="11"/>
    </row>
    <row r="70" spans="2:8" ht="15" customHeight="1">
      <c r="B70" s="68" t="s">
        <v>161</v>
      </c>
      <c r="C70" s="219" t="s">
        <v>206</v>
      </c>
      <c r="D70" s="219"/>
      <c r="E70" s="219"/>
      <c r="F70" s="139">
        <v>0</v>
      </c>
      <c r="H70" s="11"/>
    </row>
    <row r="71" spans="2:8" ht="15" customHeight="1">
      <c r="B71" s="186" t="s">
        <v>207</v>
      </c>
      <c r="C71" s="186"/>
      <c r="D71" s="186"/>
      <c r="E71" s="186"/>
      <c r="F71" s="20">
        <f>SUM(F65:F70)</f>
        <v>260.60000000000002</v>
      </c>
    </row>
    <row r="72" spans="2:8" ht="13.9">
      <c r="B72" s="87" t="s">
        <v>208</v>
      </c>
      <c r="C72" s="249" t="s">
        <v>209</v>
      </c>
      <c r="D72" s="250"/>
      <c r="E72" s="250"/>
      <c r="F72" s="251"/>
      <c r="H72" s="11"/>
    </row>
    <row r="73" spans="2:8" ht="35.25" customHeight="1">
      <c r="B73" s="268" t="s">
        <v>210</v>
      </c>
      <c r="C73" s="271" t="s">
        <v>211</v>
      </c>
      <c r="D73" s="272"/>
      <c r="E73" s="272"/>
      <c r="F73" s="273"/>
      <c r="H73" s="11"/>
    </row>
    <row r="74" spans="2:8" ht="11.25" customHeight="1">
      <c r="B74" s="269"/>
      <c r="C74" s="274"/>
      <c r="D74" s="275"/>
      <c r="E74" s="275"/>
      <c r="F74" s="276"/>
      <c r="H74" s="11"/>
    </row>
    <row r="75" spans="2:8" ht="21.75" customHeight="1">
      <c r="B75" s="269"/>
      <c r="C75" s="274"/>
      <c r="D75" s="275"/>
      <c r="E75" s="275"/>
      <c r="F75" s="276"/>
      <c r="H75" s="11"/>
    </row>
    <row r="76" spans="2:8" ht="6" customHeight="1">
      <c r="B76" s="270"/>
      <c r="C76" s="277"/>
      <c r="D76" s="278"/>
      <c r="E76" s="278"/>
      <c r="F76" s="279"/>
      <c r="H76" s="11"/>
    </row>
    <row r="77" spans="2:8" ht="13.9" hidden="1">
      <c r="B77" s="88"/>
      <c r="C77" s="89"/>
      <c r="D77" s="89"/>
      <c r="E77" s="89"/>
      <c r="F77" s="89"/>
      <c r="H77" s="11"/>
    </row>
    <row r="78" spans="2:8" ht="13.9">
      <c r="B78" s="200" t="s">
        <v>212</v>
      </c>
      <c r="C78" s="244"/>
      <c r="D78" s="244"/>
      <c r="E78" s="244"/>
      <c r="F78" s="201"/>
      <c r="H78" s="11"/>
    </row>
    <row r="79" spans="2:8" ht="13.9">
      <c r="B79" s="71">
        <v>2</v>
      </c>
      <c r="C79" s="264" t="s">
        <v>213</v>
      </c>
      <c r="D79" s="265"/>
      <c r="E79" s="31" t="s">
        <v>174</v>
      </c>
      <c r="F79" s="20" t="s">
        <v>154</v>
      </c>
      <c r="H79" s="11"/>
    </row>
    <row r="80" spans="2:8" ht="13.9">
      <c r="B80" s="7" t="s">
        <v>172</v>
      </c>
      <c r="C80" s="242" t="str">
        <f>C42</f>
        <v>13º (décimo-terceiro) Salário, Férias e Adicional de Férias</v>
      </c>
      <c r="D80" s="246"/>
      <c r="E80" s="155">
        <f>E45</f>
        <v>0.19441</v>
      </c>
      <c r="F80" s="138">
        <f>F45</f>
        <v>255.98</v>
      </c>
      <c r="H80" s="11"/>
    </row>
    <row r="81" spans="2:8" ht="13.9">
      <c r="B81" s="7" t="s">
        <v>181</v>
      </c>
      <c r="C81" s="266" t="str">
        <f>C49</f>
        <v>GPS, FGTS e Outras contribuições</v>
      </c>
      <c r="D81" s="267"/>
      <c r="E81" s="155">
        <f>E58</f>
        <v>0.35799999999999998</v>
      </c>
      <c r="F81" s="138">
        <f>F58</f>
        <v>563.04</v>
      </c>
      <c r="H81" s="11"/>
    </row>
    <row r="82" spans="2:8" ht="13.9">
      <c r="B82" s="7" t="s">
        <v>198</v>
      </c>
      <c r="C82" s="242" t="str">
        <f>C64</f>
        <v>Benefícios Mensais e Diários</v>
      </c>
      <c r="D82" s="246"/>
      <c r="E82" s="155">
        <v>0</v>
      </c>
      <c r="F82" s="138">
        <f>F71</f>
        <v>260.60000000000002</v>
      </c>
      <c r="H82" s="11"/>
    </row>
    <row r="83" spans="2:8" ht="13.9">
      <c r="B83" s="200" t="s">
        <v>177</v>
      </c>
      <c r="C83" s="244"/>
      <c r="D83" s="201"/>
      <c r="E83" s="31">
        <f>SUM(E80:E82)</f>
        <v>0.55240999999999996</v>
      </c>
      <c r="F83" s="20">
        <f>SUM(F80:F82)</f>
        <v>1079.6199999999999</v>
      </c>
      <c r="H83" s="11"/>
    </row>
    <row r="84" spans="2:8" ht="6" customHeight="1">
      <c r="B84" s="245"/>
      <c r="C84" s="245"/>
      <c r="D84" s="245"/>
      <c r="E84" s="245"/>
      <c r="F84" s="245"/>
      <c r="H84" s="11"/>
    </row>
    <row r="85" spans="2:8" ht="15" customHeight="1">
      <c r="B85" s="200" t="s">
        <v>214</v>
      </c>
      <c r="C85" s="244"/>
      <c r="D85" s="244"/>
      <c r="E85" s="244"/>
      <c r="F85" s="201"/>
      <c r="H85" s="11"/>
    </row>
    <row r="86" spans="2:8" ht="15" customHeight="1">
      <c r="B86" s="71">
        <v>3</v>
      </c>
      <c r="C86" s="200" t="s">
        <v>215</v>
      </c>
      <c r="D86" s="201"/>
      <c r="E86" s="31" t="s">
        <v>174</v>
      </c>
      <c r="F86" s="20" t="s">
        <v>154</v>
      </c>
      <c r="H86" s="11"/>
    </row>
    <row r="87" spans="2:8" ht="15" customHeight="1">
      <c r="B87" s="7" t="s">
        <v>127</v>
      </c>
      <c r="C87" s="242" t="s">
        <v>216</v>
      </c>
      <c r="D87" s="246"/>
      <c r="E87" s="23">
        <v>4.1999999999999997E-3</v>
      </c>
      <c r="F87" s="138">
        <f>E87*$F$36</f>
        <v>5.53</v>
      </c>
      <c r="H87" s="11"/>
    </row>
    <row r="88" spans="2:8" ht="15" customHeight="1">
      <c r="B88" s="7" t="s">
        <v>129</v>
      </c>
      <c r="C88" s="266" t="s">
        <v>217</v>
      </c>
      <c r="D88" s="267"/>
      <c r="E88" s="23">
        <f>E87*E57</f>
        <v>3.4000000000000002E-4</v>
      </c>
      <c r="F88" s="138">
        <f>E88*F36</f>
        <v>0.45</v>
      </c>
      <c r="H88" s="11"/>
    </row>
    <row r="89" spans="2:8" ht="15" customHeight="1">
      <c r="B89" s="7" t="s">
        <v>132</v>
      </c>
      <c r="C89" s="242" t="s">
        <v>218</v>
      </c>
      <c r="D89" s="246"/>
      <c r="E89" s="23">
        <f>((1+1/12+E44)*E57*40%)*90%</f>
        <v>3.44E-2</v>
      </c>
      <c r="F89" s="138">
        <f>E89*$F$36</f>
        <v>45.29</v>
      </c>
      <c r="H89" s="11"/>
    </row>
    <row r="90" spans="2:8" ht="15" customHeight="1">
      <c r="B90" s="7" t="s">
        <v>135</v>
      </c>
      <c r="C90" s="242" t="s">
        <v>219</v>
      </c>
      <c r="D90" s="246"/>
      <c r="E90" s="23">
        <f>(1/30*7)/12</f>
        <v>1.9439999999999999E-2</v>
      </c>
      <c r="F90" s="138">
        <f t="shared" ref="F90" si="2">E90*$F$36</f>
        <v>25.6</v>
      </c>
      <c r="H90" s="11"/>
    </row>
    <row r="91" spans="2:8" ht="15" customHeight="1">
      <c r="B91" s="7" t="s">
        <v>159</v>
      </c>
      <c r="C91" s="266" t="s">
        <v>220</v>
      </c>
      <c r="D91" s="267"/>
      <c r="E91" s="23">
        <f>E90*E81</f>
        <v>6.96E-3</v>
      </c>
      <c r="F91" s="138">
        <f>E91*$F$36</f>
        <v>9.16</v>
      </c>
      <c r="H91" s="11"/>
    </row>
    <row r="92" spans="2:8" ht="15" customHeight="1">
      <c r="B92" s="68" t="s">
        <v>161</v>
      </c>
      <c r="C92" s="242" t="s">
        <v>221</v>
      </c>
      <c r="D92" s="246"/>
      <c r="E92" s="23">
        <f>4%-E89</f>
        <v>5.5999999999999999E-3</v>
      </c>
      <c r="F92" s="138">
        <f t="shared" ref="F92" si="3">E92*$F$36</f>
        <v>7.37</v>
      </c>
      <c r="H92" s="11"/>
    </row>
    <row r="93" spans="2:8" ht="15" customHeight="1">
      <c r="B93" s="200" t="s">
        <v>177</v>
      </c>
      <c r="C93" s="244"/>
      <c r="D93" s="201"/>
      <c r="E93" s="24">
        <f>SUM(E87:E92)</f>
        <v>7.0940000000000003E-2</v>
      </c>
      <c r="F93" s="20">
        <f>SUM(F87:F92)</f>
        <v>93.4</v>
      </c>
      <c r="H93" s="11"/>
    </row>
    <row r="94" spans="2:8" ht="37.5" hidden="1" customHeight="1">
      <c r="B94" s="90" t="s">
        <v>222</v>
      </c>
      <c r="C94" s="280" t="s">
        <v>223</v>
      </c>
      <c r="D94" s="281"/>
      <c r="E94" s="281"/>
      <c r="F94" s="282"/>
      <c r="H94" s="11"/>
    </row>
    <row r="95" spans="2:8" ht="141.75" hidden="1" customHeight="1">
      <c r="B95" s="90" t="s">
        <v>224</v>
      </c>
      <c r="C95" s="280" t="s">
        <v>225</v>
      </c>
      <c r="D95" s="281"/>
      <c r="E95" s="281"/>
      <c r="F95" s="282"/>
      <c r="H95" s="11"/>
    </row>
    <row r="96" spans="2:8" ht="27.75" hidden="1" customHeight="1">
      <c r="B96" s="90" t="s">
        <v>226</v>
      </c>
      <c r="C96" s="280" t="s">
        <v>227</v>
      </c>
      <c r="D96" s="281"/>
      <c r="E96" s="281"/>
      <c r="F96" s="282"/>
      <c r="H96" s="11"/>
    </row>
    <row r="97" spans="2:8" ht="38.25" hidden="1" customHeight="1">
      <c r="B97" s="90" t="s">
        <v>228</v>
      </c>
      <c r="C97" s="280" t="s">
        <v>229</v>
      </c>
      <c r="D97" s="281"/>
      <c r="E97" s="281"/>
      <c r="F97" s="282"/>
      <c r="H97" s="11"/>
    </row>
    <row r="98" spans="2:8" ht="36.75" hidden="1" customHeight="1">
      <c r="B98" s="90" t="s">
        <v>230</v>
      </c>
      <c r="C98" s="280" t="s">
        <v>231</v>
      </c>
      <c r="D98" s="281"/>
      <c r="E98" s="281"/>
      <c r="F98" s="282"/>
      <c r="H98" s="11"/>
    </row>
    <row r="99" spans="2:8" ht="24" hidden="1">
      <c r="B99" s="90" t="s">
        <v>232</v>
      </c>
      <c r="C99" s="280" t="s">
        <v>233</v>
      </c>
      <c r="D99" s="281"/>
      <c r="E99" s="281"/>
      <c r="F99" s="282"/>
      <c r="H99" s="11"/>
    </row>
    <row r="100" spans="2:8" ht="63" hidden="1" customHeight="1">
      <c r="B100" s="90" t="s">
        <v>234</v>
      </c>
      <c r="C100" s="280" t="s">
        <v>235</v>
      </c>
      <c r="D100" s="281"/>
      <c r="E100" s="281"/>
      <c r="F100" s="282"/>
      <c r="H100" s="11"/>
    </row>
    <row r="101" spans="2:8" ht="42" customHeight="1">
      <c r="B101" s="94" t="s">
        <v>236</v>
      </c>
      <c r="C101" s="283" t="s">
        <v>237</v>
      </c>
      <c r="D101" s="284"/>
      <c r="E101" s="284"/>
      <c r="F101" s="285"/>
      <c r="H101" s="11"/>
    </row>
    <row r="102" spans="2:8" ht="8.25" customHeight="1">
      <c r="B102" s="245"/>
      <c r="C102" s="245"/>
      <c r="D102" s="245"/>
      <c r="E102" s="245"/>
      <c r="F102" s="245"/>
      <c r="H102" s="11"/>
    </row>
    <row r="103" spans="2:8" ht="15" customHeight="1">
      <c r="B103" s="200" t="s">
        <v>238</v>
      </c>
      <c r="C103" s="244"/>
      <c r="D103" s="244"/>
      <c r="E103" s="244"/>
      <c r="F103" s="201"/>
      <c r="H103" s="11"/>
    </row>
    <row r="104" spans="2:8" ht="38.25" customHeight="1">
      <c r="B104" s="94" t="s">
        <v>239</v>
      </c>
      <c r="C104" s="283" t="s">
        <v>240</v>
      </c>
      <c r="D104" s="284"/>
      <c r="E104" s="284"/>
      <c r="F104" s="285"/>
      <c r="H104" s="11"/>
    </row>
    <row r="105" spans="2:8" ht="12.75" hidden="1" customHeight="1">
      <c r="B105" s="245"/>
      <c r="C105" s="245"/>
      <c r="D105" s="245"/>
      <c r="E105" s="245"/>
      <c r="F105" s="245"/>
      <c r="H105" s="11"/>
    </row>
    <row r="106" spans="2:8" ht="15" customHeight="1">
      <c r="B106" s="200" t="s">
        <v>241</v>
      </c>
      <c r="C106" s="244"/>
      <c r="D106" s="244"/>
      <c r="E106" s="244"/>
      <c r="F106" s="201"/>
      <c r="H106" s="11"/>
    </row>
    <row r="107" spans="2:8" ht="15" customHeight="1">
      <c r="B107" s="71" t="s">
        <v>242</v>
      </c>
      <c r="C107" s="286" t="s">
        <v>243</v>
      </c>
      <c r="D107" s="287"/>
      <c r="E107" s="31" t="s">
        <v>174</v>
      </c>
      <c r="F107" s="20" t="s">
        <v>154</v>
      </c>
      <c r="H107" s="11"/>
    </row>
    <row r="108" spans="2:8" ht="15" customHeight="1">
      <c r="B108" s="7" t="s">
        <v>127</v>
      </c>
      <c r="C108" s="242" t="s">
        <v>244</v>
      </c>
      <c r="D108" s="246"/>
      <c r="E108" s="25">
        <f>((1+1+1/3)*1/12)/12</f>
        <v>1.6199999999999999E-2</v>
      </c>
      <c r="F108" s="138">
        <f t="shared" ref="F108:F113" si="4">E108*$F$36</f>
        <v>21.33</v>
      </c>
      <c r="H108" s="11"/>
    </row>
    <row r="109" spans="2:8" ht="15" customHeight="1">
      <c r="B109" s="7" t="s">
        <v>129</v>
      </c>
      <c r="C109" s="266" t="s">
        <v>245</v>
      </c>
      <c r="D109" s="267"/>
      <c r="E109" s="25">
        <f>(2.96/30)/12</f>
        <v>8.2199999999999999E-3</v>
      </c>
      <c r="F109" s="138">
        <f t="shared" si="4"/>
        <v>10.82</v>
      </c>
      <c r="H109" s="11"/>
    </row>
    <row r="110" spans="2:8" ht="15" customHeight="1">
      <c r="B110" s="7" t="s">
        <v>132</v>
      </c>
      <c r="C110" s="69" t="s">
        <v>246</v>
      </c>
      <c r="D110" s="70"/>
      <c r="E110" s="25">
        <f>((5/30)/12)*1.5%</f>
        <v>2.1000000000000001E-4</v>
      </c>
      <c r="F110" s="138">
        <f t="shared" si="4"/>
        <v>0.28000000000000003</v>
      </c>
      <c r="H110" s="11"/>
    </row>
    <row r="111" spans="2:8" ht="15" customHeight="1">
      <c r="B111" s="7" t="s">
        <v>135</v>
      </c>
      <c r="C111" s="242" t="s">
        <v>247</v>
      </c>
      <c r="D111" s="246"/>
      <c r="E111" s="25">
        <f>((15/30)/12)*0.0078</f>
        <v>3.3E-4</v>
      </c>
      <c r="F111" s="138">
        <f t="shared" si="4"/>
        <v>0.43</v>
      </c>
      <c r="H111" s="11"/>
    </row>
    <row r="112" spans="2:8" ht="15" customHeight="1">
      <c r="B112" s="7" t="s">
        <v>159</v>
      </c>
      <c r="C112" s="242" t="s">
        <v>248</v>
      </c>
      <c r="D112" s="246"/>
      <c r="E112" s="25">
        <f>((1+1/3)/12)*(4/12)*2%</f>
        <v>7.3999999999999999E-4</v>
      </c>
      <c r="F112" s="138">
        <f t="shared" si="4"/>
        <v>0.97</v>
      </c>
      <c r="H112" s="11"/>
    </row>
    <row r="113" spans="2:8" ht="15" customHeight="1">
      <c r="B113" s="7" t="s">
        <v>161</v>
      </c>
      <c r="C113" s="236" t="s">
        <v>249</v>
      </c>
      <c r="D113" s="288"/>
      <c r="E113" s="25">
        <v>0</v>
      </c>
      <c r="F113" s="138">
        <f t="shared" si="4"/>
        <v>0</v>
      </c>
      <c r="H113" s="11"/>
    </row>
    <row r="114" spans="2:8" ht="15" customHeight="1">
      <c r="B114" s="200" t="s">
        <v>177</v>
      </c>
      <c r="C114" s="244"/>
      <c r="D114" s="201"/>
      <c r="E114" s="24">
        <f>SUM(E108:E113)</f>
        <v>2.5700000000000001E-2</v>
      </c>
      <c r="F114" s="141">
        <f>SUM(F108:F113)</f>
        <v>33.83</v>
      </c>
      <c r="H114" s="11"/>
    </row>
    <row r="115" spans="2:8" ht="64.5" hidden="1" customHeight="1">
      <c r="B115" s="90" t="s">
        <v>250</v>
      </c>
      <c r="C115" s="283" t="s">
        <v>251</v>
      </c>
      <c r="D115" s="284"/>
      <c r="E115" s="284"/>
      <c r="F115" s="285"/>
      <c r="H115" s="11"/>
    </row>
    <row r="116" spans="2:8" ht="25.5" hidden="1" customHeight="1">
      <c r="B116" s="90" t="s">
        <v>252</v>
      </c>
      <c r="C116" s="283" t="s">
        <v>253</v>
      </c>
      <c r="D116" s="284"/>
      <c r="E116" s="284"/>
      <c r="F116" s="285"/>
      <c r="H116" s="11"/>
    </row>
    <row r="117" spans="2:8" ht="25.5" hidden="1" customHeight="1">
      <c r="B117" s="90" t="s">
        <v>254</v>
      </c>
      <c r="C117" s="283" t="s">
        <v>255</v>
      </c>
      <c r="D117" s="284"/>
      <c r="E117" s="284"/>
      <c r="F117" s="285"/>
      <c r="H117" s="11"/>
    </row>
    <row r="118" spans="2:8" ht="22.5" hidden="1" customHeight="1">
      <c r="B118" s="90" t="s">
        <v>256</v>
      </c>
      <c r="C118" s="283" t="s">
        <v>257</v>
      </c>
      <c r="D118" s="284"/>
      <c r="E118" s="284"/>
      <c r="F118" s="285"/>
      <c r="H118" s="11"/>
    </row>
    <row r="119" spans="2:8" ht="45" hidden="1" customHeight="1">
      <c r="B119" s="90" t="s">
        <v>258</v>
      </c>
      <c r="C119" s="283" t="s">
        <v>259</v>
      </c>
      <c r="D119" s="284"/>
      <c r="E119" s="284"/>
      <c r="F119" s="285"/>
      <c r="H119" s="11"/>
    </row>
    <row r="120" spans="2:8" ht="66.75" hidden="1" customHeight="1">
      <c r="B120" s="90" t="s">
        <v>260</v>
      </c>
      <c r="C120" s="283" t="s">
        <v>261</v>
      </c>
      <c r="D120" s="284"/>
      <c r="E120" s="284"/>
      <c r="F120" s="285"/>
      <c r="H120" s="11"/>
    </row>
    <row r="121" spans="2:8" ht="102" hidden="1" customHeight="1">
      <c r="B121" s="90" t="s">
        <v>262</v>
      </c>
      <c r="C121" s="283" t="s">
        <v>263</v>
      </c>
      <c r="D121" s="284"/>
      <c r="E121" s="284"/>
      <c r="F121" s="285"/>
      <c r="H121" s="11"/>
    </row>
    <row r="122" spans="2:8" ht="13.9" hidden="1">
      <c r="B122" s="245"/>
      <c r="C122" s="245"/>
      <c r="D122" s="245"/>
      <c r="E122" s="245"/>
      <c r="F122" s="245"/>
      <c r="H122" s="11"/>
    </row>
    <row r="123" spans="2:8" ht="15" customHeight="1">
      <c r="B123" s="200" t="s">
        <v>264</v>
      </c>
      <c r="C123" s="244"/>
      <c r="D123" s="244"/>
      <c r="E123" s="244"/>
      <c r="F123" s="201"/>
      <c r="H123" s="11"/>
    </row>
    <row r="124" spans="2:8" ht="15" customHeight="1">
      <c r="B124" s="71" t="s">
        <v>265</v>
      </c>
      <c r="C124" s="200" t="s">
        <v>266</v>
      </c>
      <c r="D124" s="201"/>
      <c r="E124" s="31" t="s">
        <v>174</v>
      </c>
      <c r="F124" s="20" t="s">
        <v>154</v>
      </c>
      <c r="H124" s="11"/>
    </row>
    <row r="125" spans="2:8" ht="15" customHeight="1">
      <c r="B125" s="7" t="s">
        <v>127</v>
      </c>
      <c r="C125" s="242" t="s">
        <v>267</v>
      </c>
      <c r="D125" s="246"/>
      <c r="E125" s="23">
        <v>0</v>
      </c>
      <c r="F125" s="138">
        <f>E125*$F$36</f>
        <v>0</v>
      </c>
      <c r="H125" s="11"/>
    </row>
    <row r="126" spans="2:8" ht="15" customHeight="1">
      <c r="B126" s="200" t="s">
        <v>177</v>
      </c>
      <c r="C126" s="244"/>
      <c r="D126" s="201"/>
      <c r="E126" s="24">
        <f>SUM(E125)</f>
        <v>0</v>
      </c>
      <c r="F126" s="20">
        <f>SUM(F125)</f>
        <v>0</v>
      </c>
      <c r="H126" s="11"/>
    </row>
    <row r="127" spans="2:8" ht="15" customHeight="1">
      <c r="B127" s="94" t="s">
        <v>268</v>
      </c>
      <c r="C127" s="290" t="s">
        <v>269</v>
      </c>
      <c r="D127" s="291"/>
      <c r="E127" s="291"/>
      <c r="F127" s="292"/>
      <c r="H127" s="11"/>
    </row>
    <row r="128" spans="2:8" ht="13.9" hidden="1">
      <c r="B128" s="245"/>
      <c r="C128" s="245"/>
      <c r="D128" s="245"/>
      <c r="E128" s="245"/>
      <c r="F128" s="245"/>
      <c r="H128" s="11"/>
    </row>
    <row r="129" spans="2:8" ht="15" customHeight="1">
      <c r="B129" s="200" t="s">
        <v>270</v>
      </c>
      <c r="C129" s="244"/>
      <c r="D129" s="244"/>
      <c r="E129" s="244"/>
      <c r="F129" s="201"/>
      <c r="H129" s="11"/>
    </row>
    <row r="130" spans="2:8" ht="15" customHeight="1">
      <c r="B130" s="71">
        <v>4</v>
      </c>
      <c r="C130" s="264" t="s">
        <v>271</v>
      </c>
      <c r="D130" s="265"/>
      <c r="E130" s="31" t="s">
        <v>174</v>
      </c>
      <c r="F130" s="20" t="s">
        <v>154</v>
      </c>
      <c r="H130" s="11"/>
    </row>
    <row r="131" spans="2:8" ht="15" customHeight="1">
      <c r="B131" s="7" t="s">
        <v>242</v>
      </c>
      <c r="C131" s="242" t="str">
        <f>C107</f>
        <v>Ausências Legais</v>
      </c>
      <c r="D131" s="246"/>
      <c r="E131" s="33">
        <f>E114</f>
        <v>2.5700000000000001E-2</v>
      </c>
      <c r="F131" s="138">
        <f>F114</f>
        <v>33.83</v>
      </c>
      <c r="H131" s="11"/>
    </row>
    <row r="132" spans="2:8" ht="15" customHeight="1">
      <c r="B132" s="7" t="s">
        <v>265</v>
      </c>
      <c r="C132" s="266" t="str">
        <f>C124</f>
        <v>Intrajornada</v>
      </c>
      <c r="D132" s="267"/>
      <c r="E132" s="33">
        <f>E126</f>
        <v>0</v>
      </c>
      <c r="F132" s="138">
        <f>F126</f>
        <v>0</v>
      </c>
      <c r="H132" s="11"/>
    </row>
    <row r="133" spans="2:8" ht="15" customHeight="1">
      <c r="B133" s="200" t="s">
        <v>177</v>
      </c>
      <c r="C133" s="244"/>
      <c r="D133" s="201"/>
      <c r="E133" s="32">
        <f>SUM(E131:E132)</f>
        <v>2.5700000000000001E-2</v>
      </c>
      <c r="F133" s="20">
        <f>SUM(F131:F132)</f>
        <v>33.83</v>
      </c>
      <c r="H133" s="11"/>
    </row>
    <row r="134" spans="2:8" ht="6.75" customHeight="1">
      <c r="B134" s="289"/>
      <c r="C134" s="289"/>
      <c r="D134" s="289"/>
      <c r="E134" s="289"/>
      <c r="F134" s="289"/>
      <c r="H134" s="11"/>
    </row>
    <row r="135" spans="2:8" ht="15" customHeight="1">
      <c r="B135" s="200" t="s">
        <v>272</v>
      </c>
      <c r="C135" s="244"/>
      <c r="D135" s="244"/>
      <c r="E135" s="244"/>
      <c r="F135" s="201"/>
      <c r="H135" s="11"/>
    </row>
    <row r="136" spans="2:8" ht="15" customHeight="1">
      <c r="B136" s="71">
        <v>5</v>
      </c>
      <c r="C136" s="200" t="s">
        <v>273</v>
      </c>
      <c r="D136" s="244"/>
      <c r="E136" s="201"/>
      <c r="F136" s="20" t="s">
        <v>154</v>
      </c>
      <c r="H136" s="11"/>
    </row>
    <row r="137" spans="2:8" ht="15" customHeight="1">
      <c r="B137" s="7" t="s">
        <v>127</v>
      </c>
      <c r="C137" s="242" t="s">
        <v>274</v>
      </c>
      <c r="D137" s="243"/>
      <c r="E137" s="246"/>
      <c r="F137" s="142">
        <v>59.04</v>
      </c>
      <c r="H137" s="11"/>
    </row>
    <row r="138" spans="2:8" ht="15" customHeight="1">
      <c r="B138" s="7" t="s">
        <v>129</v>
      </c>
      <c r="C138" s="242" t="s">
        <v>275</v>
      </c>
      <c r="D138" s="243"/>
      <c r="E138" s="246"/>
      <c r="F138" s="142">
        <v>0</v>
      </c>
      <c r="H138" s="11"/>
    </row>
    <row r="139" spans="2:8" ht="15" customHeight="1">
      <c r="B139" s="7" t="s">
        <v>132</v>
      </c>
      <c r="C139" s="242" t="s">
        <v>276</v>
      </c>
      <c r="D139" s="243"/>
      <c r="E139" s="246"/>
      <c r="F139" s="142">
        <v>0</v>
      </c>
      <c r="H139" s="11"/>
    </row>
    <row r="140" spans="2:8" ht="15" customHeight="1">
      <c r="B140" s="68" t="s">
        <v>135</v>
      </c>
      <c r="C140" s="236" t="s">
        <v>206</v>
      </c>
      <c r="D140" s="237"/>
      <c r="E140" s="288"/>
      <c r="F140" s="91">
        <v>0</v>
      </c>
      <c r="H140" s="11"/>
    </row>
    <row r="141" spans="2:8" ht="15" customHeight="1">
      <c r="B141" s="200" t="s">
        <v>277</v>
      </c>
      <c r="C141" s="244"/>
      <c r="D141" s="244"/>
      <c r="E141" s="201"/>
      <c r="F141" s="20">
        <f>SUM(F137:F140)</f>
        <v>59.04</v>
      </c>
      <c r="H141" s="11"/>
    </row>
    <row r="142" spans="2:8" ht="51.75" customHeight="1">
      <c r="B142" s="94" t="s">
        <v>278</v>
      </c>
      <c r="C142" s="283" t="s">
        <v>310</v>
      </c>
      <c r="D142" s="284"/>
      <c r="E142" s="284"/>
      <c r="F142" s="285"/>
      <c r="H142" s="11"/>
    </row>
    <row r="143" spans="2:8" ht="7.5" customHeight="1">
      <c r="B143" s="289"/>
      <c r="C143" s="289"/>
      <c r="D143" s="289"/>
      <c r="E143" s="289"/>
      <c r="F143" s="289"/>
      <c r="H143" s="11"/>
    </row>
    <row r="144" spans="2:8" ht="15" customHeight="1">
      <c r="B144" s="200" t="s">
        <v>280</v>
      </c>
      <c r="C144" s="244"/>
      <c r="D144" s="244"/>
      <c r="E144" s="244"/>
      <c r="F144" s="201"/>
      <c r="H144" s="11"/>
    </row>
    <row r="145" spans="2:8" ht="15" customHeight="1">
      <c r="B145" s="71">
        <v>6</v>
      </c>
      <c r="C145" s="200" t="s">
        <v>281</v>
      </c>
      <c r="D145" s="201"/>
      <c r="E145" s="31" t="s">
        <v>174</v>
      </c>
      <c r="F145" s="20" t="s">
        <v>154</v>
      </c>
      <c r="H145" s="11"/>
    </row>
    <row r="146" spans="2:8" ht="15" customHeight="1">
      <c r="B146" s="7" t="s">
        <v>127</v>
      </c>
      <c r="C146" s="293" t="s">
        <v>282</v>
      </c>
      <c r="D146" s="294"/>
      <c r="E146" s="28">
        <v>0.03</v>
      </c>
      <c r="F146" s="143">
        <f>(F36+F83+F93+F133+F141)*E146</f>
        <v>77.48</v>
      </c>
      <c r="H146" s="11"/>
    </row>
    <row r="147" spans="2:8" ht="15" customHeight="1">
      <c r="B147" s="7" t="s">
        <v>129</v>
      </c>
      <c r="C147" s="72" t="s">
        <v>283</v>
      </c>
      <c r="D147" s="67"/>
      <c r="E147" s="28">
        <v>6.7900000000000002E-2</v>
      </c>
      <c r="F147" s="143">
        <f>(F36+F83+F93+F133+F141)*E147</f>
        <v>175.36</v>
      </c>
      <c r="H147" s="11"/>
    </row>
    <row r="148" spans="2:8" ht="15" customHeight="1">
      <c r="B148" s="200" t="s">
        <v>177</v>
      </c>
      <c r="C148" s="244"/>
      <c r="D148" s="201"/>
      <c r="E148" s="24">
        <f>SUM(E146:E147)</f>
        <v>9.7900000000000001E-2</v>
      </c>
      <c r="F148" s="21">
        <f>SUM(F146:F147)</f>
        <v>252.84</v>
      </c>
      <c r="H148" s="11"/>
    </row>
    <row r="149" spans="2:8" ht="15" customHeight="1">
      <c r="B149" s="295" t="s">
        <v>132</v>
      </c>
      <c r="C149" s="242" t="s">
        <v>284</v>
      </c>
      <c r="D149" s="243"/>
      <c r="E149" s="243"/>
      <c r="F149" s="246"/>
      <c r="H149" s="11"/>
    </row>
    <row r="150" spans="2:8" ht="15" customHeight="1">
      <c r="B150" s="296"/>
      <c r="C150" s="298" t="s">
        <v>285</v>
      </c>
      <c r="D150" s="9" t="s">
        <v>286</v>
      </c>
      <c r="E150" s="25">
        <v>7.5999999999999998E-2</v>
      </c>
      <c r="F150" s="144">
        <f>(($F$36+$F$83+$F$93+$F$133+$F$148)/1-$E$154)*E150</f>
        <v>211</v>
      </c>
      <c r="H150" s="11"/>
    </row>
    <row r="151" spans="2:8" ht="15" customHeight="1">
      <c r="B151" s="296"/>
      <c r="C151" s="299"/>
      <c r="D151" s="9" t="s">
        <v>287</v>
      </c>
      <c r="E151" s="25">
        <v>1.6500000000000001E-2</v>
      </c>
      <c r="F151" s="144">
        <f t="shared" ref="F151:F153" si="5">(($F$36+$F$83+$F$93+$F$133+$F$148)/1-$E$154)*E151</f>
        <v>45.81</v>
      </c>
      <c r="H151" s="11"/>
    </row>
    <row r="152" spans="2:8" ht="15" customHeight="1">
      <c r="B152" s="296"/>
      <c r="C152" s="10" t="s">
        <v>288</v>
      </c>
      <c r="D152" s="9" t="s">
        <v>289</v>
      </c>
      <c r="E152" s="25">
        <v>0.05</v>
      </c>
      <c r="F152" s="144">
        <f t="shared" si="5"/>
        <v>138.81</v>
      </c>
      <c r="H152" s="11"/>
    </row>
    <row r="153" spans="2:8" ht="15" customHeight="1">
      <c r="B153" s="297"/>
      <c r="C153" s="10" t="s">
        <v>290</v>
      </c>
      <c r="D153" s="22"/>
      <c r="E153" s="25">
        <v>0</v>
      </c>
      <c r="F153" s="144">
        <f t="shared" si="5"/>
        <v>0</v>
      </c>
      <c r="H153" s="11"/>
    </row>
    <row r="154" spans="2:8" ht="15" customHeight="1">
      <c r="B154" s="200" t="s">
        <v>177</v>
      </c>
      <c r="C154" s="244"/>
      <c r="D154" s="201"/>
      <c r="E154" s="24">
        <f>SUM(E150:E153)</f>
        <v>0.14249999999999999</v>
      </c>
      <c r="F154" s="21">
        <f>SUM(F150:F153)</f>
        <v>395.62</v>
      </c>
      <c r="H154" s="11"/>
    </row>
    <row r="155" spans="2:8" ht="15" customHeight="1">
      <c r="B155" s="8" t="s">
        <v>291</v>
      </c>
      <c r="C155" s="283" t="s">
        <v>292</v>
      </c>
      <c r="D155" s="284"/>
      <c r="E155" s="284"/>
      <c r="F155" s="285"/>
      <c r="H155" s="11"/>
    </row>
    <row r="156" spans="2:8" ht="15" customHeight="1">
      <c r="B156" s="8" t="s">
        <v>293</v>
      </c>
      <c r="C156" s="283" t="s">
        <v>294</v>
      </c>
      <c r="D156" s="284"/>
      <c r="E156" s="284"/>
      <c r="F156" s="285"/>
      <c r="H156" s="11"/>
    </row>
    <row r="157" spans="2:8" ht="13.5" customHeight="1">
      <c r="B157" s="8" t="s">
        <v>295</v>
      </c>
      <c r="C157" s="283" t="s">
        <v>296</v>
      </c>
      <c r="D157" s="284"/>
      <c r="E157" s="284"/>
      <c r="F157" s="285"/>
      <c r="H157" s="11"/>
    </row>
    <row r="158" spans="2:8" ht="7.5" customHeight="1">
      <c r="H158" s="11"/>
    </row>
    <row r="159" spans="2:8" ht="15" customHeight="1">
      <c r="B159" s="200" t="s">
        <v>297</v>
      </c>
      <c r="C159" s="244"/>
      <c r="D159" s="244"/>
      <c r="E159" s="244"/>
      <c r="F159" s="201"/>
      <c r="H159" s="11"/>
    </row>
    <row r="160" spans="2:8" ht="15" customHeight="1">
      <c r="B160" s="238" t="s">
        <v>298</v>
      </c>
      <c r="C160" s="289"/>
      <c r="D160" s="289"/>
      <c r="E160" s="239"/>
      <c r="F160" s="19" t="s">
        <v>299</v>
      </c>
      <c r="H160" s="11"/>
    </row>
    <row r="161" spans="2:8" ht="15" customHeight="1">
      <c r="B161" s="7" t="s">
        <v>127</v>
      </c>
      <c r="C161" s="242" t="str">
        <f>B26</f>
        <v>MÓDULO 1 - COMPOSIÇÃO DA REMUNERAÇÃO</v>
      </c>
      <c r="D161" s="243"/>
      <c r="E161" s="246"/>
      <c r="F161" s="138">
        <f>F36</f>
        <v>1316.71</v>
      </c>
      <c r="H161" s="11"/>
    </row>
    <row r="162" spans="2:8" ht="15" customHeight="1">
      <c r="B162" s="7" t="s">
        <v>129</v>
      </c>
      <c r="C162" s="242" t="str">
        <f>B39</f>
        <v>MÓDULO 2 - ENCARGOS E BENEFÍCIOS ANUAIS, MENSAIS E DIÁRIOS</v>
      </c>
      <c r="D162" s="243"/>
      <c r="E162" s="246"/>
      <c r="F162" s="138">
        <f>F83</f>
        <v>1079.6199999999999</v>
      </c>
      <c r="H162" s="11"/>
    </row>
    <row r="163" spans="2:8" ht="15" customHeight="1">
      <c r="B163" s="7" t="s">
        <v>132</v>
      </c>
      <c r="C163" s="242" t="str">
        <f>B85</f>
        <v>MÓDULO 3 - PROVISÃO PARA RESCISÃO</v>
      </c>
      <c r="D163" s="243"/>
      <c r="E163" s="246"/>
      <c r="F163" s="138">
        <f>F93</f>
        <v>93.4</v>
      </c>
      <c r="H163" s="11"/>
    </row>
    <row r="164" spans="2:8" ht="15" customHeight="1">
      <c r="B164" s="7" t="s">
        <v>135</v>
      </c>
      <c r="C164" s="300" t="str">
        <f>B103</f>
        <v xml:space="preserve"> MÓDULO 4 - CUSTO DE REPOSIÇÃO DO PROFISSIONAL AUSENTE</v>
      </c>
      <c r="D164" s="301"/>
      <c r="E164" s="302"/>
      <c r="F164" s="138">
        <f>F131</f>
        <v>33.83</v>
      </c>
      <c r="H164" s="11"/>
    </row>
    <row r="165" spans="2:8" ht="15" customHeight="1">
      <c r="B165" s="7" t="s">
        <v>159</v>
      </c>
      <c r="C165" s="76" t="str">
        <f>B135</f>
        <v>MÓDULO 5 - INSUMOS DIVERSOS</v>
      </c>
      <c r="D165" s="77"/>
      <c r="E165" s="78"/>
      <c r="F165" s="138">
        <f>F141</f>
        <v>59.04</v>
      </c>
      <c r="H165" s="11"/>
    </row>
    <row r="166" spans="2:8" ht="15" customHeight="1">
      <c r="B166" s="200" t="s">
        <v>300</v>
      </c>
      <c r="C166" s="244"/>
      <c r="D166" s="244"/>
      <c r="E166" s="201"/>
      <c r="F166" s="141">
        <f>SUM(F161:F165)</f>
        <v>2582.6</v>
      </c>
      <c r="H166" s="11"/>
    </row>
    <row r="167" spans="2:8" ht="15" customHeight="1">
      <c r="B167" s="7" t="s">
        <v>161</v>
      </c>
      <c r="C167" s="242" t="s">
        <v>301</v>
      </c>
      <c r="D167" s="243"/>
      <c r="E167" s="246"/>
      <c r="F167" s="138">
        <f>F148+F154</f>
        <v>648.46</v>
      </c>
      <c r="H167" s="11"/>
    </row>
    <row r="168" spans="2:8" ht="15" customHeight="1">
      <c r="B168" s="200" t="s">
        <v>302</v>
      </c>
      <c r="C168" s="244"/>
      <c r="D168" s="244"/>
      <c r="E168" s="201"/>
      <c r="F168" s="141">
        <f>F166+F167</f>
        <v>3231.06</v>
      </c>
      <c r="H168" s="11"/>
    </row>
    <row r="169" spans="2:8" ht="15" customHeight="1">
      <c r="B169" s="186" t="s">
        <v>303</v>
      </c>
      <c r="C169" s="186"/>
      <c r="D169" s="186"/>
      <c r="E169" s="186"/>
      <c r="F169" s="141">
        <f>F168*E16</f>
        <v>6462.12</v>
      </c>
      <c r="H169" s="11"/>
    </row>
    <row r="170" spans="2:8" ht="15" customHeight="1">
      <c r="H170" s="11"/>
    </row>
    <row r="171" spans="2:8" ht="26.25" customHeight="1">
      <c r="B171" s="225" t="s">
        <v>304</v>
      </c>
      <c r="C171" s="225"/>
      <c r="D171" s="84" t="s">
        <v>91</v>
      </c>
      <c r="E171" s="225" t="s">
        <v>92</v>
      </c>
      <c r="F171" s="225"/>
      <c r="G171" s="85"/>
      <c r="H171" s="11"/>
    </row>
    <row r="172" spans="2:8" ht="31.5" customHeight="1">
      <c r="B172" s="225" t="s">
        <v>305</v>
      </c>
      <c r="C172" s="225"/>
      <c r="D172" s="86">
        <v>6</v>
      </c>
      <c r="E172" s="226">
        <f>D172*F169</f>
        <v>38772.720000000001</v>
      </c>
      <c r="F172" s="226"/>
      <c r="H172" s="11"/>
    </row>
    <row r="173" spans="2:8" ht="35.25" customHeight="1">
      <c r="B173" s="224" t="s">
        <v>306</v>
      </c>
      <c r="C173" s="225"/>
      <c r="D173" s="86">
        <v>6</v>
      </c>
      <c r="E173" s="226">
        <f>D173*F169</f>
        <v>38772.720000000001</v>
      </c>
      <c r="F173" s="226"/>
      <c r="H173" s="11"/>
    </row>
  </sheetData>
  <sheetProtection formatCells="0" formatColumns="0" formatRows="0" insertColumns="0" insertRows="0" insertHyperlinks="0" deleteColumns="0" deleteRows="0" sort="0" autoFilter="0" pivotTables="0"/>
  <mergeCells count="163">
    <mergeCell ref="B171:C171"/>
    <mergeCell ref="E171:F171"/>
    <mergeCell ref="B172:C172"/>
    <mergeCell ref="E172:F172"/>
    <mergeCell ref="B173:C173"/>
    <mergeCell ref="E173:F173"/>
    <mergeCell ref="C163:E163"/>
    <mergeCell ref="C164:E164"/>
    <mergeCell ref="B166:E166"/>
    <mergeCell ref="C167:E167"/>
    <mergeCell ref="B168:E168"/>
    <mergeCell ref="B169:E169"/>
    <mergeCell ref="C156:F156"/>
    <mergeCell ref="C157:F157"/>
    <mergeCell ref="B159:F159"/>
    <mergeCell ref="B160:E160"/>
    <mergeCell ref="C161:E161"/>
    <mergeCell ref="C162:E162"/>
    <mergeCell ref="B148:D148"/>
    <mergeCell ref="B149:B153"/>
    <mergeCell ref="C149:F149"/>
    <mergeCell ref="C150:C151"/>
    <mergeCell ref="B154:D154"/>
    <mergeCell ref="C155:F155"/>
    <mergeCell ref="B141:E141"/>
    <mergeCell ref="C142:F142"/>
    <mergeCell ref="B143:F143"/>
    <mergeCell ref="B144:F144"/>
    <mergeCell ref="C145:D145"/>
    <mergeCell ref="C146:D146"/>
    <mergeCell ref="B135:F135"/>
    <mergeCell ref="C136:E136"/>
    <mergeCell ref="C137:E137"/>
    <mergeCell ref="C138:E138"/>
    <mergeCell ref="C139:E139"/>
    <mergeCell ref="C140:E140"/>
    <mergeCell ref="B129:F129"/>
    <mergeCell ref="C130:D130"/>
    <mergeCell ref="C131:D131"/>
    <mergeCell ref="C132:D132"/>
    <mergeCell ref="B133:D133"/>
    <mergeCell ref="B134:F134"/>
    <mergeCell ref="B123:F123"/>
    <mergeCell ref="C124:D124"/>
    <mergeCell ref="C125:D125"/>
    <mergeCell ref="B126:D126"/>
    <mergeCell ref="C127:F127"/>
    <mergeCell ref="B128:F128"/>
    <mergeCell ref="C117:F117"/>
    <mergeCell ref="C118:F118"/>
    <mergeCell ref="C119:F119"/>
    <mergeCell ref="C120:F120"/>
    <mergeCell ref="C121:F121"/>
    <mergeCell ref="B122:F122"/>
    <mergeCell ref="C111:D111"/>
    <mergeCell ref="C112:D112"/>
    <mergeCell ref="C113:D113"/>
    <mergeCell ref="B114:D114"/>
    <mergeCell ref="C115:F115"/>
    <mergeCell ref="C116:F116"/>
    <mergeCell ref="C104:F104"/>
    <mergeCell ref="B105:F105"/>
    <mergeCell ref="B106:F106"/>
    <mergeCell ref="C107:D107"/>
    <mergeCell ref="C108:D108"/>
    <mergeCell ref="C109:D109"/>
    <mergeCell ref="C97:F97"/>
    <mergeCell ref="C98:F98"/>
    <mergeCell ref="C99:F99"/>
    <mergeCell ref="C100:F100"/>
    <mergeCell ref="B102:F102"/>
    <mergeCell ref="B103:F103"/>
    <mergeCell ref="C101:F101"/>
    <mergeCell ref="C91:D91"/>
    <mergeCell ref="C92:D92"/>
    <mergeCell ref="B93:D93"/>
    <mergeCell ref="C94:F94"/>
    <mergeCell ref="C95:F95"/>
    <mergeCell ref="C96:F96"/>
    <mergeCell ref="B85:F85"/>
    <mergeCell ref="C86:D86"/>
    <mergeCell ref="C87:D87"/>
    <mergeCell ref="C88:D88"/>
    <mergeCell ref="C89:D89"/>
    <mergeCell ref="C90:D90"/>
    <mergeCell ref="C79:D79"/>
    <mergeCell ref="C80:D80"/>
    <mergeCell ref="C81:D81"/>
    <mergeCell ref="C82:D82"/>
    <mergeCell ref="B83:D83"/>
    <mergeCell ref="B84:F84"/>
    <mergeCell ref="C70:E70"/>
    <mergeCell ref="B71:E71"/>
    <mergeCell ref="C72:F72"/>
    <mergeCell ref="B73:B76"/>
    <mergeCell ref="C73:F76"/>
    <mergeCell ref="B78:F78"/>
    <mergeCell ref="C64:E64"/>
    <mergeCell ref="C65:E65"/>
    <mergeCell ref="C66:E66"/>
    <mergeCell ref="C67:E67"/>
    <mergeCell ref="C68:E68"/>
    <mergeCell ref="C69:E69"/>
    <mergeCell ref="B58:D58"/>
    <mergeCell ref="C59:F59"/>
    <mergeCell ref="C60:F60"/>
    <mergeCell ref="C61:F61"/>
    <mergeCell ref="B62:F62"/>
    <mergeCell ref="B63:F63"/>
    <mergeCell ref="C52:D52"/>
    <mergeCell ref="C53:D53"/>
    <mergeCell ref="C54:D54"/>
    <mergeCell ref="C55:D55"/>
    <mergeCell ref="C56:D56"/>
    <mergeCell ref="C57:D57"/>
    <mergeCell ref="C46:F46"/>
    <mergeCell ref="B47:F47"/>
    <mergeCell ref="B48:F48"/>
    <mergeCell ref="C49:D49"/>
    <mergeCell ref="C50:D50"/>
    <mergeCell ref="C51:D51"/>
    <mergeCell ref="B40:F40"/>
    <mergeCell ref="B41:F41"/>
    <mergeCell ref="C42:D42"/>
    <mergeCell ref="C43:D43"/>
    <mergeCell ref="C44:D44"/>
    <mergeCell ref="B45:D45"/>
    <mergeCell ref="C27:E27"/>
    <mergeCell ref="C35:D35"/>
    <mergeCell ref="B36:D36"/>
    <mergeCell ref="C37:F37"/>
    <mergeCell ref="B38:F38"/>
    <mergeCell ref="B39:F39"/>
    <mergeCell ref="C21:E21"/>
    <mergeCell ref="C22:E22"/>
    <mergeCell ref="C23:E23"/>
    <mergeCell ref="C24:E24"/>
    <mergeCell ref="C25:F25"/>
    <mergeCell ref="B26:F26"/>
    <mergeCell ref="B16:C16"/>
    <mergeCell ref="E16:F16"/>
    <mergeCell ref="B17:F17"/>
    <mergeCell ref="B18:F18"/>
    <mergeCell ref="B19:F19"/>
    <mergeCell ref="B20:F20"/>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8" max="5" man="1"/>
    <brk id="133"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E96B67-564F-46E9-ACCB-F3D865C283BE}">
          <x14:formula1>
            <xm:f>'C:\Users\1297538\Desktop\REPACTUAÇÕES\CONTRATO 21-2018\[PLANILHA DE REPACTUAÇÃO PISCINEIRO E PORTEIRO - SERVAL..xlsx]#listas#'!#REF!</xm:f>
          </x14:formula1>
          <xm:sqref>C2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DB761-39BB-4D4D-9F24-0E40895C021D}">
  <sheetPr>
    <tabColor theme="5" tint="0.59999389629810485"/>
    <pageSetUpPr fitToPage="1"/>
  </sheetPr>
  <dimension ref="B1:H174"/>
  <sheetViews>
    <sheetView showGridLines="0" view="pageBreakPreview" topLeftCell="C169" zoomScale="115" zoomScaleNormal="115" zoomScaleSheetLayoutView="115" workbookViewId="0">
      <selection activeCell="F176" sqref="F176"/>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2:8" ht="8.25" customHeight="1">
      <c r="H1" s="80"/>
    </row>
    <row r="2" spans="2:8" s="81" customFormat="1" ht="15" customHeight="1">
      <c r="B2" s="3" t="s">
        <v>76</v>
      </c>
      <c r="C2" s="73" t="s">
        <v>21</v>
      </c>
      <c r="D2" s="3" t="s">
        <v>77</v>
      </c>
      <c r="E2" s="184"/>
      <c r="F2" s="184"/>
      <c r="H2" s="82"/>
    </row>
    <row r="3" spans="2:8" ht="6"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44712</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311</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312</v>
      </c>
      <c r="C16" s="215"/>
      <c r="D16" s="79" t="s">
        <v>142</v>
      </c>
      <c r="E16" s="216">
        <v>1</v>
      </c>
      <c r="F16" s="216"/>
      <c r="H16" s="11"/>
    </row>
    <row r="17" spans="2:8" ht="15" hidden="1" customHeight="1">
      <c r="H17" s="11"/>
    </row>
    <row r="18" spans="2:8" ht="5.25" customHeight="1">
      <c r="B18" s="185"/>
      <c r="C18" s="185"/>
      <c r="D18" s="185"/>
      <c r="E18" s="185"/>
      <c r="F18" s="185"/>
      <c r="H18" s="11"/>
    </row>
    <row r="19" spans="2:8" ht="15" customHeight="1">
      <c r="B19" s="186" t="s">
        <v>143</v>
      </c>
      <c r="C19" s="186"/>
      <c r="D19" s="186"/>
      <c r="E19" s="186"/>
      <c r="F19" s="186"/>
      <c r="H19" s="11"/>
    </row>
    <row r="20" spans="2:8" ht="15" customHeight="1">
      <c r="B20" s="186" t="s">
        <v>144</v>
      </c>
      <c r="C20" s="186"/>
      <c r="D20" s="186"/>
      <c r="E20" s="186"/>
      <c r="F20" s="186"/>
      <c r="H20" s="11"/>
    </row>
    <row r="21" spans="2:8" ht="15" customHeight="1">
      <c r="B21" s="202" t="s">
        <v>145</v>
      </c>
      <c r="C21" s="202"/>
      <c r="D21" s="202"/>
      <c r="E21" s="202"/>
      <c r="F21" s="202"/>
      <c r="H21" s="11"/>
    </row>
    <row r="22" spans="2:8" ht="15" customHeight="1">
      <c r="B22" s="7">
        <v>1</v>
      </c>
      <c r="C22" s="217" t="s">
        <v>146</v>
      </c>
      <c r="D22" s="217"/>
      <c r="E22" s="217"/>
      <c r="F22" s="95" t="s">
        <v>313</v>
      </c>
      <c r="H22" s="11"/>
    </row>
    <row r="23" spans="2:8" ht="15" customHeight="1">
      <c r="B23" s="7">
        <v>2</v>
      </c>
      <c r="C23" s="206" t="s">
        <v>147</v>
      </c>
      <c r="D23" s="206"/>
      <c r="E23" s="206"/>
      <c r="F23" s="91">
        <v>2022.47</v>
      </c>
      <c r="H23" s="11"/>
    </row>
    <row r="24" spans="2:8" ht="15" customHeight="1">
      <c r="B24" s="7">
        <v>3</v>
      </c>
      <c r="C24" s="206" t="s">
        <v>148</v>
      </c>
      <c r="D24" s="206"/>
      <c r="E24" s="206"/>
      <c r="F24" s="95" t="s">
        <v>314</v>
      </c>
      <c r="H24" s="11"/>
    </row>
    <row r="25" spans="2:8" ht="15" customHeight="1">
      <c r="B25" s="7">
        <v>4</v>
      </c>
      <c r="C25" s="206" t="s">
        <v>150</v>
      </c>
      <c r="D25" s="206"/>
      <c r="E25" s="206"/>
      <c r="F25" s="4">
        <v>44927</v>
      </c>
      <c r="H25" s="11"/>
    </row>
    <row r="26" spans="2:8" ht="7.5" customHeight="1">
      <c r="B26" s="75" t="s">
        <v>151</v>
      </c>
      <c r="C26" s="208"/>
      <c r="D26" s="208"/>
      <c r="E26" s="208"/>
      <c r="F26" s="208"/>
      <c r="H26" s="11"/>
    </row>
    <row r="27" spans="2:8" ht="15" customHeight="1">
      <c r="B27" s="200" t="s">
        <v>152</v>
      </c>
      <c r="C27" s="244"/>
      <c r="D27" s="244"/>
      <c r="E27" s="244"/>
      <c r="F27" s="201"/>
      <c r="H27" s="11"/>
    </row>
    <row r="28" spans="2:8" ht="15" customHeight="1">
      <c r="B28" s="71">
        <v>1</v>
      </c>
      <c r="C28" s="186" t="s">
        <v>153</v>
      </c>
      <c r="D28" s="186"/>
      <c r="E28" s="186"/>
      <c r="F28" s="20" t="s">
        <v>154</v>
      </c>
      <c r="H28" s="11"/>
    </row>
    <row r="29" spans="2:8" ht="15" customHeight="1">
      <c r="B29" s="7" t="s">
        <v>127</v>
      </c>
      <c r="C29" s="16" t="s">
        <v>309</v>
      </c>
      <c r="D29" s="17"/>
      <c r="E29" s="25"/>
      <c r="F29" s="137">
        <f>F23</f>
        <v>2022.47</v>
      </c>
      <c r="H29" s="11"/>
    </row>
    <row r="30" spans="2:8" ht="15" customHeight="1">
      <c r="B30" s="7" t="s">
        <v>129</v>
      </c>
      <c r="C30" s="16" t="s">
        <v>156</v>
      </c>
      <c r="D30" s="17"/>
      <c r="E30" s="25"/>
      <c r="F30" s="137">
        <f t="shared" ref="F30:F36" si="0">$F$29*E30</f>
        <v>0</v>
      </c>
      <c r="H30" s="11"/>
    </row>
    <row r="31" spans="2:8" ht="15" customHeight="1">
      <c r="B31" s="7" t="s">
        <v>132</v>
      </c>
      <c r="C31" s="16" t="s">
        <v>157</v>
      </c>
      <c r="D31" s="17"/>
      <c r="E31" s="26">
        <v>0.2</v>
      </c>
      <c r="F31" s="137">
        <f t="shared" si="0"/>
        <v>404.49</v>
      </c>
      <c r="H31" s="11"/>
    </row>
    <row r="32" spans="2:8" ht="15" customHeight="1">
      <c r="B32" s="7" t="s">
        <v>135</v>
      </c>
      <c r="C32" s="16" t="s">
        <v>158</v>
      </c>
      <c r="D32" s="17"/>
      <c r="E32" s="25"/>
      <c r="F32" s="137">
        <f t="shared" si="0"/>
        <v>0</v>
      </c>
      <c r="H32" s="11"/>
    </row>
    <row r="33" spans="2:8" ht="15" customHeight="1">
      <c r="B33" s="7" t="s">
        <v>159</v>
      </c>
      <c r="C33" s="16" t="s">
        <v>160</v>
      </c>
      <c r="D33" s="17"/>
      <c r="E33" s="25"/>
      <c r="F33" s="137">
        <f t="shared" si="0"/>
        <v>0</v>
      </c>
      <c r="H33" s="11"/>
    </row>
    <row r="34" spans="2:8" ht="15" customHeight="1">
      <c r="B34" s="7" t="s">
        <v>161</v>
      </c>
      <c r="C34" s="16" t="s">
        <v>162</v>
      </c>
      <c r="D34" s="17"/>
      <c r="E34" s="25"/>
      <c r="F34" s="137">
        <f t="shared" si="0"/>
        <v>0</v>
      </c>
      <c r="H34" s="11"/>
    </row>
    <row r="35" spans="2:8" ht="15" customHeight="1">
      <c r="B35" s="7" t="s">
        <v>163</v>
      </c>
      <c r="C35" s="16" t="s">
        <v>164</v>
      </c>
      <c r="D35" s="17"/>
      <c r="E35" s="25"/>
      <c r="F35" s="137">
        <f t="shared" si="0"/>
        <v>0</v>
      </c>
      <c r="H35" s="11"/>
    </row>
    <row r="36" spans="2:8" ht="15" customHeight="1">
      <c r="B36" s="68" t="s">
        <v>165</v>
      </c>
      <c r="C36" s="242" t="s">
        <v>166</v>
      </c>
      <c r="D36" s="246"/>
      <c r="E36" s="26"/>
      <c r="F36" s="137">
        <f t="shared" si="0"/>
        <v>0</v>
      </c>
      <c r="H36" s="11"/>
    </row>
    <row r="37" spans="2:8" ht="15" customHeight="1">
      <c r="B37" s="200" t="s">
        <v>167</v>
      </c>
      <c r="C37" s="244"/>
      <c r="D37" s="201"/>
      <c r="E37" s="24">
        <f>SUM(E30:E36)</f>
        <v>0.2</v>
      </c>
      <c r="F37" s="20">
        <f>SUM(F29:F36)</f>
        <v>2426.96</v>
      </c>
      <c r="H37" s="11"/>
    </row>
    <row r="38" spans="2:8" ht="45.75" customHeight="1">
      <c r="B38" s="87" t="s">
        <v>168</v>
      </c>
      <c r="C38" s="210" t="s">
        <v>169</v>
      </c>
      <c r="D38" s="205"/>
      <c r="E38" s="205"/>
      <c r="F38" s="205"/>
      <c r="H38" s="11"/>
    </row>
    <row r="39" spans="2:8" ht="7.5" customHeight="1">
      <c r="B39" s="245"/>
      <c r="C39" s="245"/>
      <c r="D39" s="245"/>
      <c r="E39" s="245"/>
      <c r="F39" s="245"/>
      <c r="H39" s="11"/>
    </row>
    <row r="40" spans="2:8" ht="15" customHeight="1">
      <c r="B40" s="200" t="s">
        <v>170</v>
      </c>
      <c r="C40" s="244"/>
      <c r="D40" s="244"/>
      <c r="E40" s="244"/>
      <c r="F40" s="201"/>
      <c r="H40" s="11"/>
    </row>
    <row r="41" spans="2:8" ht="15" hidden="1" customHeight="1">
      <c r="B41" s="245"/>
      <c r="C41" s="245"/>
      <c r="D41" s="245"/>
      <c r="E41" s="245"/>
      <c r="F41" s="245"/>
      <c r="H41" s="11"/>
    </row>
    <row r="42" spans="2:8" ht="15" customHeight="1">
      <c r="B42" s="200" t="s">
        <v>171</v>
      </c>
      <c r="C42" s="244"/>
      <c r="D42" s="244"/>
      <c r="E42" s="244"/>
      <c r="F42" s="201"/>
      <c r="H42" s="11"/>
    </row>
    <row r="43" spans="2:8" ht="15" customHeight="1">
      <c r="B43" s="71" t="s">
        <v>172</v>
      </c>
      <c r="C43" s="200" t="s">
        <v>173</v>
      </c>
      <c r="D43" s="201"/>
      <c r="E43" s="31" t="s">
        <v>174</v>
      </c>
      <c r="F43" s="20" t="s">
        <v>154</v>
      </c>
      <c r="H43" s="11"/>
    </row>
    <row r="44" spans="2:8" ht="15" customHeight="1">
      <c r="B44" s="7" t="s">
        <v>127</v>
      </c>
      <c r="C44" s="242" t="s">
        <v>175</v>
      </c>
      <c r="D44" s="246"/>
      <c r="E44" s="25">
        <v>8.3330000000000001E-2</v>
      </c>
      <c r="F44" s="138">
        <f>E44*$F$37</f>
        <v>202.24</v>
      </c>
      <c r="H44" s="11"/>
    </row>
    <row r="45" spans="2:8" ht="15" customHeight="1">
      <c r="B45" s="18" t="s">
        <v>129</v>
      </c>
      <c r="C45" s="247" t="s">
        <v>176</v>
      </c>
      <c r="D45" s="248"/>
      <c r="E45" s="27">
        <f>8.33%+2.778%</f>
        <v>0.11108</v>
      </c>
      <c r="F45" s="138">
        <f>E45*$F$37</f>
        <v>269.58999999999997</v>
      </c>
      <c r="H45" s="11"/>
    </row>
    <row r="46" spans="2:8" ht="15" customHeight="1">
      <c r="B46" s="200" t="s">
        <v>177</v>
      </c>
      <c r="C46" s="244"/>
      <c r="D46" s="201"/>
      <c r="E46" s="24">
        <f>SUM(E44:E45)</f>
        <v>0.19441</v>
      </c>
      <c r="F46" s="21">
        <f>SUM(F44:F45)</f>
        <v>471.83</v>
      </c>
      <c r="H46" s="11"/>
    </row>
    <row r="47" spans="2:8" ht="45.75" customHeight="1">
      <c r="B47" s="87" t="s">
        <v>178</v>
      </c>
      <c r="C47" s="249" t="s">
        <v>179</v>
      </c>
      <c r="D47" s="250"/>
      <c r="E47" s="250"/>
      <c r="F47" s="251"/>
      <c r="H47" s="11"/>
    </row>
    <row r="48" spans="2:8" ht="15" hidden="1" customHeight="1">
      <c r="B48" s="245"/>
      <c r="C48" s="245"/>
      <c r="D48" s="245"/>
      <c r="E48" s="245"/>
      <c r="F48" s="245"/>
      <c r="H48" s="11"/>
    </row>
    <row r="49" spans="2:8" ht="15" customHeight="1">
      <c r="B49" s="200" t="s">
        <v>180</v>
      </c>
      <c r="C49" s="244"/>
      <c r="D49" s="244"/>
      <c r="E49" s="244"/>
      <c r="F49" s="201"/>
      <c r="H49" s="11"/>
    </row>
    <row r="50" spans="2:8" ht="15" customHeight="1">
      <c r="B50" s="71" t="s">
        <v>181</v>
      </c>
      <c r="C50" s="200" t="s">
        <v>182</v>
      </c>
      <c r="D50" s="201"/>
      <c r="E50" s="31" t="s">
        <v>174</v>
      </c>
      <c r="F50" s="20" t="s">
        <v>154</v>
      </c>
      <c r="H50" s="11"/>
    </row>
    <row r="51" spans="2:8" ht="15" customHeight="1">
      <c r="B51" s="7" t="s">
        <v>127</v>
      </c>
      <c r="C51" s="242" t="s">
        <v>183</v>
      </c>
      <c r="D51" s="246"/>
      <c r="E51" s="25">
        <v>0.2</v>
      </c>
      <c r="F51" s="138">
        <f>E51*($F$37+$F$46)</f>
        <v>579.76</v>
      </c>
      <c r="H51" s="11"/>
    </row>
    <row r="52" spans="2:8" ht="15" customHeight="1">
      <c r="B52" s="7" t="s">
        <v>129</v>
      </c>
      <c r="C52" s="242" t="s">
        <v>184</v>
      </c>
      <c r="D52" s="246"/>
      <c r="E52" s="25">
        <v>2.5000000000000001E-2</v>
      </c>
      <c r="F52" s="138">
        <f t="shared" ref="F52:F58" si="1">E52*($F$37+$F$46)</f>
        <v>72.47</v>
      </c>
      <c r="H52" s="11"/>
    </row>
    <row r="53" spans="2:8" ht="15" customHeight="1">
      <c r="B53" s="7" t="s">
        <v>132</v>
      </c>
      <c r="C53" s="242" t="s">
        <v>185</v>
      </c>
      <c r="D53" s="246"/>
      <c r="E53" s="66">
        <v>0.02</v>
      </c>
      <c r="F53" s="138">
        <f t="shared" si="1"/>
        <v>57.98</v>
      </c>
      <c r="H53" s="11"/>
    </row>
    <row r="54" spans="2:8" ht="15" customHeight="1">
      <c r="B54" s="7" t="s">
        <v>135</v>
      </c>
      <c r="C54" s="242" t="s">
        <v>186</v>
      </c>
      <c r="D54" s="246"/>
      <c r="E54" s="25">
        <v>1.4999999999999999E-2</v>
      </c>
      <c r="F54" s="138">
        <f t="shared" si="1"/>
        <v>43.48</v>
      </c>
      <c r="H54" s="11"/>
    </row>
    <row r="55" spans="2:8" ht="15" customHeight="1">
      <c r="B55" s="7" t="s">
        <v>159</v>
      </c>
      <c r="C55" s="242" t="s">
        <v>187</v>
      </c>
      <c r="D55" s="246"/>
      <c r="E55" s="25">
        <v>0.01</v>
      </c>
      <c r="F55" s="138">
        <f t="shared" si="1"/>
        <v>28.99</v>
      </c>
      <c r="H55" s="11"/>
    </row>
    <row r="56" spans="2:8" ht="15" customHeight="1">
      <c r="B56" s="7" t="s">
        <v>161</v>
      </c>
      <c r="C56" s="242" t="s">
        <v>188</v>
      </c>
      <c r="D56" s="246"/>
      <c r="E56" s="25">
        <v>6.0000000000000001E-3</v>
      </c>
      <c r="F56" s="138">
        <f t="shared" si="1"/>
        <v>17.39</v>
      </c>
      <c r="H56" s="11"/>
    </row>
    <row r="57" spans="2:8" ht="15" customHeight="1">
      <c r="B57" s="7" t="s">
        <v>163</v>
      </c>
      <c r="C57" s="242" t="s">
        <v>189</v>
      </c>
      <c r="D57" s="246"/>
      <c r="E57" s="23">
        <v>2E-3</v>
      </c>
      <c r="F57" s="138">
        <f t="shared" si="1"/>
        <v>5.8</v>
      </c>
      <c r="H57" s="11"/>
    </row>
    <row r="58" spans="2:8" ht="15" customHeight="1">
      <c r="B58" s="7" t="s">
        <v>165</v>
      </c>
      <c r="C58" s="242" t="s">
        <v>190</v>
      </c>
      <c r="D58" s="246"/>
      <c r="E58" s="25">
        <v>0.08</v>
      </c>
      <c r="F58" s="138">
        <f t="shared" si="1"/>
        <v>231.9</v>
      </c>
      <c r="H58" s="11"/>
    </row>
    <row r="59" spans="2:8" ht="15" customHeight="1">
      <c r="B59" s="200" t="s">
        <v>177</v>
      </c>
      <c r="C59" s="244"/>
      <c r="D59" s="201"/>
      <c r="E59" s="24">
        <f>SUM(E51:E58)</f>
        <v>0.35799999999999998</v>
      </c>
      <c r="F59" s="20">
        <f>SUM(F51:F58)</f>
        <v>1037.77</v>
      </c>
      <c r="H59" s="11"/>
    </row>
    <row r="60" spans="2:8" ht="13.9">
      <c r="B60" s="87" t="s">
        <v>191</v>
      </c>
      <c r="C60" s="249" t="s">
        <v>192</v>
      </c>
      <c r="D60" s="250"/>
      <c r="E60" s="250"/>
      <c r="F60" s="251"/>
      <c r="H60" s="11"/>
    </row>
    <row r="61" spans="2:8" ht="13.9">
      <c r="B61" s="87" t="s">
        <v>193</v>
      </c>
      <c r="C61" s="258" t="s">
        <v>194</v>
      </c>
      <c r="D61" s="259"/>
      <c r="E61" s="259"/>
      <c r="F61" s="260"/>
      <c r="H61" s="11"/>
    </row>
    <row r="62" spans="2:8" ht="30.75" customHeight="1">
      <c r="B62" s="87" t="s">
        <v>195</v>
      </c>
      <c r="C62" s="261" t="s">
        <v>196</v>
      </c>
      <c r="D62" s="262"/>
      <c r="E62" s="262"/>
      <c r="F62" s="263"/>
      <c r="H62" s="11"/>
    </row>
    <row r="63" spans="2:8" ht="15" hidden="1" customHeight="1">
      <c r="B63" s="245"/>
      <c r="C63" s="245"/>
      <c r="D63" s="245"/>
      <c r="E63" s="245"/>
      <c r="F63" s="245"/>
      <c r="H63" s="11"/>
    </row>
    <row r="64" spans="2:8" ht="15" customHeight="1">
      <c r="B64" s="200" t="s">
        <v>197</v>
      </c>
      <c r="C64" s="244"/>
      <c r="D64" s="244"/>
      <c r="E64" s="244"/>
      <c r="F64" s="201"/>
      <c r="H64" s="11"/>
    </row>
    <row r="65" spans="2:8" ht="15" customHeight="1">
      <c r="B65" s="71" t="s">
        <v>198</v>
      </c>
      <c r="C65" s="200" t="s">
        <v>199</v>
      </c>
      <c r="D65" s="244"/>
      <c r="E65" s="201"/>
      <c r="F65" s="20" t="s">
        <v>154</v>
      </c>
      <c r="H65" s="11"/>
    </row>
    <row r="66" spans="2:8" ht="15" customHeight="1">
      <c r="B66" s="68" t="s">
        <v>127</v>
      </c>
      <c r="C66" s="242" t="s">
        <v>200</v>
      </c>
      <c r="D66" s="243"/>
      <c r="E66" s="246"/>
      <c r="F66" s="160">
        <f>(3.9*2*22)-(0.06*F29)</f>
        <v>50.25</v>
      </c>
      <c r="H66" s="11"/>
    </row>
    <row r="67" spans="2:8" ht="15" customHeight="1">
      <c r="B67" s="68" t="s">
        <v>129</v>
      </c>
      <c r="C67" s="252" t="s">
        <v>201</v>
      </c>
      <c r="D67" s="253"/>
      <c r="E67" s="254"/>
      <c r="F67" s="6">
        <v>0</v>
      </c>
      <c r="H67" s="11"/>
    </row>
    <row r="68" spans="2:8" ht="15" customHeight="1">
      <c r="B68" s="7" t="s">
        <v>132</v>
      </c>
      <c r="C68" s="255" t="s">
        <v>202</v>
      </c>
      <c r="D68" s="256"/>
      <c r="E68" s="257"/>
      <c r="F68" s="139">
        <v>13.08</v>
      </c>
    </row>
    <row r="69" spans="2:8" ht="15" customHeight="1">
      <c r="B69" s="7" t="s">
        <v>135</v>
      </c>
      <c r="C69" s="255" t="s">
        <v>315</v>
      </c>
      <c r="D69" s="256"/>
      <c r="E69" s="257"/>
      <c r="F69" s="139">
        <v>116.69</v>
      </c>
      <c r="H69" s="11"/>
    </row>
    <row r="70" spans="2:8" ht="15" customHeight="1">
      <c r="B70" s="7" t="s">
        <v>159</v>
      </c>
      <c r="C70" s="219" t="s">
        <v>205</v>
      </c>
      <c r="D70" s="219"/>
      <c r="E70" s="219"/>
      <c r="F70" s="139">
        <v>0</v>
      </c>
      <c r="H70" s="11"/>
    </row>
    <row r="71" spans="2:8" ht="15" customHeight="1">
      <c r="B71" s="68" t="s">
        <v>161</v>
      </c>
      <c r="C71" s="219" t="s">
        <v>316</v>
      </c>
      <c r="D71" s="219"/>
      <c r="E71" s="219"/>
      <c r="F71" s="139">
        <v>0</v>
      </c>
      <c r="H71" s="11"/>
    </row>
    <row r="72" spans="2:8" ht="15" customHeight="1">
      <c r="B72" s="186" t="s">
        <v>207</v>
      </c>
      <c r="C72" s="186"/>
      <c r="D72" s="186"/>
      <c r="E72" s="186"/>
      <c r="F72" s="20">
        <f>SUM(F66:F71)</f>
        <v>180.02</v>
      </c>
    </row>
    <row r="73" spans="2:8" ht="13.9">
      <c r="B73" s="87" t="s">
        <v>208</v>
      </c>
      <c r="C73" s="249" t="s">
        <v>209</v>
      </c>
      <c r="D73" s="250"/>
      <c r="E73" s="250"/>
      <c r="F73" s="251"/>
      <c r="H73" s="11"/>
    </row>
    <row r="74" spans="2:8" ht="35.25" customHeight="1">
      <c r="B74" s="268" t="s">
        <v>210</v>
      </c>
      <c r="C74" s="271" t="s">
        <v>211</v>
      </c>
      <c r="D74" s="272"/>
      <c r="E74" s="272"/>
      <c r="F74" s="273"/>
      <c r="H74" s="11"/>
    </row>
    <row r="75" spans="2:8" ht="11.25" customHeight="1">
      <c r="B75" s="269"/>
      <c r="C75" s="274"/>
      <c r="D75" s="275"/>
      <c r="E75" s="275"/>
      <c r="F75" s="276"/>
      <c r="H75" s="11"/>
    </row>
    <row r="76" spans="2:8" ht="21.75" customHeight="1">
      <c r="B76" s="269"/>
      <c r="C76" s="274"/>
      <c r="D76" s="275"/>
      <c r="E76" s="275"/>
      <c r="F76" s="276"/>
      <c r="H76" s="11"/>
    </row>
    <row r="77" spans="2:8" ht="6" customHeight="1">
      <c r="B77" s="270"/>
      <c r="C77" s="277"/>
      <c r="D77" s="278"/>
      <c r="E77" s="278"/>
      <c r="F77" s="279"/>
      <c r="H77" s="11"/>
    </row>
    <row r="78" spans="2:8" ht="13.9" hidden="1">
      <c r="B78" s="88"/>
      <c r="C78" s="89"/>
      <c r="D78" s="89"/>
      <c r="E78" s="89"/>
      <c r="F78" s="89"/>
      <c r="H78" s="11"/>
    </row>
    <row r="79" spans="2:8" ht="13.9">
      <c r="B79" s="200" t="s">
        <v>212</v>
      </c>
      <c r="C79" s="244"/>
      <c r="D79" s="244"/>
      <c r="E79" s="244"/>
      <c r="F79" s="201"/>
      <c r="H79" s="11"/>
    </row>
    <row r="80" spans="2:8" ht="13.9">
      <c r="B80" s="71">
        <v>2</v>
      </c>
      <c r="C80" s="264" t="s">
        <v>213</v>
      </c>
      <c r="D80" s="265"/>
      <c r="E80" s="31" t="s">
        <v>174</v>
      </c>
      <c r="F80" s="20" t="s">
        <v>154</v>
      </c>
      <c r="H80" s="11"/>
    </row>
    <row r="81" spans="2:8" ht="13.9">
      <c r="B81" s="7" t="s">
        <v>172</v>
      </c>
      <c r="C81" s="242" t="str">
        <f>C43</f>
        <v>13º (décimo-terceiro) Salário, Férias e Adicional de Férias</v>
      </c>
      <c r="D81" s="246"/>
      <c r="E81" s="155">
        <f>E46</f>
        <v>0.19441</v>
      </c>
      <c r="F81" s="138">
        <f>F46</f>
        <v>471.83</v>
      </c>
      <c r="H81" s="11"/>
    </row>
    <row r="82" spans="2:8" ht="13.9">
      <c r="B82" s="7" t="s">
        <v>181</v>
      </c>
      <c r="C82" s="266" t="str">
        <f>C50</f>
        <v>GPS, FGTS e Outras contribuições</v>
      </c>
      <c r="D82" s="267"/>
      <c r="E82" s="155">
        <f>E59</f>
        <v>0.35799999999999998</v>
      </c>
      <c r="F82" s="138">
        <f>F59</f>
        <v>1037.77</v>
      </c>
      <c r="H82" s="11"/>
    </row>
    <row r="83" spans="2:8" ht="13.9">
      <c r="B83" s="7" t="s">
        <v>198</v>
      </c>
      <c r="C83" s="242" t="str">
        <f>C65</f>
        <v>Benefícios Mensais e Diários</v>
      </c>
      <c r="D83" s="246"/>
      <c r="E83" s="155">
        <v>0</v>
      </c>
      <c r="F83" s="138">
        <f>F72</f>
        <v>180.02</v>
      </c>
      <c r="H83" s="11"/>
    </row>
    <row r="84" spans="2:8" ht="13.9">
      <c r="B84" s="200" t="s">
        <v>177</v>
      </c>
      <c r="C84" s="244"/>
      <c r="D84" s="201"/>
      <c r="E84" s="31">
        <f>SUM(E81:E83)</f>
        <v>0.55240999999999996</v>
      </c>
      <c r="F84" s="20">
        <f>SUM(F81:F83)</f>
        <v>1689.62</v>
      </c>
      <c r="H84" s="11"/>
    </row>
    <row r="85" spans="2:8" ht="6.75" customHeight="1">
      <c r="B85" s="245"/>
      <c r="C85" s="245"/>
      <c r="D85" s="245"/>
      <c r="E85" s="245"/>
      <c r="F85" s="245"/>
      <c r="H85" s="11"/>
    </row>
    <row r="86" spans="2:8" ht="15" customHeight="1">
      <c r="B86" s="200" t="s">
        <v>214</v>
      </c>
      <c r="C86" s="244"/>
      <c r="D86" s="244"/>
      <c r="E86" s="244"/>
      <c r="F86" s="201"/>
      <c r="H86" s="11"/>
    </row>
    <row r="87" spans="2:8" ht="15" customHeight="1">
      <c r="B87" s="71">
        <v>3</v>
      </c>
      <c r="C87" s="200" t="s">
        <v>215</v>
      </c>
      <c r="D87" s="201"/>
      <c r="E87" s="31" t="s">
        <v>174</v>
      </c>
      <c r="F87" s="20" t="s">
        <v>154</v>
      </c>
      <c r="H87" s="11"/>
    </row>
    <row r="88" spans="2:8" ht="15" customHeight="1">
      <c r="B88" s="7" t="s">
        <v>127</v>
      </c>
      <c r="C88" s="242" t="s">
        <v>216</v>
      </c>
      <c r="D88" s="246"/>
      <c r="E88" s="23">
        <v>4.1999999999999997E-3</v>
      </c>
      <c r="F88" s="138">
        <f>E88*$F$37</f>
        <v>10.19</v>
      </c>
      <c r="H88" s="11"/>
    </row>
    <row r="89" spans="2:8" ht="15" customHeight="1">
      <c r="B89" s="7" t="s">
        <v>129</v>
      </c>
      <c r="C89" s="266" t="s">
        <v>217</v>
      </c>
      <c r="D89" s="267"/>
      <c r="E89" s="23">
        <f>E88*E58</f>
        <v>3.4000000000000002E-4</v>
      </c>
      <c r="F89" s="138">
        <f>E89*F37</f>
        <v>0.83</v>
      </c>
      <c r="H89" s="11"/>
    </row>
    <row r="90" spans="2:8" ht="15" customHeight="1">
      <c r="B90" s="7" t="s">
        <v>132</v>
      </c>
      <c r="C90" s="242" t="s">
        <v>218</v>
      </c>
      <c r="D90" s="246"/>
      <c r="E90" s="23">
        <f>((1+1/12+E45)*E58*40%)*90%</f>
        <v>3.44E-2</v>
      </c>
      <c r="F90" s="138">
        <f>E90*$F$37</f>
        <v>83.49</v>
      </c>
      <c r="H90" s="11"/>
    </row>
    <row r="91" spans="2:8" ht="15" customHeight="1">
      <c r="B91" s="7" t="s">
        <v>135</v>
      </c>
      <c r="C91" s="242" t="s">
        <v>219</v>
      </c>
      <c r="D91" s="246"/>
      <c r="E91" s="23">
        <f>(1/30*7)/12</f>
        <v>1.9439999999999999E-2</v>
      </c>
      <c r="F91" s="138">
        <f t="shared" ref="F91" si="2">E91*$F$37</f>
        <v>47.18</v>
      </c>
      <c r="H91" s="11"/>
    </row>
    <row r="92" spans="2:8" ht="15" customHeight="1">
      <c r="B92" s="7" t="s">
        <v>159</v>
      </c>
      <c r="C92" s="266" t="s">
        <v>220</v>
      </c>
      <c r="D92" s="267"/>
      <c r="E92" s="23">
        <f>E91*E82</f>
        <v>6.96E-3</v>
      </c>
      <c r="F92" s="138">
        <f>E92*$F$37</f>
        <v>16.89</v>
      </c>
      <c r="H92" s="11"/>
    </row>
    <row r="93" spans="2:8" ht="15" customHeight="1">
      <c r="B93" s="68" t="s">
        <v>161</v>
      </c>
      <c r="C93" s="242" t="s">
        <v>221</v>
      </c>
      <c r="D93" s="246"/>
      <c r="E93" s="23">
        <f>4%-E90</f>
        <v>5.5999999999999999E-3</v>
      </c>
      <c r="F93" s="138">
        <f t="shared" ref="F93" si="3">E93*$F$37</f>
        <v>13.59</v>
      </c>
      <c r="H93" s="11"/>
    </row>
    <row r="94" spans="2:8" ht="15" customHeight="1">
      <c r="B94" s="200" t="s">
        <v>177</v>
      </c>
      <c r="C94" s="244"/>
      <c r="D94" s="201"/>
      <c r="E94" s="24">
        <f>SUM(E88:E93)</f>
        <v>7.0940000000000003E-2</v>
      </c>
      <c r="F94" s="20">
        <f>SUM(F88:F93)</f>
        <v>172.17</v>
      </c>
      <c r="H94" s="11"/>
    </row>
    <row r="95" spans="2:8" ht="37.5" hidden="1" customHeight="1">
      <c r="B95" s="90" t="s">
        <v>222</v>
      </c>
      <c r="C95" s="280" t="s">
        <v>223</v>
      </c>
      <c r="D95" s="281"/>
      <c r="E95" s="281"/>
      <c r="F95" s="282"/>
      <c r="H95" s="11"/>
    </row>
    <row r="96" spans="2:8" ht="141.75" hidden="1" customHeight="1">
      <c r="B96" s="90" t="s">
        <v>224</v>
      </c>
      <c r="C96" s="280" t="s">
        <v>225</v>
      </c>
      <c r="D96" s="281"/>
      <c r="E96" s="281"/>
      <c r="F96" s="282"/>
      <c r="H96" s="11"/>
    </row>
    <row r="97" spans="2:8" ht="27.75" hidden="1" customHeight="1">
      <c r="B97" s="90" t="s">
        <v>226</v>
      </c>
      <c r="C97" s="280" t="s">
        <v>227</v>
      </c>
      <c r="D97" s="281"/>
      <c r="E97" s="281"/>
      <c r="F97" s="282"/>
      <c r="H97" s="11"/>
    </row>
    <row r="98" spans="2:8" ht="38.25" hidden="1" customHeight="1">
      <c r="B98" s="90" t="s">
        <v>228</v>
      </c>
      <c r="C98" s="280" t="s">
        <v>229</v>
      </c>
      <c r="D98" s="281"/>
      <c r="E98" s="281"/>
      <c r="F98" s="282"/>
      <c r="H98" s="11"/>
    </row>
    <row r="99" spans="2:8" ht="36.75" hidden="1" customHeight="1">
      <c r="B99" s="90" t="s">
        <v>230</v>
      </c>
      <c r="C99" s="280" t="s">
        <v>231</v>
      </c>
      <c r="D99" s="281"/>
      <c r="E99" s="281"/>
      <c r="F99" s="282"/>
      <c r="H99" s="11"/>
    </row>
    <row r="100" spans="2:8" ht="24" hidden="1">
      <c r="B100" s="90" t="s">
        <v>232</v>
      </c>
      <c r="C100" s="280" t="s">
        <v>233</v>
      </c>
      <c r="D100" s="281"/>
      <c r="E100" s="281"/>
      <c r="F100" s="282"/>
      <c r="H100" s="11"/>
    </row>
    <row r="101" spans="2:8" ht="63" hidden="1" customHeight="1">
      <c r="B101" s="90" t="s">
        <v>234</v>
      </c>
      <c r="C101" s="280" t="s">
        <v>235</v>
      </c>
      <c r="D101" s="281"/>
      <c r="E101" s="281"/>
      <c r="F101" s="282"/>
      <c r="H101" s="11"/>
    </row>
    <row r="102" spans="2:8" ht="41.25" customHeight="1">
      <c r="B102" s="94" t="s">
        <v>236</v>
      </c>
      <c r="C102" s="283" t="s">
        <v>317</v>
      </c>
      <c r="D102" s="284"/>
      <c r="E102" s="284"/>
      <c r="F102" s="285"/>
      <c r="H102" s="11"/>
    </row>
    <row r="103" spans="2:8" ht="8.25" customHeight="1">
      <c r="B103" s="245"/>
      <c r="C103" s="245"/>
      <c r="D103" s="245"/>
      <c r="E103" s="245"/>
      <c r="F103" s="245"/>
      <c r="H103" s="11"/>
    </row>
    <row r="104" spans="2:8" ht="15" customHeight="1">
      <c r="B104" s="200" t="s">
        <v>238</v>
      </c>
      <c r="C104" s="244"/>
      <c r="D104" s="244"/>
      <c r="E104" s="244"/>
      <c r="F104" s="201"/>
      <c r="H104" s="11"/>
    </row>
    <row r="105" spans="2:8" ht="38.25" customHeight="1">
      <c r="B105" s="94" t="s">
        <v>239</v>
      </c>
      <c r="C105" s="283" t="s">
        <v>240</v>
      </c>
      <c r="D105" s="284"/>
      <c r="E105" s="284"/>
      <c r="F105" s="285"/>
      <c r="H105" s="11"/>
    </row>
    <row r="106" spans="2:8" ht="15" hidden="1" customHeight="1">
      <c r="B106" s="245"/>
      <c r="C106" s="245"/>
      <c r="D106" s="245"/>
      <c r="E106" s="245"/>
      <c r="F106" s="245"/>
      <c r="H106" s="11"/>
    </row>
    <row r="107" spans="2:8" ht="15" customHeight="1">
      <c r="B107" s="200" t="s">
        <v>241</v>
      </c>
      <c r="C107" s="244"/>
      <c r="D107" s="244"/>
      <c r="E107" s="244"/>
      <c r="F107" s="201"/>
      <c r="H107" s="11"/>
    </row>
    <row r="108" spans="2:8" ht="15" customHeight="1">
      <c r="B108" s="71" t="s">
        <v>242</v>
      </c>
      <c r="C108" s="286" t="s">
        <v>243</v>
      </c>
      <c r="D108" s="287"/>
      <c r="E108" s="31" t="s">
        <v>174</v>
      </c>
      <c r="F108" s="20" t="s">
        <v>154</v>
      </c>
      <c r="H108" s="11"/>
    </row>
    <row r="109" spans="2:8" ht="15" customHeight="1">
      <c r="B109" s="7" t="s">
        <v>127</v>
      </c>
      <c r="C109" s="242" t="s">
        <v>244</v>
      </c>
      <c r="D109" s="246"/>
      <c r="E109" s="25">
        <f>((1+1+1/3)*1/12)/12</f>
        <v>1.6199999999999999E-2</v>
      </c>
      <c r="F109" s="138">
        <f t="shared" ref="F109:F114" si="4">E109*$F$37</f>
        <v>39.32</v>
      </c>
      <c r="H109" s="11"/>
    </row>
    <row r="110" spans="2:8" ht="15" customHeight="1">
      <c r="B110" s="7" t="s">
        <v>129</v>
      </c>
      <c r="C110" s="266" t="s">
        <v>245</v>
      </c>
      <c r="D110" s="267"/>
      <c r="E110" s="25">
        <f>(2.96/30)/12</f>
        <v>8.2199999999999999E-3</v>
      </c>
      <c r="F110" s="138">
        <f t="shared" si="4"/>
        <v>19.95</v>
      </c>
      <c r="H110" s="11"/>
    </row>
    <row r="111" spans="2:8" ht="15" customHeight="1">
      <c r="B111" s="7" t="s">
        <v>132</v>
      </c>
      <c r="C111" s="69" t="s">
        <v>246</v>
      </c>
      <c r="D111" s="70"/>
      <c r="E111" s="25">
        <f>((5/30)/12)*1.5%</f>
        <v>2.1000000000000001E-4</v>
      </c>
      <c r="F111" s="138">
        <f t="shared" si="4"/>
        <v>0.51</v>
      </c>
      <c r="H111" s="11"/>
    </row>
    <row r="112" spans="2:8" ht="15" customHeight="1">
      <c r="B112" s="7" t="s">
        <v>135</v>
      </c>
      <c r="C112" s="242" t="s">
        <v>247</v>
      </c>
      <c r="D112" s="246"/>
      <c r="E112" s="25">
        <f>((15/30)/12)*0.0078</f>
        <v>3.3E-4</v>
      </c>
      <c r="F112" s="138">
        <f t="shared" si="4"/>
        <v>0.8</v>
      </c>
      <c r="H112" s="11"/>
    </row>
    <row r="113" spans="2:8" ht="15" customHeight="1">
      <c r="B113" s="7" t="s">
        <v>159</v>
      </c>
      <c r="C113" s="242" t="s">
        <v>248</v>
      </c>
      <c r="D113" s="246"/>
      <c r="E113" s="25">
        <f>((1+1/3)/12)*(4/12)*2%</f>
        <v>7.3999999999999999E-4</v>
      </c>
      <c r="F113" s="138">
        <f t="shared" si="4"/>
        <v>1.8</v>
      </c>
      <c r="H113" s="11"/>
    </row>
    <row r="114" spans="2:8" ht="15" customHeight="1">
      <c r="B114" s="7" t="s">
        <v>161</v>
      </c>
      <c r="C114" s="236" t="s">
        <v>249</v>
      </c>
      <c r="D114" s="288"/>
      <c r="E114" s="25">
        <v>0</v>
      </c>
      <c r="F114" s="138">
        <f t="shared" si="4"/>
        <v>0</v>
      </c>
      <c r="H114" s="11"/>
    </row>
    <row r="115" spans="2:8" ht="15" customHeight="1">
      <c r="B115" s="200" t="s">
        <v>177</v>
      </c>
      <c r="C115" s="244"/>
      <c r="D115" s="201"/>
      <c r="E115" s="24">
        <f>SUM(E109:E114)</f>
        <v>2.5700000000000001E-2</v>
      </c>
      <c r="F115" s="141">
        <f>SUM(F109:F114)</f>
        <v>62.38</v>
      </c>
      <c r="H115" s="11"/>
    </row>
    <row r="116" spans="2:8" ht="64.5" hidden="1" customHeight="1">
      <c r="B116" s="90" t="s">
        <v>250</v>
      </c>
      <c r="C116" s="283" t="s">
        <v>251</v>
      </c>
      <c r="D116" s="284"/>
      <c r="E116" s="284"/>
      <c r="F116" s="285"/>
      <c r="H116" s="11"/>
    </row>
    <row r="117" spans="2:8" ht="25.5" hidden="1" customHeight="1">
      <c r="B117" s="90" t="s">
        <v>252</v>
      </c>
      <c r="C117" s="283" t="s">
        <v>253</v>
      </c>
      <c r="D117" s="284"/>
      <c r="E117" s="284"/>
      <c r="F117" s="285"/>
      <c r="H117" s="11"/>
    </row>
    <row r="118" spans="2:8" ht="25.5" hidden="1" customHeight="1">
      <c r="B118" s="90" t="s">
        <v>254</v>
      </c>
      <c r="C118" s="283" t="s">
        <v>255</v>
      </c>
      <c r="D118" s="284"/>
      <c r="E118" s="284"/>
      <c r="F118" s="285"/>
      <c r="H118" s="11"/>
    </row>
    <row r="119" spans="2:8" ht="22.5" hidden="1" customHeight="1">
      <c r="B119" s="90" t="s">
        <v>256</v>
      </c>
      <c r="C119" s="283" t="s">
        <v>257</v>
      </c>
      <c r="D119" s="284"/>
      <c r="E119" s="284"/>
      <c r="F119" s="285"/>
      <c r="H119" s="11"/>
    </row>
    <row r="120" spans="2:8" ht="45" hidden="1" customHeight="1">
      <c r="B120" s="90" t="s">
        <v>258</v>
      </c>
      <c r="C120" s="283" t="s">
        <v>259</v>
      </c>
      <c r="D120" s="284"/>
      <c r="E120" s="284"/>
      <c r="F120" s="285"/>
      <c r="H120" s="11"/>
    </row>
    <row r="121" spans="2:8" ht="66.75" hidden="1" customHeight="1">
      <c r="B121" s="90" t="s">
        <v>260</v>
      </c>
      <c r="C121" s="283" t="s">
        <v>261</v>
      </c>
      <c r="D121" s="284"/>
      <c r="E121" s="284"/>
      <c r="F121" s="285"/>
      <c r="H121" s="11"/>
    </row>
    <row r="122" spans="2:8" ht="102" hidden="1" customHeight="1">
      <c r="B122" s="90" t="s">
        <v>262</v>
      </c>
      <c r="C122" s="283" t="s">
        <v>263</v>
      </c>
      <c r="D122" s="284"/>
      <c r="E122" s="284"/>
      <c r="F122" s="285"/>
      <c r="H122" s="11"/>
    </row>
    <row r="123" spans="2:8" ht="13.9" hidden="1">
      <c r="B123" s="245"/>
      <c r="C123" s="245"/>
      <c r="D123" s="245"/>
      <c r="E123" s="245"/>
      <c r="F123" s="245"/>
      <c r="H123" s="11"/>
    </row>
    <row r="124" spans="2:8" ht="15" customHeight="1">
      <c r="B124" s="200" t="s">
        <v>264</v>
      </c>
      <c r="C124" s="244"/>
      <c r="D124" s="244"/>
      <c r="E124" s="244"/>
      <c r="F124" s="201"/>
      <c r="H124" s="11"/>
    </row>
    <row r="125" spans="2:8" ht="15" customHeight="1">
      <c r="B125" s="71" t="s">
        <v>265</v>
      </c>
      <c r="C125" s="200" t="s">
        <v>266</v>
      </c>
      <c r="D125" s="201"/>
      <c r="E125" s="31" t="s">
        <v>174</v>
      </c>
      <c r="F125" s="20" t="s">
        <v>154</v>
      </c>
      <c r="H125" s="11"/>
    </row>
    <row r="126" spans="2:8" ht="15" customHeight="1">
      <c r="B126" s="7" t="s">
        <v>127</v>
      </c>
      <c r="C126" s="242" t="s">
        <v>267</v>
      </c>
      <c r="D126" s="246"/>
      <c r="E126" s="23">
        <v>0</v>
      </c>
      <c r="F126" s="138">
        <f>E126*$F$37</f>
        <v>0</v>
      </c>
      <c r="H126" s="11"/>
    </row>
    <row r="127" spans="2:8" ht="15" customHeight="1">
      <c r="B127" s="200" t="s">
        <v>177</v>
      </c>
      <c r="C127" s="244"/>
      <c r="D127" s="201"/>
      <c r="E127" s="24">
        <f>SUM(E126)</f>
        <v>0</v>
      </c>
      <c r="F127" s="20">
        <f>SUM(F126)</f>
        <v>0</v>
      </c>
      <c r="H127" s="11"/>
    </row>
    <row r="128" spans="2:8" ht="15" customHeight="1">
      <c r="B128" s="94" t="s">
        <v>268</v>
      </c>
      <c r="C128" s="290" t="s">
        <v>269</v>
      </c>
      <c r="D128" s="291"/>
      <c r="E128" s="291"/>
      <c r="F128" s="292"/>
      <c r="H128" s="11"/>
    </row>
    <row r="129" spans="2:8" ht="13.9" hidden="1">
      <c r="B129" s="245"/>
      <c r="C129" s="245"/>
      <c r="D129" s="245"/>
      <c r="E129" s="245"/>
      <c r="F129" s="245"/>
      <c r="H129" s="11"/>
    </row>
    <row r="130" spans="2:8" ht="15" customHeight="1">
      <c r="B130" s="200" t="s">
        <v>270</v>
      </c>
      <c r="C130" s="244"/>
      <c r="D130" s="244"/>
      <c r="E130" s="244"/>
      <c r="F130" s="201"/>
      <c r="H130" s="11"/>
    </row>
    <row r="131" spans="2:8" ht="15" customHeight="1">
      <c r="B131" s="71">
        <v>4</v>
      </c>
      <c r="C131" s="264" t="s">
        <v>271</v>
      </c>
      <c r="D131" s="265"/>
      <c r="E131" s="31" t="s">
        <v>174</v>
      </c>
      <c r="F131" s="20" t="s">
        <v>154</v>
      </c>
      <c r="H131" s="11"/>
    </row>
    <row r="132" spans="2:8" ht="15" customHeight="1">
      <c r="B132" s="7" t="s">
        <v>242</v>
      </c>
      <c r="C132" s="242" t="str">
        <f>C108</f>
        <v>Ausências Legais</v>
      </c>
      <c r="D132" s="246"/>
      <c r="E132" s="155">
        <f>E115</f>
        <v>2.5700000000000001E-2</v>
      </c>
      <c r="F132" s="138">
        <f>F115</f>
        <v>62.38</v>
      </c>
      <c r="H132" s="11"/>
    </row>
    <row r="133" spans="2:8" ht="15" customHeight="1">
      <c r="B133" s="7" t="s">
        <v>265</v>
      </c>
      <c r="C133" s="266" t="str">
        <f>C125</f>
        <v>Intrajornada</v>
      </c>
      <c r="D133" s="267"/>
      <c r="E133" s="155">
        <f>E127</f>
        <v>0</v>
      </c>
      <c r="F133" s="138">
        <f>F127</f>
        <v>0</v>
      </c>
      <c r="H133" s="11"/>
    </row>
    <row r="134" spans="2:8" ht="15" customHeight="1">
      <c r="B134" s="200" t="s">
        <v>177</v>
      </c>
      <c r="C134" s="244"/>
      <c r="D134" s="201"/>
      <c r="E134" s="31">
        <f>SUM(E132:E133)</f>
        <v>2.5700000000000001E-2</v>
      </c>
      <c r="F134" s="20">
        <f>SUM(F132:F133)</f>
        <v>62.38</v>
      </c>
      <c r="H134" s="11"/>
    </row>
    <row r="135" spans="2:8" ht="7.5" customHeight="1">
      <c r="B135" s="289"/>
      <c r="C135" s="289"/>
      <c r="D135" s="289"/>
      <c r="E135" s="289"/>
      <c r="F135" s="289"/>
      <c r="H135" s="11"/>
    </row>
    <row r="136" spans="2:8" ht="15" customHeight="1">
      <c r="B136" s="200" t="s">
        <v>272</v>
      </c>
      <c r="C136" s="244"/>
      <c r="D136" s="244"/>
      <c r="E136" s="244"/>
      <c r="F136" s="201"/>
      <c r="H136" s="11"/>
    </row>
    <row r="137" spans="2:8" ht="15" customHeight="1">
      <c r="B137" s="71">
        <v>5</v>
      </c>
      <c r="C137" s="200" t="s">
        <v>273</v>
      </c>
      <c r="D137" s="244"/>
      <c r="E137" s="201"/>
      <c r="F137" s="20" t="s">
        <v>154</v>
      </c>
      <c r="H137" s="11"/>
    </row>
    <row r="138" spans="2:8" ht="15" customHeight="1">
      <c r="B138" s="7" t="s">
        <v>127</v>
      </c>
      <c r="C138" s="242" t="s">
        <v>318</v>
      </c>
      <c r="D138" s="243"/>
      <c r="E138" s="246"/>
      <c r="F138" s="142">
        <v>112.35</v>
      </c>
      <c r="H138" s="11"/>
    </row>
    <row r="139" spans="2:8" ht="15" customHeight="1">
      <c r="B139" s="7" t="s">
        <v>129</v>
      </c>
      <c r="C139" s="242" t="s">
        <v>275</v>
      </c>
      <c r="D139" s="243"/>
      <c r="E139" s="246"/>
      <c r="F139" s="161">
        <f>266.58+117.29</f>
        <v>383.87</v>
      </c>
      <c r="H139" s="11"/>
    </row>
    <row r="140" spans="2:8" ht="15" customHeight="1">
      <c r="B140" s="7" t="s">
        <v>132</v>
      </c>
      <c r="C140" s="242" t="s">
        <v>276</v>
      </c>
      <c r="D140" s="243"/>
      <c r="E140" s="246"/>
      <c r="F140" s="142">
        <v>0</v>
      </c>
      <c r="H140" s="11"/>
    </row>
    <row r="141" spans="2:8" ht="15" customHeight="1">
      <c r="B141" s="68" t="s">
        <v>135</v>
      </c>
      <c r="C141" s="236" t="s">
        <v>206</v>
      </c>
      <c r="D141" s="237"/>
      <c r="E141" s="288"/>
      <c r="F141" s="91">
        <v>0</v>
      </c>
      <c r="H141" s="11"/>
    </row>
    <row r="142" spans="2:8" ht="15" customHeight="1">
      <c r="B142" s="200" t="s">
        <v>277</v>
      </c>
      <c r="C142" s="244"/>
      <c r="D142" s="244"/>
      <c r="E142" s="201"/>
      <c r="F142" s="20">
        <f>SUM(F138:F141)</f>
        <v>496.22</v>
      </c>
      <c r="H142" s="11"/>
    </row>
    <row r="143" spans="2:8" ht="51.75" customHeight="1">
      <c r="B143" s="94" t="s">
        <v>278</v>
      </c>
      <c r="C143" s="283" t="s">
        <v>310</v>
      </c>
      <c r="D143" s="284"/>
      <c r="E143" s="284"/>
      <c r="F143" s="285"/>
      <c r="H143" s="11"/>
    </row>
    <row r="144" spans="2:8" ht="6.75" customHeight="1">
      <c r="B144" s="289"/>
      <c r="C144" s="289"/>
      <c r="D144" s="289"/>
      <c r="E144" s="289"/>
      <c r="F144" s="289"/>
      <c r="H144" s="11"/>
    </row>
    <row r="145" spans="2:8" ht="15" customHeight="1">
      <c r="B145" s="200" t="s">
        <v>280</v>
      </c>
      <c r="C145" s="244"/>
      <c r="D145" s="244"/>
      <c r="E145" s="244"/>
      <c r="F145" s="201"/>
      <c r="H145" s="11"/>
    </row>
    <row r="146" spans="2:8" ht="15" customHeight="1">
      <c r="B146" s="71">
        <v>6</v>
      </c>
      <c r="C146" s="200" t="s">
        <v>281</v>
      </c>
      <c r="D146" s="201"/>
      <c r="E146" s="31" t="s">
        <v>174</v>
      </c>
      <c r="F146" s="20" t="s">
        <v>154</v>
      </c>
      <c r="H146" s="11"/>
    </row>
    <row r="147" spans="2:8" ht="15" customHeight="1">
      <c r="B147" s="7" t="s">
        <v>127</v>
      </c>
      <c r="C147" s="293" t="s">
        <v>282</v>
      </c>
      <c r="D147" s="294"/>
      <c r="E147" s="28">
        <v>0.03</v>
      </c>
      <c r="F147" s="143">
        <f>(F37+F84+F94+F134+F142)*E147</f>
        <v>145.41999999999999</v>
      </c>
      <c r="H147" s="11"/>
    </row>
    <row r="148" spans="2:8" ht="15" customHeight="1">
      <c r="B148" s="7" t="s">
        <v>129</v>
      </c>
      <c r="C148" s="72" t="s">
        <v>283</v>
      </c>
      <c r="D148" s="67"/>
      <c r="E148" s="28">
        <v>6.7900000000000002E-2</v>
      </c>
      <c r="F148" s="143">
        <f>(F37+F84+F94+F134+F142)*E148</f>
        <v>329.14</v>
      </c>
      <c r="H148" s="11"/>
    </row>
    <row r="149" spans="2:8" ht="15" customHeight="1">
      <c r="B149" s="200" t="s">
        <v>177</v>
      </c>
      <c r="C149" s="244"/>
      <c r="D149" s="201"/>
      <c r="E149" s="24">
        <f>SUM(E147:E148)</f>
        <v>9.7900000000000001E-2</v>
      </c>
      <c r="F149" s="21">
        <f>SUM(F147:F148)</f>
        <v>474.56</v>
      </c>
      <c r="H149" s="11"/>
    </row>
    <row r="150" spans="2:8" ht="15" customHeight="1">
      <c r="B150" s="295" t="s">
        <v>132</v>
      </c>
      <c r="C150" s="242" t="s">
        <v>284</v>
      </c>
      <c r="D150" s="243"/>
      <c r="E150" s="243"/>
      <c r="F150" s="246"/>
      <c r="H150" s="11"/>
    </row>
    <row r="151" spans="2:8" ht="15" customHeight="1">
      <c r="B151" s="296"/>
      <c r="C151" s="298" t="s">
        <v>285</v>
      </c>
      <c r="D151" s="9" t="s">
        <v>286</v>
      </c>
      <c r="E151" s="25">
        <v>7.5999999999999998E-2</v>
      </c>
      <c r="F151" s="144">
        <f>(($F$37+$F$84+$F$94+$F$134+$F$149)/1-$E$155)*E151</f>
        <v>366.74</v>
      </c>
      <c r="H151" s="11"/>
    </row>
    <row r="152" spans="2:8" ht="15" customHeight="1">
      <c r="B152" s="296"/>
      <c r="C152" s="299"/>
      <c r="D152" s="9" t="s">
        <v>287</v>
      </c>
      <c r="E152" s="25">
        <v>1.6500000000000001E-2</v>
      </c>
      <c r="F152" s="144">
        <f t="shared" ref="F152:F154" si="5">(($F$37+$F$84+$F$94+$F$134+$F$149)/1-$E$155)*E152</f>
        <v>79.62</v>
      </c>
      <c r="H152" s="11"/>
    </row>
    <row r="153" spans="2:8" ht="15" customHeight="1">
      <c r="B153" s="296"/>
      <c r="C153" s="10" t="s">
        <v>288</v>
      </c>
      <c r="D153" s="9" t="s">
        <v>289</v>
      </c>
      <c r="E153" s="25">
        <v>0.05</v>
      </c>
      <c r="F153" s="144">
        <f t="shared" si="5"/>
        <v>241.28</v>
      </c>
      <c r="H153" s="11"/>
    </row>
    <row r="154" spans="2:8" ht="15" customHeight="1">
      <c r="B154" s="297"/>
      <c r="C154" s="10" t="s">
        <v>290</v>
      </c>
      <c r="D154" s="22"/>
      <c r="E154" s="25">
        <v>0</v>
      </c>
      <c r="F154" s="144">
        <f t="shared" si="5"/>
        <v>0</v>
      </c>
      <c r="H154" s="11"/>
    </row>
    <row r="155" spans="2:8" ht="15" customHeight="1">
      <c r="B155" s="200" t="s">
        <v>177</v>
      </c>
      <c r="C155" s="244"/>
      <c r="D155" s="201"/>
      <c r="E155" s="24">
        <f>SUM(E151:E154)</f>
        <v>0.14249999999999999</v>
      </c>
      <c r="F155" s="21">
        <f>SUM(F151:F154)</f>
        <v>687.64</v>
      </c>
      <c r="H155" s="11"/>
    </row>
    <row r="156" spans="2:8" ht="15" customHeight="1">
      <c r="B156" s="8" t="s">
        <v>291</v>
      </c>
      <c r="C156" s="283" t="s">
        <v>292</v>
      </c>
      <c r="D156" s="284"/>
      <c r="E156" s="284"/>
      <c r="F156" s="285"/>
      <c r="H156" s="11"/>
    </row>
    <row r="157" spans="2:8" ht="15" customHeight="1">
      <c r="B157" s="8" t="s">
        <v>293</v>
      </c>
      <c r="C157" s="283" t="s">
        <v>294</v>
      </c>
      <c r="D157" s="284"/>
      <c r="E157" s="284"/>
      <c r="F157" s="285"/>
      <c r="H157" s="11"/>
    </row>
    <row r="158" spans="2:8" ht="13.5" customHeight="1">
      <c r="B158" s="8" t="s">
        <v>295</v>
      </c>
      <c r="C158" s="283" t="s">
        <v>296</v>
      </c>
      <c r="D158" s="284"/>
      <c r="E158" s="284"/>
      <c r="F158" s="285"/>
      <c r="H158" s="11"/>
    </row>
    <row r="159" spans="2:8" ht="6.75" customHeight="1">
      <c r="H159" s="11"/>
    </row>
    <row r="160" spans="2:8" ht="15" customHeight="1">
      <c r="B160" s="200" t="s">
        <v>297</v>
      </c>
      <c r="C160" s="244"/>
      <c r="D160" s="244"/>
      <c r="E160" s="244"/>
      <c r="F160" s="201"/>
      <c r="H160" s="11"/>
    </row>
    <row r="161" spans="2:8" ht="15" customHeight="1">
      <c r="B161" s="238" t="s">
        <v>298</v>
      </c>
      <c r="C161" s="289"/>
      <c r="D161" s="289"/>
      <c r="E161" s="239"/>
      <c r="F161" s="19" t="s">
        <v>299</v>
      </c>
      <c r="H161" s="11"/>
    </row>
    <row r="162" spans="2:8" ht="15" customHeight="1">
      <c r="B162" s="7" t="s">
        <v>127</v>
      </c>
      <c r="C162" s="242" t="str">
        <f>B27</f>
        <v>MÓDULO 1 - COMPOSIÇÃO DA REMUNERAÇÃO</v>
      </c>
      <c r="D162" s="243"/>
      <c r="E162" s="246"/>
      <c r="F162" s="138">
        <f>F37</f>
        <v>2426.96</v>
      </c>
      <c r="H162" s="11"/>
    </row>
    <row r="163" spans="2:8" ht="15" customHeight="1">
      <c r="B163" s="7" t="s">
        <v>129</v>
      </c>
      <c r="C163" s="242" t="str">
        <f>B40</f>
        <v>MÓDULO 2 - ENCARGOS E BENEFÍCIOS ANUAIS, MENSAIS E DIÁRIOS</v>
      </c>
      <c r="D163" s="243"/>
      <c r="E163" s="246"/>
      <c r="F163" s="138">
        <f>F84</f>
        <v>1689.62</v>
      </c>
      <c r="H163" s="11"/>
    </row>
    <row r="164" spans="2:8" ht="15" customHeight="1">
      <c r="B164" s="7" t="s">
        <v>132</v>
      </c>
      <c r="C164" s="242" t="str">
        <f>B86</f>
        <v>MÓDULO 3 - PROVISÃO PARA RESCISÃO</v>
      </c>
      <c r="D164" s="243"/>
      <c r="E164" s="246"/>
      <c r="F164" s="138">
        <f>F94</f>
        <v>172.17</v>
      </c>
      <c r="H164" s="11"/>
    </row>
    <row r="165" spans="2:8" ht="15" customHeight="1">
      <c r="B165" s="7" t="s">
        <v>135</v>
      </c>
      <c r="C165" s="242" t="str">
        <f>B104</f>
        <v xml:space="preserve"> MÓDULO 4 - CUSTO DE REPOSIÇÃO DO PROFISSIONAL AUSENTE</v>
      </c>
      <c r="D165" s="243"/>
      <c r="E165" s="246"/>
      <c r="F165" s="138">
        <f>F132</f>
        <v>62.38</v>
      </c>
      <c r="H165" s="11"/>
    </row>
    <row r="166" spans="2:8" ht="15" customHeight="1">
      <c r="B166" s="7" t="s">
        <v>159</v>
      </c>
      <c r="C166" s="76" t="str">
        <f>B136</f>
        <v>MÓDULO 5 - INSUMOS DIVERSOS</v>
      </c>
      <c r="D166" s="77"/>
      <c r="E166" s="78"/>
      <c r="F166" s="138">
        <f>F142</f>
        <v>496.22</v>
      </c>
      <c r="H166" s="11"/>
    </row>
    <row r="167" spans="2:8" ht="15" customHeight="1">
      <c r="B167" s="200" t="s">
        <v>300</v>
      </c>
      <c r="C167" s="244"/>
      <c r="D167" s="244"/>
      <c r="E167" s="201"/>
      <c r="F167" s="141">
        <f>SUM(F162:F166)</f>
        <v>4847.3500000000004</v>
      </c>
      <c r="H167" s="11"/>
    </row>
    <row r="168" spans="2:8" ht="15" customHeight="1">
      <c r="B168" s="7" t="s">
        <v>161</v>
      </c>
      <c r="C168" s="242" t="s">
        <v>301</v>
      </c>
      <c r="D168" s="243"/>
      <c r="E168" s="246"/>
      <c r="F168" s="138">
        <f>F149+F155</f>
        <v>1162.2</v>
      </c>
      <c r="H168" s="11"/>
    </row>
    <row r="169" spans="2:8" ht="15" customHeight="1">
      <c r="B169" s="200" t="s">
        <v>302</v>
      </c>
      <c r="C169" s="244"/>
      <c r="D169" s="244"/>
      <c r="E169" s="201"/>
      <c r="F169" s="141">
        <f>F167+F168</f>
        <v>6009.55</v>
      </c>
      <c r="H169" s="11"/>
    </row>
    <row r="170" spans="2:8" ht="15" customHeight="1">
      <c r="B170" s="186" t="s">
        <v>303</v>
      </c>
      <c r="C170" s="186"/>
      <c r="D170" s="186"/>
      <c r="E170" s="186"/>
      <c r="F170" s="141">
        <f>F169*E16</f>
        <v>6009.55</v>
      </c>
      <c r="H170" s="11"/>
    </row>
    <row r="171" spans="2:8" ht="15" customHeight="1">
      <c r="H171" s="11"/>
    </row>
    <row r="172" spans="2:8" ht="26.25" customHeight="1">
      <c r="B172" s="225" t="s">
        <v>304</v>
      </c>
      <c r="C172" s="225"/>
      <c r="D172" s="84" t="s">
        <v>91</v>
      </c>
      <c r="E172" s="225" t="s">
        <v>92</v>
      </c>
      <c r="F172" s="225"/>
      <c r="G172" s="85"/>
      <c r="H172" s="11"/>
    </row>
    <row r="173" spans="2:8" ht="31.5" customHeight="1">
      <c r="B173" s="225" t="s">
        <v>305</v>
      </c>
      <c r="C173" s="225"/>
      <c r="D173" s="86">
        <v>6</v>
      </c>
      <c r="E173" s="226">
        <f>D173*F170</f>
        <v>36057.300000000003</v>
      </c>
      <c r="F173" s="226"/>
      <c r="H173" s="11"/>
    </row>
    <row r="174" spans="2:8" ht="35.25" customHeight="1">
      <c r="B174" s="224" t="s">
        <v>306</v>
      </c>
      <c r="C174" s="225"/>
      <c r="D174" s="86">
        <v>6</v>
      </c>
      <c r="E174" s="226">
        <f>D174*F170</f>
        <v>36057.300000000003</v>
      </c>
      <c r="F174" s="226"/>
      <c r="H174" s="11"/>
    </row>
  </sheetData>
  <sheetProtection formatCells="0" formatColumns="0" formatRows="0" insertColumns="0" insertRows="0" insertHyperlinks="0" deleteColumns="0" deleteRows="0" sort="0" autoFilter="0" pivotTables="0"/>
  <mergeCells count="163">
    <mergeCell ref="B172:C172"/>
    <mergeCell ref="E172:F172"/>
    <mergeCell ref="B173:C173"/>
    <mergeCell ref="E173:F173"/>
    <mergeCell ref="B174:C174"/>
    <mergeCell ref="E174:F174"/>
    <mergeCell ref="C164:E164"/>
    <mergeCell ref="C165:E165"/>
    <mergeCell ref="B167:E167"/>
    <mergeCell ref="C168:E168"/>
    <mergeCell ref="B169:E169"/>
    <mergeCell ref="B170:E170"/>
    <mergeCell ref="C157:F157"/>
    <mergeCell ref="C158:F158"/>
    <mergeCell ref="B160:F160"/>
    <mergeCell ref="B161:E161"/>
    <mergeCell ref="C162:E162"/>
    <mergeCell ref="C163:E163"/>
    <mergeCell ref="B149:D149"/>
    <mergeCell ref="B150:B154"/>
    <mergeCell ref="C150:F150"/>
    <mergeCell ref="C151:C152"/>
    <mergeCell ref="B155:D155"/>
    <mergeCell ref="C156:F156"/>
    <mergeCell ref="B142:E142"/>
    <mergeCell ref="C143:F143"/>
    <mergeCell ref="B144:F144"/>
    <mergeCell ref="B145:F145"/>
    <mergeCell ref="C146:D146"/>
    <mergeCell ref="C147:D147"/>
    <mergeCell ref="B136:F136"/>
    <mergeCell ref="C137:E137"/>
    <mergeCell ref="C138:E138"/>
    <mergeCell ref="C139:E139"/>
    <mergeCell ref="C140:E140"/>
    <mergeCell ref="C141:E141"/>
    <mergeCell ref="B130:F130"/>
    <mergeCell ref="C131:D131"/>
    <mergeCell ref="C132:D132"/>
    <mergeCell ref="C133:D133"/>
    <mergeCell ref="B134:D134"/>
    <mergeCell ref="B135:F135"/>
    <mergeCell ref="B124:F124"/>
    <mergeCell ref="C125:D125"/>
    <mergeCell ref="C126:D126"/>
    <mergeCell ref="B127:D127"/>
    <mergeCell ref="C128:F128"/>
    <mergeCell ref="B129:F129"/>
    <mergeCell ref="C118:F118"/>
    <mergeCell ref="C119:F119"/>
    <mergeCell ref="C120:F120"/>
    <mergeCell ref="C121:F121"/>
    <mergeCell ref="C122:F122"/>
    <mergeCell ref="B123:F123"/>
    <mergeCell ref="C112:D112"/>
    <mergeCell ref="C113:D113"/>
    <mergeCell ref="C114:D114"/>
    <mergeCell ref="B115:D115"/>
    <mergeCell ref="C116:F116"/>
    <mergeCell ref="C117:F117"/>
    <mergeCell ref="C105:F105"/>
    <mergeCell ref="B106:F106"/>
    <mergeCell ref="B107:F107"/>
    <mergeCell ref="C108:D108"/>
    <mergeCell ref="C109:D109"/>
    <mergeCell ref="C110:D110"/>
    <mergeCell ref="C98:F98"/>
    <mergeCell ref="C99:F99"/>
    <mergeCell ref="C100:F100"/>
    <mergeCell ref="C101:F101"/>
    <mergeCell ref="B103:F103"/>
    <mergeCell ref="B104:F104"/>
    <mergeCell ref="C102:F102"/>
    <mergeCell ref="C92:D92"/>
    <mergeCell ref="C93:D93"/>
    <mergeCell ref="B94:D94"/>
    <mergeCell ref="C95:F95"/>
    <mergeCell ref="C96:F96"/>
    <mergeCell ref="C97:F97"/>
    <mergeCell ref="B86:F86"/>
    <mergeCell ref="C87:D87"/>
    <mergeCell ref="C88:D88"/>
    <mergeCell ref="C89:D89"/>
    <mergeCell ref="C90:D90"/>
    <mergeCell ref="C91:D91"/>
    <mergeCell ref="C80:D80"/>
    <mergeCell ref="C81:D81"/>
    <mergeCell ref="C82:D82"/>
    <mergeCell ref="C83:D83"/>
    <mergeCell ref="B84:D84"/>
    <mergeCell ref="B85:F85"/>
    <mergeCell ref="C71:E71"/>
    <mergeCell ref="B72:E72"/>
    <mergeCell ref="C73:F73"/>
    <mergeCell ref="B74:B77"/>
    <mergeCell ref="C74:F77"/>
    <mergeCell ref="B79:F79"/>
    <mergeCell ref="C65:E65"/>
    <mergeCell ref="C66:E66"/>
    <mergeCell ref="C67:E67"/>
    <mergeCell ref="C68:E68"/>
    <mergeCell ref="C69:E69"/>
    <mergeCell ref="C70:E70"/>
    <mergeCell ref="B59:D59"/>
    <mergeCell ref="C60:F60"/>
    <mergeCell ref="C61:F61"/>
    <mergeCell ref="C62:F62"/>
    <mergeCell ref="B63:F63"/>
    <mergeCell ref="B64:F64"/>
    <mergeCell ref="C53:D53"/>
    <mergeCell ref="C54:D54"/>
    <mergeCell ref="C55:D55"/>
    <mergeCell ref="C56:D56"/>
    <mergeCell ref="C57:D57"/>
    <mergeCell ref="C58:D58"/>
    <mergeCell ref="C47:F47"/>
    <mergeCell ref="B48:F48"/>
    <mergeCell ref="B49:F49"/>
    <mergeCell ref="C50:D50"/>
    <mergeCell ref="C51:D51"/>
    <mergeCell ref="C52:D52"/>
    <mergeCell ref="B41:F41"/>
    <mergeCell ref="B42:F42"/>
    <mergeCell ref="C43:D43"/>
    <mergeCell ref="C44:D44"/>
    <mergeCell ref="C45:D45"/>
    <mergeCell ref="B46:D46"/>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9"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E581669-4F52-4E17-8913-6F9B79D73377}">
          <x14:formula1>
            <xm:f>'C:\Users\1297538\Desktop\REPACTUAÇÕES\CONTRATO 21-2018\[PLANILHA DE REPACTUAÇÃO PISCINEIRO E PORTEIRO - SERVAL..xlsx]#listas#'!#REF!</xm:f>
          </x14:formula1>
          <xm:sqref>C2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BC395-B7F5-4369-92AF-0721707716FA}">
  <sheetPr>
    <tabColor theme="5" tint="0.59999389629810485"/>
    <pageSetUpPr fitToPage="1"/>
  </sheetPr>
  <dimension ref="B1:H174"/>
  <sheetViews>
    <sheetView showGridLines="0" view="pageBreakPreview" topLeftCell="A172" zoomScale="115" zoomScaleNormal="115" zoomScaleSheetLayoutView="115" workbookViewId="0">
      <selection activeCell="E179" sqref="E179"/>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2:8" ht="7.5" customHeight="1">
      <c r="H1" s="80"/>
    </row>
    <row r="2" spans="2:8" s="81" customFormat="1" ht="15" customHeight="1">
      <c r="B2" s="3" t="s">
        <v>76</v>
      </c>
      <c r="C2" s="73" t="s">
        <v>21</v>
      </c>
      <c r="D2" s="3" t="s">
        <v>77</v>
      </c>
      <c r="E2" s="184"/>
      <c r="F2" s="184"/>
      <c r="H2" s="82"/>
    </row>
    <row r="3" spans="2:8" ht="6.75"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44712</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319</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320</v>
      </c>
      <c r="C16" s="215"/>
      <c r="D16" s="79" t="s">
        <v>142</v>
      </c>
      <c r="E16" s="216">
        <v>1</v>
      </c>
      <c r="F16" s="216"/>
      <c r="H16" s="11"/>
    </row>
    <row r="17" spans="2:8" ht="15" hidden="1" customHeight="1">
      <c r="H17" s="11"/>
    </row>
    <row r="18" spans="2:8" ht="6" customHeight="1">
      <c r="B18" s="185"/>
      <c r="C18" s="185"/>
      <c r="D18" s="185"/>
      <c r="E18" s="185"/>
      <c r="F18" s="185"/>
      <c r="H18" s="11"/>
    </row>
    <row r="19" spans="2:8" ht="15" customHeight="1">
      <c r="B19" s="186" t="s">
        <v>143</v>
      </c>
      <c r="C19" s="186"/>
      <c r="D19" s="186"/>
      <c r="E19" s="186"/>
      <c r="F19" s="186"/>
      <c r="H19" s="11"/>
    </row>
    <row r="20" spans="2:8" ht="15" customHeight="1">
      <c r="B20" s="186" t="s">
        <v>144</v>
      </c>
      <c r="C20" s="186"/>
      <c r="D20" s="186"/>
      <c r="E20" s="186"/>
      <c r="F20" s="186"/>
      <c r="H20" s="11"/>
    </row>
    <row r="21" spans="2:8" ht="15" customHeight="1">
      <c r="B21" s="202" t="s">
        <v>145</v>
      </c>
      <c r="C21" s="202"/>
      <c r="D21" s="202"/>
      <c r="E21" s="202"/>
      <c r="F21" s="202"/>
      <c r="H21" s="11"/>
    </row>
    <row r="22" spans="2:8" ht="15" customHeight="1">
      <c r="B22" s="7">
        <v>1</v>
      </c>
      <c r="C22" s="217" t="s">
        <v>146</v>
      </c>
      <c r="D22" s="217"/>
      <c r="E22" s="217"/>
      <c r="F22" s="15" t="s">
        <v>114</v>
      </c>
      <c r="H22" s="11"/>
    </row>
    <row r="23" spans="2:8" ht="15" customHeight="1">
      <c r="B23" s="7">
        <v>2</v>
      </c>
      <c r="C23" s="206" t="s">
        <v>147</v>
      </c>
      <c r="D23" s="206"/>
      <c r="E23" s="206"/>
      <c r="F23" s="91">
        <v>2022.47</v>
      </c>
      <c r="H23" s="11"/>
    </row>
    <row r="24" spans="2:8" ht="15" customHeight="1">
      <c r="B24" s="7">
        <v>3</v>
      </c>
      <c r="C24" s="206" t="s">
        <v>148</v>
      </c>
      <c r="D24" s="206"/>
      <c r="E24" s="206"/>
      <c r="F24" s="95" t="s">
        <v>321</v>
      </c>
      <c r="H24" s="11"/>
    </row>
    <row r="25" spans="2:8" ht="15" customHeight="1">
      <c r="B25" s="7">
        <v>4</v>
      </c>
      <c r="C25" s="206" t="s">
        <v>150</v>
      </c>
      <c r="D25" s="206"/>
      <c r="E25" s="206"/>
      <c r="F25" s="4">
        <v>44927</v>
      </c>
      <c r="H25" s="11"/>
    </row>
    <row r="26" spans="2:8" ht="9" customHeight="1">
      <c r="B26" s="75" t="s">
        <v>151</v>
      </c>
      <c r="C26" s="208"/>
      <c r="D26" s="208"/>
      <c r="E26" s="208"/>
      <c r="F26" s="208"/>
      <c r="H26" s="11"/>
    </row>
    <row r="27" spans="2:8" ht="15" customHeight="1">
      <c r="B27" s="200" t="s">
        <v>152</v>
      </c>
      <c r="C27" s="244"/>
      <c r="D27" s="244"/>
      <c r="E27" s="244"/>
      <c r="F27" s="201"/>
      <c r="H27" s="11"/>
    </row>
    <row r="28" spans="2:8" ht="15" customHeight="1">
      <c r="B28" s="71">
        <v>1</v>
      </c>
      <c r="C28" s="186" t="s">
        <v>153</v>
      </c>
      <c r="D28" s="186"/>
      <c r="E28" s="186"/>
      <c r="F28" s="20" t="s">
        <v>154</v>
      </c>
      <c r="H28" s="11"/>
    </row>
    <row r="29" spans="2:8" ht="15" customHeight="1">
      <c r="B29" s="7" t="s">
        <v>127</v>
      </c>
      <c r="C29" s="16" t="s">
        <v>309</v>
      </c>
      <c r="D29" s="17"/>
      <c r="E29" s="25"/>
      <c r="F29" s="137">
        <f>F23</f>
        <v>2022.47</v>
      </c>
      <c r="H29" s="11"/>
    </row>
    <row r="30" spans="2:8" ht="15" customHeight="1">
      <c r="B30" s="7" t="s">
        <v>129</v>
      </c>
      <c r="C30" s="16" t="s">
        <v>156</v>
      </c>
      <c r="D30" s="17"/>
      <c r="E30" s="25"/>
      <c r="F30" s="137">
        <f t="shared" ref="F30:F36" si="0">$F$29*E30</f>
        <v>0</v>
      </c>
      <c r="H30" s="11"/>
    </row>
    <row r="31" spans="2:8" ht="15" customHeight="1">
      <c r="B31" s="7" t="s">
        <v>132</v>
      </c>
      <c r="C31" s="16" t="s">
        <v>157</v>
      </c>
      <c r="D31" s="17"/>
      <c r="E31" s="26"/>
      <c r="F31" s="137">
        <f t="shared" si="0"/>
        <v>0</v>
      </c>
      <c r="H31" s="11"/>
    </row>
    <row r="32" spans="2:8" ht="15" customHeight="1">
      <c r="B32" s="7" t="s">
        <v>135</v>
      </c>
      <c r="C32" s="16" t="s">
        <v>158</v>
      </c>
      <c r="D32" s="17"/>
      <c r="E32" s="25"/>
      <c r="F32" s="137">
        <f t="shared" si="0"/>
        <v>0</v>
      </c>
      <c r="H32" s="11"/>
    </row>
    <row r="33" spans="2:8" ht="15" customHeight="1">
      <c r="B33" s="7" t="s">
        <v>159</v>
      </c>
      <c r="C33" s="16" t="s">
        <v>160</v>
      </c>
      <c r="D33" s="17"/>
      <c r="E33" s="25"/>
      <c r="F33" s="137">
        <f t="shared" si="0"/>
        <v>0</v>
      </c>
      <c r="H33" s="11"/>
    </row>
    <row r="34" spans="2:8" ht="15" customHeight="1">
      <c r="B34" s="7" t="s">
        <v>161</v>
      </c>
      <c r="C34" s="16" t="s">
        <v>162</v>
      </c>
      <c r="D34" s="17"/>
      <c r="E34" s="25"/>
      <c r="F34" s="137">
        <f t="shared" si="0"/>
        <v>0</v>
      </c>
      <c r="H34" s="11"/>
    </row>
    <row r="35" spans="2:8" ht="15" customHeight="1">
      <c r="B35" s="7" t="s">
        <v>163</v>
      </c>
      <c r="C35" s="16" t="s">
        <v>164</v>
      </c>
      <c r="D35" s="17"/>
      <c r="E35" s="25"/>
      <c r="F35" s="137">
        <f t="shared" si="0"/>
        <v>0</v>
      </c>
      <c r="H35" s="11"/>
    </row>
    <row r="36" spans="2:8" ht="15" customHeight="1">
      <c r="B36" s="68" t="s">
        <v>165</v>
      </c>
      <c r="C36" s="242" t="s">
        <v>166</v>
      </c>
      <c r="D36" s="246"/>
      <c r="E36" s="26"/>
      <c r="F36" s="137">
        <f t="shared" si="0"/>
        <v>0</v>
      </c>
      <c r="H36" s="11"/>
    </row>
    <row r="37" spans="2:8" ht="15" customHeight="1">
      <c r="B37" s="200" t="s">
        <v>167</v>
      </c>
      <c r="C37" s="244"/>
      <c r="D37" s="201"/>
      <c r="E37" s="24">
        <f>SUM(E30:E36)</f>
        <v>0</v>
      </c>
      <c r="F37" s="20">
        <f>SUM(F29:F36)</f>
        <v>2022.47</v>
      </c>
      <c r="H37" s="11"/>
    </row>
    <row r="38" spans="2:8" ht="45.75" customHeight="1">
      <c r="B38" s="87" t="s">
        <v>168</v>
      </c>
      <c r="C38" s="210" t="s">
        <v>169</v>
      </c>
      <c r="D38" s="205"/>
      <c r="E38" s="205"/>
      <c r="F38" s="205"/>
      <c r="H38" s="11"/>
    </row>
    <row r="39" spans="2:8" ht="7.5" customHeight="1">
      <c r="B39" s="245"/>
      <c r="C39" s="245"/>
      <c r="D39" s="245"/>
      <c r="E39" s="245"/>
      <c r="F39" s="245"/>
      <c r="H39" s="11"/>
    </row>
    <row r="40" spans="2:8" ht="15" customHeight="1">
      <c r="B40" s="200" t="s">
        <v>170</v>
      </c>
      <c r="C40" s="244"/>
      <c r="D40" s="244"/>
      <c r="E40" s="244"/>
      <c r="F40" s="201"/>
      <c r="H40" s="11"/>
    </row>
    <row r="41" spans="2:8" ht="15" hidden="1" customHeight="1">
      <c r="B41" s="245"/>
      <c r="C41" s="245"/>
      <c r="D41" s="245"/>
      <c r="E41" s="245"/>
      <c r="F41" s="245"/>
      <c r="H41" s="11"/>
    </row>
    <row r="42" spans="2:8" ht="15" customHeight="1">
      <c r="B42" s="200" t="s">
        <v>171</v>
      </c>
      <c r="C42" s="244"/>
      <c r="D42" s="244"/>
      <c r="E42" s="244"/>
      <c r="F42" s="201"/>
      <c r="H42" s="11"/>
    </row>
    <row r="43" spans="2:8" ht="15" customHeight="1">
      <c r="B43" s="71" t="s">
        <v>172</v>
      </c>
      <c r="C43" s="200" t="s">
        <v>173</v>
      </c>
      <c r="D43" s="201"/>
      <c r="E43" s="31" t="s">
        <v>174</v>
      </c>
      <c r="F43" s="20" t="s">
        <v>154</v>
      </c>
      <c r="H43" s="11"/>
    </row>
    <row r="44" spans="2:8" ht="15" customHeight="1">
      <c r="B44" s="7" t="s">
        <v>127</v>
      </c>
      <c r="C44" s="242" t="s">
        <v>175</v>
      </c>
      <c r="D44" s="246"/>
      <c r="E44" s="25">
        <v>8.3330000000000001E-2</v>
      </c>
      <c r="F44" s="138">
        <f>E44*$F$37</f>
        <v>168.53</v>
      </c>
      <c r="H44" s="11"/>
    </row>
    <row r="45" spans="2:8" ht="15" customHeight="1">
      <c r="B45" s="18" t="s">
        <v>129</v>
      </c>
      <c r="C45" s="247" t="s">
        <v>176</v>
      </c>
      <c r="D45" s="248"/>
      <c r="E45" s="27">
        <f>8.33%+2.778%</f>
        <v>0.11108</v>
      </c>
      <c r="F45" s="138">
        <f>E45*$F$37</f>
        <v>224.66</v>
      </c>
      <c r="H45" s="11"/>
    </row>
    <row r="46" spans="2:8" ht="15" customHeight="1">
      <c r="B46" s="200" t="s">
        <v>177</v>
      </c>
      <c r="C46" s="244"/>
      <c r="D46" s="201"/>
      <c r="E46" s="24">
        <f>SUM(E44:E45)</f>
        <v>0.19441</v>
      </c>
      <c r="F46" s="21">
        <f>SUM(F44:F45)</f>
        <v>393.19</v>
      </c>
      <c r="H46" s="11"/>
    </row>
    <row r="47" spans="2:8" ht="45.75" customHeight="1">
      <c r="B47" s="87" t="s">
        <v>178</v>
      </c>
      <c r="C47" s="249" t="s">
        <v>179</v>
      </c>
      <c r="D47" s="250"/>
      <c r="E47" s="250"/>
      <c r="F47" s="251"/>
      <c r="H47" s="11"/>
    </row>
    <row r="48" spans="2:8" ht="15" hidden="1" customHeight="1">
      <c r="B48" s="245"/>
      <c r="C48" s="245"/>
      <c r="D48" s="245"/>
      <c r="E48" s="245"/>
      <c r="F48" s="245"/>
      <c r="H48" s="11"/>
    </row>
    <row r="49" spans="2:8" ht="15" customHeight="1">
      <c r="B49" s="200" t="s">
        <v>180</v>
      </c>
      <c r="C49" s="244"/>
      <c r="D49" s="244"/>
      <c r="E49" s="244"/>
      <c r="F49" s="201"/>
      <c r="H49" s="11"/>
    </row>
    <row r="50" spans="2:8" ht="15" customHeight="1">
      <c r="B50" s="71" t="s">
        <v>181</v>
      </c>
      <c r="C50" s="200" t="s">
        <v>182</v>
      </c>
      <c r="D50" s="201"/>
      <c r="E50" s="31" t="s">
        <v>174</v>
      </c>
      <c r="F50" s="20" t="s">
        <v>154</v>
      </c>
      <c r="H50" s="11"/>
    </row>
    <row r="51" spans="2:8" ht="15" customHeight="1">
      <c r="B51" s="7" t="s">
        <v>127</v>
      </c>
      <c r="C51" s="242" t="s">
        <v>183</v>
      </c>
      <c r="D51" s="246"/>
      <c r="E51" s="25">
        <v>0.2</v>
      </c>
      <c r="F51" s="138">
        <f>E51*($F$37+$F$46)</f>
        <v>483.13</v>
      </c>
      <c r="H51" s="11"/>
    </row>
    <row r="52" spans="2:8" ht="15" customHeight="1">
      <c r="B52" s="7" t="s">
        <v>129</v>
      </c>
      <c r="C52" s="242" t="s">
        <v>184</v>
      </c>
      <c r="D52" s="246"/>
      <c r="E52" s="25">
        <v>2.5000000000000001E-2</v>
      </c>
      <c r="F52" s="138">
        <f t="shared" ref="F52:F58" si="1">E52*($F$37+$F$46)</f>
        <v>60.39</v>
      </c>
      <c r="H52" s="11"/>
    </row>
    <row r="53" spans="2:8" ht="15" customHeight="1">
      <c r="B53" s="7" t="s">
        <v>132</v>
      </c>
      <c r="C53" s="242" t="s">
        <v>185</v>
      </c>
      <c r="D53" s="246"/>
      <c r="E53" s="66">
        <v>0.02</v>
      </c>
      <c r="F53" s="138">
        <f t="shared" si="1"/>
        <v>48.31</v>
      </c>
      <c r="H53" s="11"/>
    </row>
    <row r="54" spans="2:8" ht="15" customHeight="1">
      <c r="B54" s="7" t="s">
        <v>135</v>
      </c>
      <c r="C54" s="242" t="s">
        <v>186</v>
      </c>
      <c r="D54" s="246"/>
      <c r="E54" s="25">
        <v>1.4999999999999999E-2</v>
      </c>
      <c r="F54" s="138">
        <f t="shared" si="1"/>
        <v>36.229999999999997</v>
      </c>
      <c r="H54" s="11"/>
    </row>
    <row r="55" spans="2:8" ht="15" customHeight="1">
      <c r="B55" s="7" t="s">
        <v>159</v>
      </c>
      <c r="C55" s="242" t="s">
        <v>187</v>
      </c>
      <c r="D55" s="246"/>
      <c r="E55" s="25">
        <v>0.01</v>
      </c>
      <c r="F55" s="138">
        <f t="shared" si="1"/>
        <v>24.16</v>
      </c>
      <c r="H55" s="11"/>
    </row>
    <row r="56" spans="2:8" ht="15" customHeight="1">
      <c r="B56" s="7" t="s">
        <v>161</v>
      </c>
      <c r="C56" s="242" t="s">
        <v>188</v>
      </c>
      <c r="D56" s="246"/>
      <c r="E56" s="25">
        <v>6.0000000000000001E-3</v>
      </c>
      <c r="F56" s="138">
        <f t="shared" si="1"/>
        <v>14.49</v>
      </c>
      <c r="H56" s="11"/>
    </row>
    <row r="57" spans="2:8" ht="15" customHeight="1">
      <c r="B57" s="7" t="s">
        <v>163</v>
      </c>
      <c r="C57" s="242" t="s">
        <v>189</v>
      </c>
      <c r="D57" s="246"/>
      <c r="E57" s="23">
        <v>2E-3</v>
      </c>
      <c r="F57" s="138">
        <f t="shared" si="1"/>
        <v>4.83</v>
      </c>
      <c r="H57" s="11"/>
    </row>
    <row r="58" spans="2:8" ht="15" customHeight="1">
      <c r="B58" s="7" t="s">
        <v>165</v>
      </c>
      <c r="C58" s="242" t="s">
        <v>190</v>
      </c>
      <c r="D58" s="246"/>
      <c r="E58" s="25">
        <v>0.08</v>
      </c>
      <c r="F58" s="138">
        <f t="shared" si="1"/>
        <v>193.25</v>
      </c>
      <c r="H58" s="11"/>
    </row>
    <row r="59" spans="2:8" ht="15" customHeight="1">
      <c r="B59" s="200" t="s">
        <v>177</v>
      </c>
      <c r="C59" s="244"/>
      <c r="D59" s="201"/>
      <c r="E59" s="24">
        <f>SUM(E51:E58)</f>
        <v>0.35799999999999998</v>
      </c>
      <c r="F59" s="20">
        <f>SUM(F51:F58)</f>
        <v>864.79</v>
      </c>
      <c r="H59" s="11"/>
    </row>
    <row r="60" spans="2:8" ht="13.9">
      <c r="B60" s="87" t="s">
        <v>191</v>
      </c>
      <c r="C60" s="249" t="s">
        <v>192</v>
      </c>
      <c r="D60" s="250"/>
      <c r="E60" s="250"/>
      <c r="F60" s="251"/>
      <c r="H60" s="11"/>
    </row>
    <row r="61" spans="2:8" ht="13.9">
      <c r="B61" s="87" t="s">
        <v>193</v>
      </c>
      <c r="C61" s="258" t="s">
        <v>194</v>
      </c>
      <c r="D61" s="259"/>
      <c r="E61" s="259"/>
      <c r="F61" s="260"/>
      <c r="H61" s="11"/>
    </row>
    <row r="62" spans="2:8" ht="30.75" customHeight="1">
      <c r="B62" s="87" t="s">
        <v>195</v>
      </c>
      <c r="C62" s="261" t="s">
        <v>196</v>
      </c>
      <c r="D62" s="262"/>
      <c r="E62" s="262"/>
      <c r="F62" s="263"/>
      <c r="H62" s="11"/>
    </row>
    <row r="63" spans="2:8" ht="15" hidden="1" customHeight="1">
      <c r="B63" s="245"/>
      <c r="C63" s="245"/>
      <c r="D63" s="245"/>
      <c r="E63" s="245"/>
      <c r="F63" s="245"/>
      <c r="H63" s="11"/>
    </row>
    <row r="64" spans="2:8" ht="15" customHeight="1">
      <c r="B64" s="200" t="s">
        <v>197</v>
      </c>
      <c r="C64" s="244"/>
      <c r="D64" s="244"/>
      <c r="E64" s="244"/>
      <c r="F64" s="201"/>
      <c r="H64" s="11"/>
    </row>
    <row r="65" spans="2:8" ht="15" customHeight="1">
      <c r="B65" s="71" t="s">
        <v>198</v>
      </c>
      <c r="C65" s="200" t="s">
        <v>199</v>
      </c>
      <c r="D65" s="244"/>
      <c r="E65" s="201"/>
      <c r="F65" s="20" t="s">
        <v>154</v>
      </c>
      <c r="H65" s="11"/>
    </row>
    <row r="66" spans="2:8" ht="15" customHeight="1">
      <c r="B66" s="68" t="s">
        <v>127</v>
      </c>
      <c r="C66" s="242" t="s">
        <v>200</v>
      </c>
      <c r="D66" s="243"/>
      <c r="E66" s="246"/>
      <c r="F66" s="6">
        <f>(3.9*2*22)-(0.06*F29)</f>
        <v>50.25</v>
      </c>
      <c r="H66" s="11"/>
    </row>
    <row r="67" spans="2:8" ht="15" customHeight="1">
      <c r="B67" s="68" t="s">
        <v>129</v>
      </c>
      <c r="C67" s="252" t="s">
        <v>201</v>
      </c>
      <c r="D67" s="253"/>
      <c r="E67" s="254"/>
      <c r="F67" s="6">
        <v>0</v>
      </c>
      <c r="H67" s="11"/>
    </row>
    <row r="68" spans="2:8" ht="15" customHeight="1">
      <c r="B68" s="7" t="s">
        <v>132</v>
      </c>
      <c r="C68" s="255" t="s">
        <v>202</v>
      </c>
      <c r="D68" s="256"/>
      <c r="E68" s="257"/>
      <c r="F68" s="139">
        <v>13.08</v>
      </c>
    </row>
    <row r="69" spans="2:8" ht="15" customHeight="1">
      <c r="B69" s="7" t="s">
        <v>135</v>
      </c>
      <c r="C69" s="255" t="s">
        <v>204</v>
      </c>
      <c r="D69" s="256"/>
      <c r="E69" s="257"/>
      <c r="F69" s="139">
        <v>116.69</v>
      </c>
      <c r="H69" s="11"/>
    </row>
    <row r="70" spans="2:8" ht="15" customHeight="1">
      <c r="B70" s="7" t="s">
        <v>159</v>
      </c>
      <c r="C70" s="219" t="s">
        <v>205</v>
      </c>
      <c r="D70" s="219"/>
      <c r="E70" s="219"/>
      <c r="F70" s="139">
        <v>0</v>
      </c>
      <c r="H70" s="11"/>
    </row>
    <row r="71" spans="2:8" ht="15" customHeight="1">
      <c r="B71" s="68" t="s">
        <v>161</v>
      </c>
      <c r="C71" s="219" t="s">
        <v>316</v>
      </c>
      <c r="D71" s="219"/>
      <c r="E71" s="219"/>
      <c r="F71" s="139">
        <v>0</v>
      </c>
      <c r="H71" s="11"/>
    </row>
    <row r="72" spans="2:8" ht="15" customHeight="1">
      <c r="B72" s="186" t="s">
        <v>207</v>
      </c>
      <c r="C72" s="186"/>
      <c r="D72" s="186"/>
      <c r="E72" s="186"/>
      <c r="F72" s="20">
        <f>SUM(F66:F71)</f>
        <v>180.02</v>
      </c>
    </row>
    <row r="73" spans="2:8" ht="13.9">
      <c r="B73" s="87" t="s">
        <v>208</v>
      </c>
      <c r="C73" s="249" t="s">
        <v>209</v>
      </c>
      <c r="D73" s="250"/>
      <c r="E73" s="250"/>
      <c r="F73" s="251"/>
      <c r="H73" s="11"/>
    </row>
    <row r="74" spans="2:8" ht="35.25" customHeight="1">
      <c r="B74" s="268" t="s">
        <v>210</v>
      </c>
      <c r="C74" s="271" t="s">
        <v>211</v>
      </c>
      <c r="D74" s="272"/>
      <c r="E74" s="272"/>
      <c r="F74" s="273"/>
      <c r="H74" s="11"/>
    </row>
    <row r="75" spans="2:8" ht="11.25" customHeight="1">
      <c r="B75" s="269"/>
      <c r="C75" s="274"/>
      <c r="D75" s="275"/>
      <c r="E75" s="275"/>
      <c r="F75" s="276"/>
      <c r="H75" s="11"/>
    </row>
    <row r="76" spans="2:8" ht="21.75" customHeight="1">
      <c r="B76" s="269"/>
      <c r="C76" s="274"/>
      <c r="D76" s="275"/>
      <c r="E76" s="275"/>
      <c r="F76" s="276"/>
      <c r="H76" s="11"/>
    </row>
    <row r="77" spans="2:8" ht="6" customHeight="1">
      <c r="B77" s="270"/>
      <c r="C77" s="277"/>
      <c r="D77" s="278"/>
      <c r="E77" s="278"/>
      <c r="F77" s="279"/>
      <c r="H77" s="11"/>
    </row>
    <row r="78" spans="2:8" ht="13.9" hidden="1">
      <c r="B78" s="88"/>
      <c r="C78" s="89"/>
      <c r="D78" s="89"/>
      <c r="E78" s="89"/>
      <c r="F78" s="89"/>
      <c r="H78" s="11"/>
    </row>
    <row r="79" spans="2:8" ht="13.9">
      <c r="B79" s="200" t="s">
        <v>212</v>
      </c>
      <c r="C79" s="244"/>
      <c r="D79" s="244"/>
      <c r="E79" s="244"/>
      <c r="F79" s="201"/>
      <c r="H79" s="11"/>
    </row>
    <row r="80" spans="2:8" ht="13.9">
      <c r="B80" s="71">
        <v>2</v>
      </c>
      <c r="C80" s="264" t="s">
        <v>213</v>
      </c>
      <c r="D80" s="265"/>
      <c r="E80" s="31" t="s">
        <v>174</v>
      </c>
      <c r="F80" s="20" t="s">
        <v>154</v>
      </c>
      <c r="H80" s="11"/>
    </row>
    <row r="81" spans="2:8" ht="13.9">
      <c r="B81" s="7" t="s">
        <v>172</v>
      </c>
      <c r="C81" s="242" t="str">
        <f>C43</f>
        <v>13º (décimo-terceiro) Salário, Férias e Adicional de Férias</v>
      </c>
      <c r="D81" s="246"/>
      <c r="E81" s="155">
        <f>E46</f>
        <v>0.19441</v>
      </c>
      <c r="F81" s="138">
        <f>F46</f>
        <v>393.19</v>
      </c>
      <c r="H81" s="11"/>
    </row>
    <row r="82" spans="2:8" ht="13.9">
      <c r="B82" s="7" t="s">
        <v>181</v>
      </c>
      <c r="C82" s="266" t="str">
        <f>C50</f>
        <v>GPS, FGTS e Outras contribuições</v>
      </c>
      <c r="D82" s="267"/>
      <c r="E82" s="155">
        <f>E59</f>
        <v>0.35799999999999998</v>
      </c>
      <c r="F82" s="138">
        <f>F59</f>
        <v>864.79</v>
      </c>
      <c r="H82" s="11"/>
    </row>
    <row r="83" spans="2:8" ht="13.9">
      <c r="B83" s="7" t="s">
        <v>198</v>
      </c>
      <c r="C83" s="242" t="str">
        <f>C65</f>
        <v>Benefícios Mensais e Diários</v>
      </c>
      <c r="D83" s="246"/>
      <c r="E83" s="155">
        <v>0</v>
      </c>
      <c r="F83" s="138">
        <f>F72</f>
        <v>180.02</v>
      </c>
      <c r="H83" s="11"/>
    </row>
    <row r="84" spans="2:8" ht="13.9">
      <c r="B84" s="200" t="s">
        <v>177</v>
      </c>
      <c r="C84" s="244"/>
      <c r="D84" s="201"/>
      <c r="E84" s="31">
        <f>SUM(E81:E83)</f>
        <v>0.55240999999999996</v>
      </c>
      <c r="F84" s="20">
        <f>SUM(F81:F83)</f>
        <v>1438</v>
      </c>
      <c r="H84" s="11"/>
    </row>
    <row r="85" spans="2:8" ht="6.75" customHeight="1">
      <c r="B85" s="245"/>
      <c r="C85" s="245"/>
      <c r="D85" s="245"/>
      <c r="E85" s="245"/>
      <c r="F85" s="245"/>
      <c r="H85" s="11"/>
    </row>
    <row r="86" spans="2:8" ht="15" customHeight="1">
      <c r="B86" s="200" t="s">
        <v>214</v>
      </c>
      <c r="C86" s="244"/>
      <c r="D86" s="244"/>
      <c r="E86" s="244"/>
      <c r="F86" s="201"/>
      <c r="H86" s="11"/>
    </row>
    <row r="87" spans="2:8" ht="15" customHeight="1">
      <c r="B87" s="71">
        <v>3</v>
      </c>
      <c r="C87" s="200" t="s">
        <v>215</v>
      </c>
      <c r="D87" s="201"/>
      <c r="E87" s="31" t="s">
        <v>174</v>
      </c>
      <c r="F87" s="20" t="s">
        <v>154</v>
      </c>
      <c r="H87" s="11"/>
    </row>
    <row r="88" spans="2:8" ht="15" customHeight="1">
      <c r="B88" s="7" t="s">
        <v>127</v>
      </c>
      <c r="C88" s="242" t="s">
        <v>216</v>
      </c>
      <c r="D88" s="246"/>
      <c r="E88" s="23">
        <v>4.1999999999999997E-3</v>
      </c>
      <c r="F88" s="138">
        <f>E88*$F$37</f>
        <v>8.49</v>
      </c>
      <c r="H88" s="11"/>
    </row>
    <row r="89" spans="2:8" ht="15" customHeight="1">
      <c r="B89" s="7" t="s">
        <v>129</v>
      </c>
      <c r="C89" s="266" t="s">
        <v>217</v>
      </c>
      <c r="D89" s="267"/>
      <c r="E89" s="23">
        <f>E88*E58</f>
        <v>3.4000000000000002E-4</v>
      </c>
      <c r="F89" s="138">
        <f>E89*F37</f>
        <v>0.69</v>
      </c>
      <c r="H89" s="11"/>
    </row>
    <row r="90" spans="2:8" ht="15" customHeight="1">
      <c r="B90" s="7" t="s">
        <v>132</v>
      </c>
      <c r="C90" s="242" t="s">
        <v>218</v>
      </c>
      <c r="D90" s="246"/>
      <c r="E90" s="23">
        <f>((1+1/12+E45)*E58*40%)*90%</f>
        <v>3.44E-2</v>
      </c>
      <c r="F90" s="138">
        <f>E90*$F$37</f>
        <v>69.569999999999993</v>
      </c>
      <c r="H90" s="11"/>
    </row>
    <row r="91" spans="2:8" ht="15" customHeight="1">
      <c r="B91" s="7" t="s">
        <v>135</v>
      </c>
      <c r="C91" s="242" t="s">
        <v>219</v>
      </c>
      <c r="D91" s="246"/>
      <c r="E91" s="23">
        <f>(1/30*7)/12</f>
        <v>1.9439999999999999E-2</v>
      </c>
      <c r="F91" s="138">
        <f t="shared" ref="F91" si="2">E91*$F$37</f>
        <v>39.32</v>
      </c>
      <c r="H91" s="11"/>
    </row>
    <row r="92" spans="2:8" ht="15" customHeight="1">
      <c r="B92" s="7" t="s">
        <v>159</v>
      </c>
      <c r="C92" s="266" t="s">
        <v>220</v>
      </c>
      <c r="D92" s="267"/>
      <c r="E92" s="23">
        <f>E91*E82</f>
        <v>6.96E-3</v>
      </c>
      <c r="F92" s="138">
        <f>E92*$F$37</f>
        <v>14.08</v>
      </c>
      <c r="H92" s="11"/>
    </row>
    <row r="93" spans="2:8" ht="15" customHeight="1">
      <c r="B93" s="68" t="s">
        <v>161</v>
      </c>
      <c r="C93" s="242" t="s">
        <v>221</v>
      </c>
      <c r="D93" s="246"/>
      <c r="E93" s="23">
        <f>4%-E90</f>
        <v>5.5999999999999999E-3</v>
      </c>
      <c r="F93" s="138">
        <f t="shared" ref="F93" si="3">E93*$F$37</f>
        <v>11.33</v>
      </c>
      <c r="H93" s="11"/>
    </row>
    <row r="94" spans="2:8" ht="15" customHeight="1">
      <c r="B94" s="200" t="s">
        <v>177</v>
      </c>
      <c r="C94" s="244"/>
      <c r="D94" s="201"/>
      <c r="E94" s="24">
        <f>SUM(E88:E93)</f>
        <v>7.0940000000000003E-2</v>
      </c>
      <c r="F94" s="20">
        <f>SUM(F88:F93)</f>
        <v>143.47999999999999</v>
      </c>
      <c r="H94" s="11"/>
    </row>
    <row r="95" spans="2:8" ht="37.5" hidden="1" customHeight="1">
      <c r="B95" s="90" t="s">
        <v>222</v>
      </c>
      <c r="C95" s="280" t="s">
        <v>223</v>
      </c>
      <c r="D95" s="281"/>
      <c r="E95" s="281"/>
      <c r="F95" s="282"/>
      <c r="H95" s="11"/>
    </row>
    <row r="96" spans="2:8" ht="141.75" hidden="1" customHeight="1">
      <c r="B96" s="90" t="s">
        <v>224</v>
      </c>
      <c r="C96" s="280" t="s">
        <v>225</v>
      </c>
      <c r="D96" s="281"/>
      <c r="E96" s="281"/>
      <c r="F96" s="282"/>
      <c r="H96" s="11"/>
    </row>
    <row r="97" spans="2:8" ht="27.75" hidden="1" customHeight="1">
      <c r="B97" s="90" t="s">
        <v>226</v>
      </c>
      <c r="C97" s="280" t="s">
        <v>227</v>
      </c>
      <c r="D97" s="281"/>
      <c r="E97" s="281"/>
      <c r="F97" s="282"/>
      <c r="H97" s="11"/>
    </row>
    <row r="98" spans="2:8" ht="38.25" hidden="1" customHeight="1">
      <c r="B98" s="90" t="s">
        <v>228</v>
      </c>
      <c r="C98" s="280" t="s">
        <v>229</v>
      </c>
      <c r="D98" s="281"/>
      <c r="E98" s="281"/>
      <c r="F98" s="282"/>
      <c r="H98" s="11"/>
    </row>
    <row r="99" spans="2:8" ht="36.75" hidden="1" customHeight="1">
      <c r="B99" s="90" t="s">
        <v>230</v>
      </c>
      <c r="C99" s="280" t="s">
        <v>231</v>
      </c>
      <c r="D99" s="281"/>
      <c r="E99" s="281"/>
      <c r="F99" s="282"/>
      <c r="H99" s="11"/>
    </row>
    <row r="100" spans="2:8" ht="24" hidden="1">
      <c r="B100" s="90" t="s">
        <v>232</v>
      </c>
      <c r="C100" s="280" t="s">
        <v>233</v>
      </c>
      <c r="D100" s="281"/>
      <c r="E100" s="281"/>
      <c r="F100" s="282"/>
      <c r="H100" s="11"/>
    </row>
    <row r="101" spans="2:8" ht="63" hidden="1" customHeight="1">
      <c r="B101" s="90" t="s">
        <v>234</v>
      </c>
      <c r="C101" s="280" t="s">
        <v>235</v>
      </c>
      <c r="D101" s="281"/>
      <c r="E101" s="281"/>
      <c r="F101" s="282"/>
      <c r="H101" s="11"/>
    </row>
    <row r="102" spans="2:8" ht="34.5" customHeight="1">
      <c r="B102" s="94" t="s">
        <v>236</v>
      </c>
      <c r="C102" s="283" t="s">
        <v>317</v>
      </c>
      <c r="D102" s="284"/>
      <c r="E102" s="284"/>
      <c r="F102" s="285"/>
      <c r="H102" s="11"/>
    </row>
    <row r="103" spans="2:8" ht="7.5" customHeight="1">
      <c r="B103" s="245"/>
      <c r="C103" s="245"/>
      <c r="D103" s="245"/>
      <c r="E103" s="245"/>
      <c r="F103" s="245"/>
      <c r="H103" s="11"/>
    </row>
    <row r="104" spans="2:8" ht="15" customHeight="1">
      <c r="B104" s="200" t="s">
        <v>238</v>
      </c>
      <c r="C104" s="244"/>
      <c r="D104" s="244"/>
      <c r="E104" s="244"/>
      <c r="F104" s="201"/>
      <c r="H104" s="11"/>
    </row>
    <row r="105" spans="2:8" ht="38.25" customHeight="1">
      <c r="B105" s="94" t="s">
        <v>239</v>
      </c>
      <c r="C105" s="283" t="s">
        <v>240</v>
      </c>
      <c r="D105" s="284"/>
      <c r="E105" s="284"/>
      <c r="F105" s="285"/>
      <c r="H105" s="11"/>
    </row>
    <row r="106" spans="2:8" ht="15" hidden="1" customHeight="1">
      <c r="B106" s="245"/>
      <c r="C106" s="245"/>
      <c r="D106" s="245"/>
      <c r="E106" s="245"/>
      <c r="F106" s="245"/>
      <c r="H106" s="11"/>
    </row>
    <row r="107" spans="2:8" ht="15" customHeight="1">
      <c r="B107" s="200" t="s">
        <v>241</v>
      </c>
      <c r="C107" s="244"/>
      <c r="D107" s="244"/>
      <c r="E107" s="244"/>
      <c r="F107" s="201"/>
      <c r="H107" s="11"/>
    </row>
    <row r="108" spans="2:8" ht="15" customHeight="1">
      <c r="B108" s="71" t="s">
        <v>242</v>
      </c>
      <c r="C108" s="286" t="s">
        <v>243</v>
      </c>
      <c r="D108" s="287"/>
      <c r="E108" s="31" t="s">
        <v>174</v>
      </c>
      <c r="F108" s="20" t="s">
        <v>154</v>
      </c>
      <c r="H108" s="11"/>
    </row>
    <row r="109" spans="2:8" ht="15" customHeight="1">
      <c r="B109" s="7" t="s">
        <v>127</v>
      </c>
      <c r="C109" s="242" t="s">
        <v>244</v>
      </c>
      <c r="D109" s="246"/>
      <c r="E109" s="25">
        <f>((1+1+1/3)*1/12)/12</f>
        <v>1.6199999999999999E-2</v>
      </c>
      <c r="F109" s="138">
        <f t="shared" ref="F109:F114" si="4">E109*$F$37</f>
        <v>32.76</v>
      </c>
      <c r="H109" s="11"/>
    </row>
    <row r="110" spans="2:8" ht="15" customHeight="1">
      <c r="B110" s="7" t="s">
        <v>129</v>
      </c>
      <c r="C110" s="266" t="s">
        <v>245</v>
      </c>
      <c r="D110" s="267"/>
      <c r="E110" s="25">
        <f>(2.96/30)/12</f>
        <v>8.2199999999999999E-3</v>
      </c>
      <c r="F110" s="138">
        <f t="shared" si="4"/>
        <v>16.62</v>
      </c>
      <c r="H110" s="11"/>
    </row>
    <row r="111" spans="2:8" ht="15" customHeight="1">
      <c r="B111" s="7" t="s">
        <v>132</v>
      </c>
      <c r="C111" s="69" t="s">
        <v>246</v>
      </c>
      <c r="D111" s="70"/>
      <c r="E111" s="25">
        <f>((5/30)/12)*1.5%</f>
        <v>2.1000000000000001E-4</v>
      </c>
      <c r="F111" s="138">
        <f t="shared" si="4"/>
        <v>0.42</v>
      </c>
      <c r="H111" s="11"/>
    </row>
    <row r="112" spans="2:8" ht="15" customHeight="1">
      <c r="B112" s="7" t="s">
        <v>135</v>
      </c>
      <c r="C112" s="242" t="s">
        <v>247</v>
      </c>
      <c r="D112" s="246"/>
      <c r="E112" s="25">
        <f>((15/30)/12)*0.0078</f>
        <v>3.3E-4</v>
      </c>
      <c r="F112" s="138">
        <f t="shared" si="4"/>
        <v>0.67</v>
      </c>
      <c r="H112" s="11"/>
    </row>
    <row r="113" spans="2:8" ht="15" customHeight="1">
      <c r="B113" s="7" t="s">
        <v>159</v>
      </c>
      <c r="C113" s="242" t="s">
        <v>248</v>
      </c>
      <c r="D113" s="246"/>
      <c r="E113" s="25">
        <f>((1+1/3)/12)*(4/12)*2%</f>
        <v>7.3999999999999999E-4</v>
      </c>
      <c r="F113" s="138">
        <f t="shared" si="4"/>
        <v>1.5</v>
      </c>
      <c r="H113" s="11"/>
    </row>
    <row r="114" spans="2:8" ht="15" customHeight="1">
      <c r="B114" s="7" t="s">
        <v>161</v>
      </c>
      <c r="C114" s="236" t="s">
        <v>249</v>
      </c>
      <c r="D114" s="288"/>
      <c r="E114" s="25">
        <v>0</v>
      </c>
      <c r="F114" s="138">
        <f t="shared" si="4"/>
        <v>0</v>
      </c>
      <c r="H114" s="11"/>
    </row>
    <row r="115" spans="2:8" ht="15" customHeight="1">
      <c r="B115" s="200" t="s">
        <v>177</v>
      </c>
      <c r="C115" s="244"/>
      <c r="D115" s="201"/>
      <c r="E115" s="24">
        <f>SUM(E109:E114)</f>
        <v>2.5700000000000001E-2</v>
      </c>
      <c r="F115" s="141">
        <f>SUM(F109:F114)</f>
        <v>51.97</v>
      </c>
      <c r="H115" s="11"/>
    </row>
    <row r="116" spans="2:8" ht="64.5" hidden="1" customHeight="1">
      <c r="B116" s="90" t="s">
        <v>250</v>
      </c>
      <c r="C116" s="283" t="s">
        <v>251</v>
      </c>
      <c r="D116" s="284"/>
      <c r="E116" s="284"/>
      <c r="F116" s="285"/>
      <c r="H116" s="11"/>
    </row>
    <row r="117" spans="2:8" ht="25.5" hidden="1" customHeight="1">
      <c r="B117" s="90" t="s">
        <v>252</v>
      </c>
      <c r="C117" s="283" t="s">
        <v>253</v>
      </c>
      <c r="D117" s="284"/>
      <c r="E117" s="284"/>
      <c r="F117" s="285"/>
      <c r="H117" s="11"/>
    </row>
    <row r="118" spans="2:8" ht="25.5" hidden="1" customHeight="1">
      <c r="B118" s="90" t="s">
        <v>254</v>
      </c>
      <c r="C118" s="283" t="s">
        <v>255</v>
      </c>
      <c r="D118" s="284"/>
      <c r="E118" s="284"/>
      <c r="F118" s="285"/>
      <c r="H118" s="11"/>
    </row>
    <row r="119" spans="2:8" ht="22.5" hidden="1" customHeight="1">
      <c r="B119" s="90" t="s">
        <v>256</v>
      </c>
      <c r="C119" s="283" t="s">
        <v>257</v>
      </c>
      <c r="D119" s="284"/>
      <c r="E119" s="284"/>
      <c r="F119" s="285"/>
      <c r="H119" s="11"/>
    </row>
    <row r="120" spans="2:8" ht="45" hidden="1" customHeight="1">
      <c r="B120" s="90" t="s">
        <v>258</v>
      </c>
      <c r="C120" s="283" t="s">
        <v>259</v>
      </c>
      <c r="D120" s="284"/>
      <c r="E120" s="284"/>
      <c r="F120" s="285"/>
      <c r="H120" s="11"/>
    </row>
    <row r="121" spans="2:8" ht="66.75" hidden="1" customHeight="1">
      <c r="B121" s="90" t="s">
        <v>260</v>
      </c>
      <c r="C121" s="283" t="s">
        <v>261</v>
      </c>
      <c r="D121" s="284"/>
      <c r="E121" s="284"/>
      <c r="F121" s="285"/>
      <c r="H121" s="11"/>
    </row>
    <row r="122" spans="2:8" ht="102" hidden="1" customHeight="1">
      <c r="B122" s="90" t="s">
        <v>262</v>
      </c>
      <c r="C122" s="283" t="s">
        <v>263</v>
      </c>
      <c r="D122" s="284"/>
      <c r="E122" s="284"/>
      <c r="F122" s="285"/>
      <c r="H122" s="11"/>
    </row>
    <row r="123" spans="2:8" ht="13.9" hidden="1">
      <c r="B123" s="245"/>
      <c r="C123" s="245"/>
      <c r="D123" s="245"/>
      <c r="E123" s="245"/>
      <c r="F123" s="245"/>
      <c r="H123" s="11"/>
    </row>
    <row r="124" spans="2:8" ht="15" customHeight="1">
      <c r="B124" s="200" t="s">
        <v>264</v>
      </c>
      <c r="C124" s="244"/>
      <c r="D124" s="244"/>
      <c r="E124" s="244"/>
      <c r="F124" s="201"/>
      <c r="H124" s="11"/>
    </row>
    <row r="125" spans="2:8" ht="15" customHeight="1">
      <c r="B125" s="71" t="s">
        <v>265</v>
      </c>
      <c r="C125" s="200" t="s">
        <v>266</v>
      </c>
      <c r="D125" s="201"/>
      <c r="E125" s="31" t="s">
        <v>174</v>
      </c>
      <c r="F125" s="20" t="s">
        <v>154</v>
      </c>
      <c r="H125" s="11"/>
    </row>
    <row r="126" spans="2:8" ht="15" customHeight="1">
      <c r="B126" s="7" t="s">
        <v>127</v>
      </c>
      <c r="C126" s="242" t="s">
        <v>267</v>
      </c>
      <c r="D126" s="246"/>
      <c r="E126" s="23">
        <v>0</v>
      </c>
      <c r="F126" s="138">
        <f>E126*$F$37</f>
        <v>0</v>
      </c>
      <c r="H126" s="11"/>
    </row>
    <row r="127" spans="2:8" ht="15" customHeight="1">
      <c r="B127" s="200" t="s">
        <v>177</v>
      </c>
      <c r="C127" s="244"/>
      <c r="D127" s="201"/>
      <c r="E127" s="24">
        <f>SUM(E126)</f>
        <v>0</v>
      </c>
      <c r="F127" s="20">
        <f>SUM(F126)</f>
        <v>0</v>
      </c>
      <c r="H127" s="11"/>
    </row>
    <row r="128" spans="2:8" ht="15" customHeight="1">
      <c r="B128" s="94" t="s">
        <v>268</v>
      </c>
      <c r="C128" s="290" t="s">
        <v>269</v>
      </c>
      <c r="D128" s="291"/>
      <c r="E128" s="291"/>
      <c r="F128" s="292"/>
      <c r="H128" s="11"/>
    </row>
    <row r="129" spans="2:8" ht="13.9" hidden="1">
      <c r="B129" s="245"/>
      <c r="C129" s="245"/>
      <c r="D129" s="245"/>
      <c r="E129" s="245"/>
      <c r="F129" s="245"/>
      <c r="H129" s="11"/>
    </row>
    <row r="130" spans="2:8" ht="15" customHeight="1">
      <c r="B130" s="200" t="s">
        <v>270</v>
      </c>
      <c r="C130" s="244"/>
      <c r="D130" s="244"/>
      <c r="E130" s="244"/>
      <c r="F130" s="201"/>
      <c r="H130" s="11"/>
    </row>
    <row r="131" spans="2:8" ht="15" customHeight="1">
      <c r="B131" s="71">
        <v>4</v>
      </c>
      <c r="C131" s="264" t="s">
        <v>271</v>
      </c>
      <c r="D131" s="265"/>
      <c r="E131" s="31" t="s">
        <v>174</v>
      </c>
      <c r="F131" s="20" t="s">
        <v>154</v>
      </c>
      <c r="H131" s="11"/>
    </row>
    <row r="132" spans="2:8" ht="15" customHeight="1">
      <c r="B132" s="7" t="s">
        <v>242</v>
      </c>
      <c r="C132" s="242" t="str">
        <f>C108</f>
        <v>Ausências Legais</v>
      </c>
      <c r="D132" s="246"/>
      <c r="E132" s="155">
        <f>E115</f>
        <v>2.5700000000000001E-2</v>
      </c>
      <c r="F132" s="138">
        <f>F115</f>
        <v>51.97</v>
      </c>
      <c r="H132" s="11"/>
    </row>
    <row r="133" spans="2:8" ht="15" customHeight="1">
      <c r="B133" s="7" t="s">
        <v>265</v>
      </c>
      <c r="C133" s="266" t="str">
        <f>C125</f>
        <v>Intrajornada</v>
      </c>
      <c r="D133" s="267"/>
      <c r="E133" s="155">
        <f>E127</f>
        <v>0</v>
      </c>
      <c r="F133" s="138">
        <f>F127</f>
        <v>0</v>
      </c>
      <c r="H133" s="11"/>
    </row>
    <row r="134" spans="2:8" ht="15" customHeight="1">
      <c r="B134" s="200" t="s">
        <v>177</v>
      </c>
      <c r="C134" s="244"/>
      <c r="D134" s="201"/>
      <c r="E134" s="31">
        <f>SUM(E132:E133)</f>
        <v>2.5700000000000001E-2</v>
      </c>
      <c r="F134" s="20">
        <f>SUM(F132:F133)</f>
        <v>51.97</v>
      </c>
      <c r="H134" s="11"/>
    </row>
    <row r="135" spans="2:8" ht="7.5" customHeight="1">
      <c r="B135" s="289"/>
      <c r="C135" s="289"/>
      <c r="D135" s="289"/>
      <c r="E135" s="289"/>
      <c r="F135" s="289"/>
      <c r="H135" s="11"/>
    </row>
    <row r="136" spans="2:8" ht="15" customHeight="1">
      <c r="B136" s="200" t="s">
        <v>272</v>
      </c>
      <c r="C136" s="244"/>
      <c r="D136" s="244"/>
      <c r="E136" s="244"/>
      <c r="F136" s="201"/>
      <c r="H136" s="11"/>
    </row>
    <row r="137" spans="2:8" ht="15" customHeight="1">
      <c r="B137" s="71">
        <v>5</v>
      </c>
      <c r="C137" s="200" t="s">
        <v>273</v>
      </c>
      <c r="D137" s="244"/>
      <c r="E137" s="201"/>
      <c r="F137" s="20" t="s">
        <v>154</v>
      </c>
      <c r="H137" s="11"/>
    </row>
    <row r="138" spans="2:8" ht="15" customHeight="1">
      <c r="B138" s="7" t="s">
        <v>127</v>
      </c>
      <c r="C138" s="242" t="s">
        <v>318</v>
      </c>
      <c r="D138" s="243"/>
      <c r="E138" s="246"/>
      <c r="F138" s="142">
        <v>117.79</v>
      </c>
      <c r="H138" s="11"/>
    </row>
    <row r="139" spans="2:8" ht="15" customHeight="1">
      <c r="B139" s="7" t="s">
        <v>129</v>
      </c>
      <c r="C139" s="242" t="s">
        <v>275</v>
      </c>
      <c r="D139" s="243"/>
      <c r="E139" s="246"/>
      <c r="F139" s="142">
        <f>195.95+217.71</f>
        <v>413.66</v>
      </c>
      <c r="H139" s="11"/>
    </row>
    <row r="140" spans="2:8" ht="15" customHeight="1">
      <c r="B140" s="7" t="s">
        <v>132</v>
      </c>
      <c r="C140" s="242" t="s">
        <v>276</v>
      </c>
      <c r="D140" s="243"/>
      <c r="E140" s="246"/>
      <c r="F140" s="142">
        <v>0</v>
      </c>
      <c r="H140" s="11"/>
    </row>
    <row r="141" spans="2:8" ht="15" customHeight="1">
      <c r="B141" s="68" t="s">
        <v>135</v>
      </c>
      <c r="C141" s="236" t="s">
        <v>206</v>
      </c>
      <c r="D141" s="237"/>
      <c r="E141" s="288"/>
      <c r="F141" s="91">
        <v>0</v>
      </c>
      <c r="H141" s="11"/>
    </row>
    <row r="142" spans="2:8" ht="15" customHeight="1">
      <c r="B142" s="200" t="s">
        <v>277</v>
      </c>
      <c r="C142" s="244"/>
      <c r="D142" s="244"/>
      <c r="E142" s="201"/>
      <c r="F142" s="20">
        <f>SUM(F138:F141)</f>
        <v>531.45000000000005</v>
      </c>
      <c r="H142" s="11"/>
    </row>
    <row r="143" spans="2:8" ht="51.75" customHeight="1">
      <c r="B143" s="94" t="s">
        <v>278</v>
      </c>
      <c r="C143" s="283" t="s">
        <v>310</v>
      </c>
      <c r="D143" s="284"/>
      <c r="E143" s="284"/>
      <c r="F143" s="285"/>
      <c r="H143" s="11"/>
    </row>
    <row r="144" spans="2:8" ht="5.25" customHeight="1">
      <c r="B144" s="289"/>
      <c r="C144" s="289"/>
      <c r="D144" s="289"/>
      <c r="E144" s="289"/>
      <c r="F144" s="289"/>
      <c r="H144" s="11"/>
    </row>
    <row r="145" spans="2:8" ht="15" customHeight="1">
      <c r="B145" s="200" t="s">
        <v>280</v>
      </c>
      <c r="C145" s="244"/>
      <c r="D145" s="244"/>
      <c r="E145" s="244"/>
      <c r="F145" s="201"/>
      <c r="H145" s="11"/>
    </row>
    <row r="146" spans="2:8" ht="15" customHeight="1">
      <c r="B146" s="71">
        <v>6</v>
      </c>
      <c r="C146" s="200" t="s">
        <v>281</v>
      </c>
      <c r="D146" s="201"/>
      <c r="E146" s="31" t="s">
        <v>174</v>
      </c>
      <c r="F146" s="20" t="s">
        <v>154</v>
      </c>
      <c r="H146" s="11"/>
    </row>
    <row r="147" spans="2:8" ht="15" customHeight="1">
      <c r="B147" s="7" t="s">
        <v>127</v>
      </c>
      <c r="C147" s="293" t="s">
        <v>282</v>
      </c>
      <c r="D147" s="294"/>
      <c r="E147" s="28">
        <v>0.03</v>
      </c>
      <c r="F147" s="143">
        <f>(F37+F84+F94+F134+F142)*E147</f>
        <v>125.62</v>
      </c>
      <c r="H147" s="11"/>
    </row>
    <row r="148" spans="2:8" ht="15" customHeight="1">
      <c r="B148" s="7" t="s">
        <v>129</v>
      </c>
      <c r="C148" s="72" t="s">
        <v>283</v>
      </c>
      <c r="D148" s="67"/>
      <c r="E148" s="28">
        <v>6.7900000000000002E-2</v>
      </c>
      <c r="F148" s="143">
        <f>(F37+F84+F94+F134+F142)*E148</f>
        <v>284.32</v>
      </c>
      <c r="H148" s="11"/>
    </row>
    <row r="149" spans="2:8" ht="15" customHeight="1">
      <c r="B149" s="200" t="s">
        <v>177</v>
      </c>
      <c r="C149" s="244"/>
      <c r="D149" s="201"/>
      <c r="E149" s="24">
        <f>SUM(E147:E148)</f>
        <v>9.7900000000000001E-2</v>
      </c>
      <c r="F149" s="21">
        <f>SUM(F147:F148)</f>
        <v>409.94</v>
      </c>
      <c r="H149" s="11"/>
    </row>
    <row r="150" spans="2:8" ht="15" customHeight="1">
      <c r="B150" s="295" t="s">
        <v>132</v>
      </c>
      <c r="C150" s="242" t="s">
        <v>284</v>
      </c>
      <c r="D150" s="243"/>
      <c r="E150" s="243"/>
      <c r="F150" s="246"/>
      <c r="H150" s="11"/>
    </row>
    <row r="151" spans="2:8" ht="15" customHeight="1">
      <c r="B151" s="296"/>
      <c r="C151" s="298" t="s">
        <v>285</v>
      </c>
      <c r="D151" s="9" t="s">
        <v>286</v>
      </c>
      <c r="E151" s="25">
        <v>7.5999999999999998E-2</v>
      </c>
      <c r="F151" s="144">
        <f>(($F$37+$F$84+$F$94+$F$134+$F$149)/1-$E$155)*E151</f>
        <v>308.99</v>
      </c>
      <c r="H151" s="11"/>
    </row>
    <row r="152" spans="2:8" ht="15" customHeight="1">
      <c r="B152" s="296"/>
      <c r="C152" s="299"/>
      <c r="D152" s="9" t="s">
        <v>287</v>
      </c>
      <c r="E152" s="25">
        <v>1.6500000000000001E-2</v>
      </c>
      <c r="F152" s="144">
        <f t="shared" ref="F152:F154" si="5">(($F$37+$F$84+$F$94+$F$134+$F$149)/1-$E$155)*E152</f>
        <v>67.08</v>
      </c>
      <c r="H152" s="11"/>
    </row>
    <row r="153" spans="2:8" ht="15" customHeight="1">
      <c r="B153" s="296"/>
      <c r="C153" s="10" t="s">
        <v>288</v>
      </c>
      <c r="D153" s="9" t="s">
        <v>289</v>
      </c>
      <c r="E153" s="25">
        <v>0.05</v>
      </c>
      <c r="F153" s="144">
        <f t="shared" si="5"/>
        <v>203.29</v>
      </c>
      <c r="H153" s="11"/>
    </row>
    <row r="154" spans="2:8" ht="15" customHeight="1">
      <c r="B154" s="297"/>
      <c r="C154" s="10" t="s">
        <v>290</v>
      </c>
      <c r="D154" s="22"/>
      <c r="E154" s="25">
        <v>0</v>
      </c>
      <c r="F154" s="144">
        <f t="shared" si="5"/>
        <v>0</v>
      </c>
      <c r="H154" s="11"/>
    </row>
    <row r="155" spans="2:8" ht="15" customHeight="1">
      <c r="B155" s="200" t="s">
        <v>177</v>
      </c>
      <c r="C155" s="244"/>
      <c r="D155" s="201"/>
      <c r="E155" s="24">
        <f>SUM(E151:E154)</f>
        <v>0.14249999999999999</v>
      </c>
      <c r="F155" s="21">
        <f>SUM(F151:F154)</f>
        <v>579.36</v>
      </c>
      <c r="H155" s="11"/>
    </row>
    <row r="156" spans="2:8" ht="15" customHeight="1">
      <c r="B156" s="8" t="s">
        <v>291</v>
      </c>
      <c r="C156" s="283" t="s">
        <v>292</v>
      </c>
      <c r="D156" s="284"/>
      <c r="E156" s="284"/>
      <c r="F156" s="285"/>
      <c r="H156" s="11"/>
    </row>
    <row r="157" spans="2:8" ht="15" customHeight="1">
      <c r="B157" s="8" t="s">
        <v>293</v>
      </c>
      <c r="C157" s="283" t="s">
        <v>294</v>
      </c>
      <c r="D157" s="284"/>
      <c r="E157" s="284"/>
      <c r="F157" s="285"/>
      <c r="H157" s="11"/>
    </row>
    <row r="158" spans="2:8" ht="13.5" customHeight="1">
      <c r="B158" s="8" t="s">
        <v>295</v>
      </c>
      <c r="C158" s="283" t="s">
        <v>296</v>
      </c>
      <c r="D158" s="284"/>
      <c r="E158" s="284"/>
      <c r="F158" s="285"/>
      <c r="H158" s="11"/>
    </row>
    <row r="159" spans="2:8" ht="8.25" customHeight="1">
      <c r="H159" s="11"/>
    </row>
    <row r="160" spans="2:8" ht="15" customHeight="1">
      <c r="B160" s="200" t="s">
        <v>297</v>
      </c>
      <c r="C160" s="244"/>
      <c r="D160" s="244"/>
      <c r="E160" s="244"/>
      <c r="F160" s="201"/>
      <c r="H160" s="11"/>
    </row>
    <row r="161" spans="2:8" ht="15" customHeight="1">
      <c r="B161" s="238" t="s">
        <v>298</v>
      </c>
      <c r="C161" s="289"/>
      <c r="D161" s="289"/>
      <c r="E161" s="239"/>
      <c r="F161" s="19" t="s">
        <v>299</v>
      </c>
      <c r="H161" s="11"/>
    </row>
    <row r="162" spans="2:8" ht="15" customHeight="1">
      <c r="B162" s="7" t="s">
        <v>127</v>
      </c>
      <c r="C162" s="242" t="str">
        <f>B27</f>
        <v>MÓDULO 1 - COMPOSIÇÃO DA REMUNERAÇÃO</v>
      </c>
      <c r="D162" s="243"/>
      <c r="E162" s="246"/>
      <c r="F162" s="138">
        <f>F37</f>
        <v>2022.47</v>
      </c>
      <c r="H162" s="11"/>
    </row>
    <row r="163" spans="2:8" ht="15" customHeight="1">
      <c r="B163" s="7" t="s">
        <v>129</v>
      </c>
      <c r="C163" s="242" t="str">
        <f>B40</f>
        <v>MÓDULO 2 - ENCARGOS E BENEFÍCIOS ANUAIS, MENSAIS E DIÁRIOS</v>
      </c>
      <c r="D163" s="243"/>
      <c r="E163" s="246"/>
      <c r="F163" s="138">
        <f>F84</f>
        <v>1438</v>
      </c>
      <c r="H163" s="11"/>
    </row>
    <row r="164" spans="2:8" ht="15" customHeight="1">
      <c r="B164" s="7" t="s">
        <v>132</v>
      </c>
      <c r="C164" s="242" t="str">
        <f>B86</f>
        <v>MÓDULO 3 - PROVISÃO PARA RESCISÃO</v>
      </c>
      <c r="D164" s="243"/>
      <c r="E164" s="246"/>
      <c r="F164" s="138">
        <f>F94</f>
        <v>143.47999999999999</v>
      </c>
      <c r="H164" s="11"/>
    </row>
    <row r="165" spans="2:8" ht="15" customHeight="1">
      <c r="B165" s="7" t="s">
        <v>135</v>
      </c>
      <c r="C165" s="242" t="str">
        <f>B104</f>
        <v xml:space="preserve"> MÓDULO 4 - CUSTO DE REPOSIÇÃO DO PROFISSIONAL AUSENTE</v>
      </c>
      <c r="D165" s="243"/>
      <c r="E165" s="246"/>
      <c r="F165" s="138">
        <f>F132</f>
        <v>51.97</v>
      </c>
      <c r="H165" s="11"/>
    </row>
    <row r="166" spans="2:8" ht="15" customHeight="1">
      <c r="B166" s="7" t="s">
        <v>159</v>
      </c>
      <c r="C166" s="76" t="str">
        <f>B136</f>
        <v>MÓDULO 5 - INSUMOS DIVERSOS</v>
      </c>
      <c r="D166" s="77"/>
      <c r="E166" s="78"/>
      <c r="F166" s="138">
        <f>F142</f>
        <v>531.45000000000005</v>
      </c>
      <c r="H166" s="11"/>
    </row>
    <row r="167" spans="2:8" ht="15" customHeight="1">
      <c r="B167" s="200" t="s">
        <v>300</v>
      </c>
      <c r="C167" s="244"/>
      <c r="D167" s="244"/>
      <c r="E167" s="201"/>
      <c r="F167" s="141">
        <f>SUM(F162:F166)</f>
        <v>4187.37</v>
      </c>
      <c r="H167" s="11"/>
    </row>
    <row r="168" spans="2:8" ht="15" customHeight="1">
      <c r="B168" s="7" t="s">
        <v>161</v>
      </c>
      <c r="C168" s="242" t="s">
        <v>301</v>
      </c>
      <c r="D168" s="243"/>
      <c r="E168" s="246"/>
      <c r="F168" s="138">
        <f>F155+F149</f>
        <v>989.3</v>
      </c>
      <c r="H168" s="11"/>
    </row>
    <row r="169" spans="2:8" ht="15" customHeight="1">
      <c r="B169" s="200" t="s">
        <v>302</v>
      </c>
      <c r="C169" s="244"/>
      <c r="D169" s="244"/>
      <c r="E169" s="201"/>
      <c r="F169" s="141">
        <f>F167+F168</f>
        <v>5176.67</v>
      </c>
      <c r="H169" s="11"/>
    </row>
    <row r="170" spans="2:8" ht="15" customHeight="1">
      <c r="B170" s="186" t="s">
        <v>303</v>
      </c>
      <c r="C170" s="186"/>
      <c r="D170" s="186"/>
      <c r="E170" s="186"/>
      <c r="F170" s="141">
        <f>F169*E16</f>
        <v>5176.67</v>
      </c>
      <c r="H170" s="11"/>
    </row>
    <row r="171" spans="2:8" ht="15" customHeight="1">
      <c r="H171" s="11"/>
    </row>
    <row r="172" spans="2:8" ht="26.25" customHeight="1">
      <c r="B172" s="225" t="s">
        <v>304</v>
      </c>
      <c r="C172" s="225"/>
      <c r="D172" s="84" t="s">
        <v>91</v>
      </c>
      <c r="E172" s="225" t="s">
        <v>92</v>
      </c>
      <c r="F172" s="225"/>
      <c r="G172" s="85"/>
      <c r="H172" s="11"/>
    </row>
    <row r="173" spans="2:8" ht="31.5" customHeight="1">
      <c r="B173" s="225" t="s">
        <v>305</v>
      </c>
      <c r="C173" s="225"/>
      <c r="D173" s="86">
        <v>6</v>
      </c>
      <c r="E173" s="226">
        <f>D173*F170</f>
        <v>31060.02</v>
      </c>
      <c r="F173" s="226"/>
      <c r="H173" s="11"/>
    </row>
    <row r="174" spans="2:8" ht="35.25" customHeight="1">
      <c r="B174" s="224" t="s">
        <v>306</v>
      </c>
      <c r="C174" s="225"/>
      <c r="D174" s="86">
        <v>6</v>
      </c>
      <c r="E174" s="226">
        <f>D174*F170</f>
        <v>31060.02</v>
      </c>
      <c r="F174" s="226"/>
      <c r="H174" s="11"/>
    </row>
  </sheetData>
  <sheetProtection formatCells="0" formatColumns="0" formatRows="0" insertColumns="0" insertRows="0" insertHyperlinks="0" deleteColumns="0" deleteRows="0" sort="0" autoFilter="0" pivotTables="0"/>
  <mergeCells count="163">
    <mergeCell ref="B172:C172"/>
    <mergeCell ref="E172:F172"/>
    <mergeCell ref="B173:C173"/>
    <mergeCell ref="E173:F173"/>
    <mergeCell ref="B174:C174"/>
    <mergeCell ref="E174:F174"/>
    <mergeCell ref="C164:E164"/>
    <mergeCell ref="C165:E165"/>
    <mergeCell ref="B167:E167"/>
    <mergeCell ref="C168:E168"/>
    <mergeCell ref="B169:E169"/>
    <mergeCell ref="B170:E170"/>
    <mergeCell ref="C157:F157"/>
    <mergeCell ref="C158:F158"/>
    <mergeCell ref="B160:F160"/>
    <mergeCell ref="B161:E161"/>
    <mergeCell ref="C162:E162"/>
    <mergeCell ref="C163:E163"/>
    <mergeCell ref="B149:D149"/>
    <mergeCell ref="B150:B154"/>
    <mergeCell ref="C150:F150"/>
    <mergeCell ref="C151:C152"/>
    <mergeCell ref="B155:D155"/>
    <mergeCell ref="C156:F156"/>
    <mergeCell ref="B142:E142"/>
    <mergeCell ref="C143:F143"/>
    <mergeCell ref="B144:F144"/>
    <mergeCell ref="B145:F145"/>
    <mergeCell ref="C146:D146"/>
    <mergeCell ref="C147:D147"/>
    <mergeCell ref="B136:F136"/>
    <mergeCell ref="C137:E137"/>
    <mergeCell ref="C138:E138"/>
    <mergeCell ref="C139:E139"/>
    <mergeCell ref="C140:E140"/>
    <mergeCell ref="C141:E141"/>
    <mergeCell ref="B130:F130"/>
    <mergeCell ref="C131:D131"/>
    <mergeCell ref="C132:D132"/>
    <mergeCell ref="C133:D133"/>
    <mergeCell ref="B134:D134"/>
    <mergeCell ref="B135:F135"/>
    <mergeCell ref="B124:F124"/>
    <mergeCell ref="C125:D125"/>
    <mergeCell ref="C126:D126"/>
    <mergeCell ref="B127:D127"/>
    <mergeCell ref="C128:F128"/>
    <mergeCell ref="B129:F129"/>
    <mergeCell ref="C118:F118"/>
    <mergeCell ref="C119:F119"/>
    <mergeCell ref="C120:F120"/>
    <mergeCell ref="C121:F121"/>
    <mergeCell ref="C122:F122"/>
    <mergeCell ref="B123:F123"/>
    <mergeCell ref="C112:D112"/>
    <mergeCell ref="C113:D113"/>
    <mergeCell ref="C114:D114"/>
    <mergeCell ref="B115:D115"/>
    <mergeCell ref="C116:F116"/>
    <mergeCell ref="C117:F117"/>
    <mergeCell ref="C105:F105"/>
    <mergeCell ref="B106:F106"/>
    <mergeCell ref="B107:F107"/>
    <mergeCell ref="C108:D108"/>
    <mergeCell ref="C109:D109"/>
    <mergeCell ref="C110:D110"/>
    <mergeCell ref="C98:F98"/>
    <mergeCell ref="C99:F99"/>
    <mergeCell ref="C100:F100"/>
    <mergeCell ref="C101:F101"/>
    <mergeCell ref="B103:F103"/>
    <mergeCell ref="B104:F104"/>
    <mergeCell ref="C102:F102"/>
    <mergeCell ref="C92:D92"/>
    <mergeCell ref="C93:D93"/>
    <mergeCell ref="B94:D94"/>
    <mergeCell ref="C95:F95"/>
    <mergeCell ref="C96:F96"/>
    <mergeCell ref="C97:F97"/>
    <mergeCell ref="B86:F86"/>
    <mergeCell ref="C87:D87"/>
    <mergeCell ref="C88:D88"/>
    <mergeCell ref="C89:D89"/>
    <mergeCell ref="C90:D90"/>
    <mergeCell ref="C91:D91"/>
    <mergeCell ref="C80:D80"/>
    <mergeCell ref="C81:D81"/>
    <mergeCell ref="C82:D82"/>
    <mergeCell ref="C83:D83"/>
    <mergeCell ref="B84:D84"/>
    <mergeCell ref="B85:F85"/>
    <mergeCell ref="C71:E71"/>
    <mergeCell ref="B72:E72"/>
    <mergeCell ref="C73:F73"/>
    <mergeCell ref="B74:B77"/>
    <mergeCell ref="C74:F77"/>
    <mergeCell ref="B79:F79"/>
    <mergeCell ref="C65:E65"/>
    <mergeCell ref="C66:E66"/>
    <mergeCell ref="C67:E67"/>
    <mergeCell ref="C68:E68"/>
    <mergeCell ref="C69:E69"/>
    <mergeCell ref="C70:E70"/>
    <mergeCell ref="B59:D59"/>
    <mergeCell ref="C60:F60"/>
    <mergeCell ref="C61:F61"/>
    <mergeCell ref="C62:F62"/>
    <mergeCell ref="B63:F63"/>
    <mergeCell ref="B64:F64"/>
    <mergeCell ref="C53:D53"/>
    <mergeCell ref="C54:D54"/>
    <mergeCell ref="C55:D55"/>
    <mergeCell ref="C56:D56"/>
    <mergeCell ref="C57:D57"/>
    <mergeCell ref="C58:D58"/>
    <mergeCell ref="C47:F47"/>
    <mergeCell ref="B48:F48"/>
    <mergeCell ref="B49:F49"/>
    <mergeCell ref="C50:D50"/>
    <mergeCell ref="C51:D51"/>
    <mergeCell ref="C52:D52"/>
    <mergeCell ref="B41:F41"/>
    <mergeCell ref="B42:F42"/>
    <mergeCell ref="C43:D43"/>
    <mergeCell ref="C44:D44"/>
    <mergeCell ref="C45:D45"/>
    <mergeCell ref="B46:D46"/>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9"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7033395-424D-4B92-9075-B7EC1256828F}">
          <x14:formula1>
            <xm:f>'C:\Users\1297538\Desktop\REPACTUAÇÕES\CONTRATO 21-2018\[PLANILHA DE REPACTUAÇÃO PISCINEIRO E PORTEIRO - SERVAL..xlsx]#listas#'!#REF!</xm:f>
          </x14:formula1>
          <xm:sqref>C2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5C86B-C8A5-4D3C-9DDF-F42E1C6855D4}">
  <sheetPr>
    <tabColor theme="5" tint="0.59999389629810485"/>
    <pageSetUpPr fitToPage="1"/>
  </sheetPr>
  <dimension ref="B1:H174"/>
  <sheetViews>
    <sheetView showGridLines="0" view="pageBreakPreview" topLeftCell="A171" zoomScale="115" zoomScaleNormal="115" zoomScaleSheetLayoutView="115" workbookViewId="0">
      <selection activeCell="B175" sqref="B175"/>
    </sheetView>
  </sheetViews>
  <sheetFormatPr defaultColWidth="9.140625" defaultRowHeight="15" customHeight="1"/>
  <cols>
    <col min="1" max="1" width="4.42578125" style="11" customWidth="1"/>
    <col min="2" max="2" width="12.85546875" style="11" customWidth="1"/>
    <col min="3" max="3" width="43.42578125" style="11" customWidth="1"/>
    <col min="4" max="4" width="18.85546875" style="11" bestFit="1" customWidth="1"/>
    <col min="5" max="5" width="10.140625" style="29" bestFit="1" customWidth="1"/>
    <col min="6" max="6" width="20" style="12" customWidth="1"/>
    <col min="7" max="7" width="3.28515625" style="11" customWidth="1"/>
    <col min="8" max="8" width="12.140625" style="12" customWidth="1"/>
    <col min="9" max="16384" width="9.140625" style="11"/>
  </cols>
  <sheetData>
    <row r="1" spans="2:8" ht="6.75" customHeight="1">
      <c r="H1" s="80"/>
    </row>
    <row r="2" spans="2:8" s="81" customFormat="1" ht="15" customHeight="1">
      <c r="B2" s="3" t="s">
        <v>76</v>
      </c>
      <c r="C2" s="73" t="s">
        <v>21</v>
      </c>
      <c r="D2" s="3" t="s">
        <v>77</v>
      </c>
      <c r="E2" s="184"/>
      <c r="F2" s="184"/>
      <c r="H2" s="82"/>
    </row>
    <row r="3" spans="2:8" ht="6.75" customHeight="1">
      <c r="B3" s="185"/>
      <c r="C3" s="185"/>
      <c r="D3" s="185"/>
      <c r="E3" s="185"/>
      <c r="F3" s="185"/>
    </row>
    <row r="4" spans="2:8" ht="15" customHeight="1">
      <c r="B4" s="186" t="s">
        <v>96</v>
      </c>
      <c r="C4" s="186"/>
      <c r="D4" s="186"/>
      <c r="E4" s="186"/>
      <c r="F4" s="186"/>
    </row>
    <row r="5" spans="2:8" ht="15" customHeight="1">
      <c r="B5" s="7" t="s">
        <v>97</v>
      </c>
      <c r="C5" s="83" t="str">
        <f>RESUMO!C27</f>
        <v>23037.001102.2023-25 </v>
      </c>
      <c r="D5" s="74" t="s">
        <v>99</v>
      </c>
      <c r="E5" s="187"/>
      <c r="F5" s="187"/>
    </row>
    <row r="6" spans="2:8" ht="15" customHeight="1">
      <c r="B6" s="7" t="s">
        <v>100</v>
      </c>
      <c r="C6" s="4">
        <v>44712</v>
      </c>
      <c r="D6" s="7" t="s">
        <v>101</v>
      </c>
      <c r="E6" s="187"/>
      <c r="F6" s="187"/>
    </row>
    <row r="7" spans="2:8" ht="15" customHeight="1">
      <c r="B7" s="186" t="s">
        <v>102</v>
      </c>
      <c r="C7" s="186"/>
      <c r="D7" s="186"/>
      <c r="E7" s="186"/>
      <c r="F7" s="186"/>
    </row>
    <row r="8" spans="2:8" ht="15" customHeight="1">
      <c r="B8" s="92" t="s">
        <v>103</v>
      </c>
      <c r="C8" s="93" t="s">
        <v>104</v>
      </c>
      <c r="D8" s="8" t="s">
        <v>105</v>
      </c>
      <c r="E8" s="181" t="s">
        <v>104</v>
      </c>
      <c r="F8" s="183"/>
    </row>
    <row r="9" spans="2:8" ht="15" customHeight="1">
      <c r="B9" s="186" t="s">
        <v>126</v>
      </c>
      <c r="C9" s="186"/>
      <c r="D9" s="186"/>
      <c r="E9" s="186"/>
      <c r="F9" s="186"/>
    </row>
    <row r="10" spans="2:8" ht="15" customHeight="1">
      <c r="B10" s="7" t="s">
        <v>127</v>
      </c>
      <c r="C10" s="242" t="s">
        <v>128</v>
      </c>
      <c r="D10" s="243"/>
      <c r="E10" s="218"/>
      <c r="F10" s="218"/>
    </row>
    <row r="11" spans="2:8" ht="15" customHeight="1">
      <c r="B11" s="7" t="s">
        <v>129</v>
      </c>
      <c r="C11" s="242" t="s">
        <v>130</v>
      </c>
      <c r="D11" s="243"/>
      <c r="E11" s="238" t="s">
        <v>131</v>
      </c>
      <c r="F11" s="239"/>
    </row>
    <row r="12" spans="2:8" ht="15" customHeight="1">
      <c r="B12" s="7" t="s">
        <v>132</v>
      </c>
      <c r="C12" s="13" t="s">
        <v>133</v>
      </c>
      <c r="D12" s="14"/>
      <c r="E12" s="234" t="s">
        <v>311</v>
      </c>
      <c r="F12" s="235"/>
    </row>
    <row r="13" spans="2:8" ht="15" customHeight="1">
      <c r="B13" s="7" t="s">
        <v>135</v>
      </c>
      <c r="C13" s="236" t="s">
        <v>136</v>
      </c>
      <c r="D13" s="237"/>
      <c r="E13" s="238">
        <v>12</v>
      </c>
      <c r="F13" s="239"/>
    </row>
    <row r="14" spans="2:8" ht="15" customHeight="1">
      <c r="B14" s="186" t="s">
        <v>137</v>
      </c>
      <c r="C14" s="186"/>
      <c r="D14" s="186"/>
      <c r="E14" s="186"/>
      <c r="F14" s="186"/>
    </row>
    <row r="15" spans="2:8" ht="15" customHeight="1">
      <c r="B15" s="213" t="s">
        <v>138</v>
      </c>
      <c r="C15" s="213"/>
      <c r="D15" s="5" t="s">
        <v>139</v>
      </c>
      <c r="E15" s="240" t="s">
        <v>140</v>
      </c>
      <c r="F15" s="241"/>
    </row>
    <row r="16" spans="2:8" ht="15" customHeight="1">
      <c r="B16" s="215" t="s">
        <v>322</v>
      </c>
      <c r="C16" s="215"/>
      <c r="D16" s="79" t="s">
        <v>142</v>
      </c>
      <c r="E16" s="216">
        <v>1</v>
      </c>
      <c r="F16" s="216"/>
      <c r="H16" s="11"/>
    </row>
    <row r="17" spans="2:8" ht="15" hidden="1" customHeight="1">
      <c r="H17" s="11"/>
    </row>
    <row r="18" spans="2:8" ht="6.75" customHeight="1">
      <c r="B18" s="185"/>
      <c r="C18" s="185"/>
      <c r="D18" s="185"/>
      <c r="E18" s="185"/>
      <c r="F18" s="185"/>
      <c r="H18" s="11"/>
    </row>
    <row r="19" spans="2:8" ht="15" customHeight="1">
      <c r="B19" s="186" t="s">
        <v>143</v>
      </c>
      <c r="C19" s="186"/>
      <c r="D19" s="186"/>
      <c r="E19" s="186"/>
      <c r="F19" s="186"/>
      <c r="H19" s="11"/>
    </row>
    <row r="20" spans="2:8" ht="15" customHeight="1">
      <c r="B20" s="186" t="s">
        <v>144</v>
      </c>
      <c r="C20" s="186"/>
      <c r="D20" s="186"/>
      <c r="E20" s="186"/>
      <c r="F20" s="186"/>
      <c r="H20" s="11"/>
    </row>
    <row r="21" spans="2:8" ht="15" customHeight="1">
      <c r="B21" s="202" t="s">
        <v>145</v>
      </c>
      <c r="C21" s="202"/>
      <c r="D21" s="202"/>
      <c r="E21" s="202"/>
      <c r="F21" s="202"/>
      <c r="H21" s="11"/>
    </row>
    <row r="22" spans="2:8" ht="15" customHeight="1">
      <c r="B22" s="7">
        <v>1</v>
      </c>
      <c r="C22" s="217" t="s">
        <v>146</v>
      </c>
      <c r="D22" s="217"/>
      <c r="E22" s="217"/>
      <c r="F22" s="95" t="s">
        <v>323</v>
      </c>
      <c r="H22" s="11"/>
    </row>
    <row r="23" spans="2:8" ht="15" customHeight="1">
      <c r="B23" s="7">
        <v>2</v>
      </c>
      <c r="C23" s="206" t="s">
        <v>147</v>
      </c>
      <c r="D23" s="206"/>
      <c r="E23" s="206"/>
      <c r="F23" s="91">
        <v>1361.26</v>
      </c>
      <c r="H23" s="11"/>
    </row>
    <row r="24" spans="2:8" ht="15" customHeight="1">
      <c r="B24" s="7">
        <v>3</v>
      </c>
      <c r="C24" s="206" t="s">
        <v>148</v>
      </c>
      <c r="D24" s="206"/>
      <c r="E24" s="206"/>
      <c r="F24" s="95" t="s">
        <v>324</v>
      </c>
      <c r="H24" s="11"/>
    </row>
    <row r="25" spans="2:8" ht="15" customHeight="1">
      <c r="B25" s="7">
        <v>4</v>
      </c>
      <c r="C25" s="206" t="s">
        <v>150</v>
      </c>
      <c r="D25" s="206"/>
      <c r="E25" s="206"/>
      <c r="F25" s="4">
        <v>44927</v>
      </c>
      <c r="H25" s="11"/>
    </row>
    <row r="26" spans="2:8" ht="7.5" customHeight="1">
      <c r="B26" s="75" t="s">
        <v>151</v>
      </c>
      <c r="C26" s="208"/>
      <c r="D26" s="208"/>
      <c r="E26" s="208"/>
      <c r="F26" s="208"/>
      <c r="H26" s="11"/>
    </row>
    <row r="27" spans="2:8" ht="15" customHeight="1">
      <c r="B27" s="200" t="s">
        <v>152</v>
      </c>
      <c r="C27" s="244"/>
      <c r="D27" s="244"/>
      <c r="E27" s="244"/>
      <c r="F27" s="201"/>
      <c r="H27" s="11"/>
    </row>
    <row r="28" spans="2:8" ht="15" customHeight="1">
      <c r="B28" s="71">
        <v>1</v>
      </c>
      <c r="C28" s="186" t="s">
        <v>153</v>
      </c>
      <c r="D28" s="186"/>
      <c r="E28" s="186"/>
      <c r="F28" s="20" t="s">
        <v>154</v>
      </c>
      <c r="H28" s="11"/>
    </row>
    <row r="29" spans="2:8" ht="15" customHeight="1">
      <c r="B29" s="7" t="s">
        <v>127</v>
      </c>
      <c r="C29" s="16" t="s">
        <v>309</v>
      </c>
      <c r="D29" s="17"/>
      <c r="E29" s="25"/>
      <c r="F29" s="137">
        <f>F23</f>
        <v>1361.26</v>
      </c>
      <c r="H29" s="11"/>
    </row>
    <row r="30" spans="2:8" ht="15" customHeight="1">
      <c r="B30" s="7" t="s">
        <v>129</v>
      </c>
      <c r="C30" s="16" t="s">
        <v>156</v>
      </c>
      <c r="D30" s="17"/>
      <c r="E30" s="25"/>
      <c r="F30" s="137">
        <f t="shared" ref="F30:F36" si="0">$F$29*E30</f>
        <v>0</v>
      </c>
      <c r="H30" s="11"/>
    </row>
    <row r="31" spans="2:8" ht="15" customHeight="1">
      <c r="B31" s="7" t="s">
        <v>132</v>
      </c>
      <c r="C31" s="16" t="s">
        <v>157</v>
      </c>
      <c r="D31" s="17"/>
      <c r="E31" s="26"/>
      <c r="F31" s="137">
        <f t="shared" si="0"/>
        <v>0</v>
      </c>
      <c r="H31" s="11"/>
    </row>
    <row r="32" spans="2:8" ht="15" customHeight="1">
      <c r="B32" s="7" t="s">
        <v>135</v>
      </c>
      <c r="C32" s="16" t="s">
        <v>158</v>
      </c>
      <c r="D32" s="17"/>
      <c r="E32" s="25"/>
      <c r="F32" s="137">
        <f t="shared" si="0"/>
        <v>0</v>
      </c>
      <c r="H32" s="11"/>
    </row>
    <row r="33" spans="2:8" ht="15" customHeight="1">
      <c r="B33" s="7" t="s">
        <v>159</v>
      </c>
      <c r="C33" s="16" t="s">
        <v>160</v>
      </c>
      <c r="D33" s="17"/>
      <c r="E33" s="25"/>
      <c r="F33" s="137">
        <f t="shared" si="0"/>
        <v>0</v>
      </c>
      <c r="H33" s="11"/>
    </row>
    <row r="34" spans="2:8" ht="15" customHeight="1">
      <c r="B34" s="7" t="s">
        <v>161</v>
      </c>
      <c r="C34" s="16" t="s">
        <v>162</v>
      </c>
      <c r="D34" s="17"/>
      <c r="E34" s="25"/>
      <c r="F34" s="137">
        <f t="shared" si="0"/>
        <v>0</v>
      </c>
      <c r="H34" s="11"/>
    </row>
    <row r="35" spans="2:8" ht="15" customHeight="1">
      <c r="B35" s="7" t="s">
        <v>163</v>
      </c>
      <c r="C35" s="16" t="s">
        <v>164</v>
      </c>
      <c r="D35" s="17"/>
      <c r="E35" s="25"/>
      <c r="F35" s="137">
        <f t="shared" si="0"/>
        <v>0</v>
      </c>
      <c r="H35" s="11"/>
    </row>
    <row r="36" spans="2:8" ht="15" customHeight="1">
      <c r="B36" s="68" t="s">
        <v>165</v>
      </c>
      <c r="C36" s="242" t="s">
        <v>166</v>
      </c>
      <c r="D36" s="246"/>
      <c r="E36" s="26"/>
      <c r="F36" s="137">
        <f t="shared" si="0"/>
        <v>0</v>
      </c>
      <c r="H36" s="11"/>
    </row>
    <row r="37" spans="2:8" ht="15" customHeight="1">
      <c r="B37" s="200" t="s">
        <v>167</v>
      </c>
      <c r="C37" s="244"/>
      <c r="D37" s="201"/>
      <c r="E37" s="24">
        <f>SUM(E30:E36)</f>
        <v>0</v>
      </c>
      <c r="F37" s="20">
        <f>SUM(F29:F36)</f>
        <v>1361.26</v>
      </c>
      <c r="H37" s="11"/>
    </row>
    <row r="38" spans="2:8" ht="45.75" customHeight="1">
      <c r="B38" s="87" t="s">
        <v>168</v>
      </c>
      <c r="C38" s="210" t="s">
        <v>169</v>
      </c>
      <c r="D38" s="205"/>
      <c r="E38" s="205"/>
      <c r="F38" s="205"/>
      <c r="H38" s="11"/>
    </row>
    <row r="39" spans="2:8" ht="7.5" customHeight="1">
      <c r="B39" s="245"/>
      <c r="C39" s="245"/>
      <c r="D39" s="245"/>
      <c r="E39" s="245"/>
      <c r="F39" s="245"/>
      <c r="H39" s="11"/>
    </row>
    <row r="40" spans="2:8" ht="15" customHeight="1">
      <c r="B40" s="200" t="s">
        <v>170</v>
      </c>
      <c r="C40" s="244"/>
      <c r="D40" s="244"/>
      <c r="E40" s="244"/>
      <c r="F40" s="201"/>
      <c r="H40" s="11"/>
    </row>
    <row r="41" spans="2:8" ht="15" hidden="1" customHeight="1">
      <c r="B41" s="245"/>
      <c r="C41" s="245"/>
      <c r="D41" s="245"/>
      <c r="E41" s="245"/>
      <c r="F41" s="245"/>
      <c r="H41" s="11"/>
    </row>
    <row r="42" spans="2:8" ht="15" customHeight="1">
      <c r="B42" s="200" t="s">
        <v>171</v>
      </c>
      <c r="C42" s="244"/>
      <c r="D42" s="244"/>
      <c r="E42" s="244"/>
      <c r="F42" s="201"/>
      <c r="H42" s="11"/>
    </row>
    <row r="43" spans="2:8" ht="15" customHeight="1">
      <c r="B43" s="71" t="s">
        <v>172</v>
      </c>
      <c r="C43" s="200" t="s">
        <v>173</v>
      </c>
      <c r="D43" s="201"/>
      <c r="E43" s="31" t="s">
        <v>174</v>
      </c>
      <c r="F43" s="20" t="s">
        <v>154</v>
      </c>
      <c r="H43" s="11"/>
    </row>
    <row r="44" spans="2:8" ht="15" customHeight="1">
      <c r="B44" s="7" t="s">
        <v>127</v>
      </c>
      <c r="C44" s="242" t="s">
        <v>175</v>
      </c>
      <c r="D44" s="246"/>
      <c r="E44" s="25">
        <v>8.3330000000000001E-2</v>
      </c>
      <c r="F44" s="138">
        <f>E44*$F$37</f>
        <v>113.43</v>
      </c>
      <c r="H44" s="11"/>
    </row>
    <row r="45" spans="2:8" ht="15" customHeight="1">
      <c r="B45" s="18" t="s">
        <v>129</v>
      </c>
      <c r="C45" s="247" t="s">
        <v>176</v>
      </c>
      <c r="D45" s="248"/>
      <c r="E45" s="27">
        <f>8.33%+2.778%</f>
        <v>0.11108</v>
      </c>
      <c r="F45" s="138">
        <f>E45*$F$37</f>
        <v>151.21</v>
      </c>
      <c r="H45" s="11"/>
    </row>
    <row r="46" spans="2:8" ht="15" customHeight="1">
      <c r="B46" s="200" t="s">
        <v>177</v>
      </c>
      <c r="C46" s="244"/>
      <c r="D46" s="201"/>
      <c r="E46" s="24">
        <f>SUM(E44:E45)</f>
        <v>0.19441</v>
      </c>
      <c r="F46" s="21">
        <f>SUM(F44:F45)</f>
        <v>264.64</v>
      </c>
      <c r="H46" s="11"/>
    </row>
    <row r="47" spans="2:8" ht="45.75" customHeight="1">
      <c r="B47" s="87" t="s">
        <v>178</v>
      </c>
      <c r="C47" s="249" t="s">
        <v>179</v>
      </c>
      <c r="D47" s="250"/>
      <c r="E47" s="250"/>
      <c r="F47" s="251"/>
      <c r="H47" s="11"/>
    </row>
    <row r="48" spans="2:8" ht="15" hidden="1" customHeight="1">
      <c r="B48" s="245"/>
      <c r="C48" s="245"/>
      <c r="D48" s="245"/>
      <c r="E48" s="245"/>
      <c r="F48" s="245"/>
      <c r="H48" s="11"/>
    </row>
    <row r="49" spans="2:8" ht="15" customHeight="1">
      <c r="B49" s="200" t="s">
        <v>180</v>
      </c>
      <c r="C49" s="244"/>
      <c r="D49" s="244"/>
      <c r="E49" s="244"/>
      <c r="F49" s="201"/>
      <c r="H49" s="11"/>
    </row>
    <row r="50" spans="2:8" ht="15" customHeight="1">
      <c r="B50" s="71" t="s">
        <v>181</v>
      </c>
      <c r="C50" s="200" t="s">
        <v>182</v>
      </c>
      <c r="D50" s="201"/>
      <c r="E50" s="31" t="s">
        <v>174</v>
      </c>
      <c r="F50" s="20" t="s">
        <v>154</v>
      </c>
      <c r="H50" s="11"/>
    </row>
    <row r="51" spans="2:8" ht="15" customHeight="1">
      <c r="B51" s="7" t="s">
        <v>127</v>
      </c>
      <c r="C51" s="242" t="s">
        <v>183</v>
      </c>
      <c r="D51" s="246"/>
      <c r="E51" s="25">
        <v>0.2</v>
      </c>
      <c r="F51" s="138">
        <f>E51*($F$37+$F$46)</f>
        <v>325.18</v>
      </c>
      <c r="H51" s="11"/>
    </row>
    <row r="52" spans="2:8" ht="15" customHeight="1">
      <c r="B52" s="7" t="s">
        <v>129</v>
      </c>
      <c r="C52" s="242" t="s">
        <v>184</v>
      </c>
      <c r="D52" s="246"/>
      <c r="E52" s="25">
        <v>2.5000000000000001E-2</v>
      </c>
      <c r="F52" s="138">
        <f t="shared" ref="F52:F58" si="1">E52*($F$37+$F$46)</f>
        <v>40.65</v>
      </c>
      <c r="H52" s="11"/>
    </row>
    <row r="53" spans="2:8" ht="15" customHeight="1">
      <c r="B53" s="7" t="s">
        <v>132</v>
      </c>
      <c r="C53" s="242" t="s">
        <v>185</v>
      </c>
      <c r="D53" s="246"/>
      <c r="E53" s="66">
        <v>0.02</v>
      </c>
      <c r="F53" s="138">
        <f t="shared" si="1"/>
        <v>32.520000000000003</v>
      </c>
      <c r="H53" s="11"/>
    </row>
    <row r="54" spans="2:8" ht="15" customHeight="1">
      <c r="B54" s="7" t="s">
        <v>135</v>
      </c>
      <c r="C54" s="242" t="s">
        <v>186</v>
      </c>
      <c r="D54" s="246"/>
      <c r="E54" s="25">
        <v>1.4999999999999999E-2</v>
      </c>
      <c r="F54" s="138">
        <f t="shared" si="1"/>
        <v>24.39</v>
      </c>
      <c r="H54" s="11"/>
    </row>
    <row r="55" spans="2:8" ht="15" customHeight="1">
      <c r="B55" s="7" t="s">
        <v>159</v>
      </c>
      <c r="C55" s="242" t="s">
        <v>187</v>
      </c>
      <c r="D55" s="246"/>
      <c r="E55" s="25">
        <v>0.01</v>
      </c>
      <c r="F55" s="138">
        <f t="shared" si="1"/>
        <v>16.260000000000002</v>
      </c>
      <c r="H55" s="11"/>
    </row>
    <row r="56" spans="2:8" ht="15" customHeight="1">
      <c r="B56" s="7" t="s">
        <v>161</v>
      </c>
      <c r="C56" s="242" t="s">
        <v>188</v>
      </c>
      <c r="D56" s="246"/>
      <c r="E56" s="25">
        <v>6.0000000000000001E-3</v>
      </c>
      <c r="F56" s="138">
        <f t="shared" si="1"/>
        <v>9.76</v>
      </c>
      <c r="H56" s="11"/>
    </row>
    <row r="57" spans="2:8" ht="15" customHeight="1">
      <c r="B57" s="7" t="s">
        <v>163</v>
      </c>
      <c r="C57" s="242" t="s">
        <v>189</v>
      </c>
      <c r="D57" s="246"/>
      <c r="E57" s="23">
        <v>2E-3</v>
      </c>
      <c r="F57" s="138">
        <f t="shared" si="1"/>
        <v>3.25</v>
      </c>
      <c r="H57" s="11"/>
    </row>
    <row r="58" spans="2:8" ht="15" customHeight="1">
      <c r="B58" s="7" t="s">
        <v>165</v>
      </c>
      <c r="C58" s="242" t="s">
        <v>190</v>
      </c>
      <c r="D58" s="246"/>
      <c r="E58" s="25">
        <v>0.08</v>
      </c>
      <c r="F58" s="138">
        <f t="shared" si="1"/>
        <v>130.07</v>
      </c>
      <c r="H58" s="11"/>
    </row>
    <row r="59" spans="2:8" ht="15" customHeight="1">
      <c r="B59" s="200" t="s">
        <v>177</v>
      </c>
      <c r="C59" s="244"/>
      <c r="D59" s="201"/>
      <c r="E59" s="24">
        <f>SUM(E51:E58)</f>
        <v>0.35799999999999998</v>
      </c>
      <c r="F59" s="20">
        <f>SUM(F51:F58)</f>
        <v>582.08000000000004</v>
      </c>
      <c r="H59" s="11"/>
    </row>
    <row r="60" spans="2:8" ht="13.9">
      <c r="B60" s="87" t="s">
        <v>191</v>
      </c>
      <c r="C60" s="249" t="s">
        <v>192</v>
      </c>
      <c r="D60" s="250"/>
      <c r="E60" s="250"/>
      <c r="F60" s="251"/>
      <c r="H60" s="11"/>
    </row>
    <row r="61" spans="2:8" ht="13.9">
      <c r="B61" s="87" t="s">
        <v>193</v>
      </c>
      <c r="C61" s="258" t="s">
        <v>194</v>
      </c>
      <c r="D61" s="259"/>
      <c r="E61" s="259"/>
      <c r="F61" s="260"/>
      <c r="H61" s="11"/>
    </row>
    <row r="62" spans="2:8" ht="30.75" customHeight="1">
      <c r="B62" s="87" t="s">
        <v>195</v>
      </c>
      <c r="C62" s="261" t="s">
        <v>196</v>
      </c>
      <c r="D62" s="262"/>
      <c r="E62" s="262"/>
      <c r="F62" s="263"/>
      <c r="H62" s="11"/>
    </row>
    <row r="63" spans="2:8" ht="15" hidden="1" customHeight="1">
      <c r="B63" s="245"/>
      <c r="C63" s="245"/>
      <c r="D63" s="245"/>
      <c r="E63" s="245"/>
      <c r="F63" s="245"/>
      <c r="H63" s="11"/>
    </row>
    <row r="64" spans="2:8" ht="15" customHeight="1">
      <c r="B64" s="200" t="s">
        <v>197</v>
      </c>
      <c r="C64" s="244"/>
      <c r="D64" s="244"/>
      <c r="E64" s="244"/>
      <c r="F64" s="201"/>
      <c r="H64" s="11"/>
    </row>
    <row r="65" spans="2:8" ht="15" customHeight="1">
      <c r="B65" s="71" t="s">
        <v>198</v>
      </c>
      <c r="C65" s="200" t="s">
        <v>199</v>
      </c>
      <c r="D65" s="244"/>
      <c r="E65" s="201"/>
      <c r="F65" s="20" t="s">
        <v>154</v>
      </c>
      <c r="H65" s="11"/>
    </row>
    <row r="66" spans="2:8" ht="15" customHeight="1">
      <c r="B66" s="68" t="s">
        <v>127</v>
      </c>
      <c r="C66" s="242" t="s">
        <v>200</v>
      </c>
      <c r="D66" s="243"/>
      <c r="E66" s="246"/>
      <c r="F66" s="6">
        <f>(3.9*2*22)-(0.06*F29)</f>
        <v>89.92</v>
      </c>
      <c r="H66" s="11"/>
    </row>
    <row r="67" spans="2:8" ht="15" customHeight="1">
      <c r="B67" s="68" t="s">
        <v>129</v>
      </c>
      <c r="C67" s="252" t="s">
        <v>201</v>
      </c>
      <c r="D67" s="253"/>
      <c r="E67" s="254"/>
      <c r="F67" s="6">
        <v>210.23</v>
      </c>
      <c r="H67" s="11"/>
    </row>
    <row r="68" spans="2:8" ht="15" customHeight="1">
      <c r="B68" s="7" t="s">
        <v>132</v>
      </c>
      <c r="C68" s="255" t="s">
        <v>202</v>
      </c>
      <c r="D68" s="256"/>
      <c r="E68" s="257"/>
      <c r="F68" s="139">
        <v>13.08</v>
      </c>
    </row>
    <row r="69" spans="2:8" ht="15" customHeight="1">
      <c r="B69" s="7" t="s">
        <v>135</v>
      </c>
      <c r="C69" s="255" t="s">
        <v>325</v>
      </c>
      <c r="D69" s="256"/>
      <c r="E69" s="257"/>
      <c r="F69" s="139">
        <v>116.69</v>
      </c>
      <c r="H69" s="11"/>
    </row>
    <row r="70" spans="2:8" ht="15" customHeight="1">
      <c r="B70" s="7" t="s">
        <v>159</v>
      </c>
      <c r="C70" s="219" t="s">
        <v>205</v>
      </c>
      <c r="D70" s="219"/>
      <c r="E70" s="219"/>
      <c r="F70" s="139">
        <v>0</v>
      </c>
      <c r="H70" s="11"/>
    </row>
    <row r="71" spans="2:8" ht="15" customHeight="1">
      <c r="B71" s="68" t="s">
        <v>161</v>
      </c>
      <c r="C71" s="219" t="s">
        <v>316</v>
      </c>
      <c r="D71" s="219"/>
      <c r="E71" s="219"/>
      <c r="F71" s="139">
        <v>0</v>
      </c>
      <c r="H71" s="11"/>
    </row>
    <row r="72" spans="2:8" ht="15" customHeight="1">
      <c r="B72" s="186" t="s">
        <v>207</v>
      </c>
      <c r="C72" s="186"/>
      <c r="D72" s="186"/>
      <c r="E72" s="186"/>
      <c r="F72" s="20">
        <f>SUM(F66:F71)</f>
        <v>429.92</v>
      </c>
    </row>
    <row r="73" spans="2:8" ht="13.9">
      <c r="B73" s="87" t="s">
        <v>208</v>
      </c>
      <c r="C73" s="249" t="s">
        <v>209</v>
      </c>
      <c r="D73" s="250"/>
      <c r="E73" s="250"/>
      <c r="F73" s="251"/>
      <c r="H73" s="11"/>
    </row>
    <row r="74" spans="2:8" ht="35.25" customHeight="1">
      <c r="B74" s="268" t="s">
        <v>210</v>
      </c>
      <c r="C74" s="271" t="s">
        <v>211</v>
      </c>
      <c r="D74" s="272"/>
      <c r="E74" s="272"/>
      <c r="F74" s="273"/>
      <c r="H74" s="11"/>
    </row>
    <row r="75" spans="2:8" ht="11.25" customHeight="1">
      <c r="B75" s="269"/>
      <c r="C75" s="274"/>
      <c r="D75" s="275"/>
      <c r="E75" s="275"/>
      <c r="F75" s="276"/>
      <c r="H75" s="11"/>
    </row>
    <row r="76" spans="2:8" ht="21.75" customHeight="1">
      <c r="B76" s="269"/>
      <c r="C76" s="274"/>
      <c r="D76" s="275"/>
      <c r="E76" s="275"/>
      <c r="F76" s="276"/>
      <c r="H76" s="11"/>
    </row>
    <row r="77" spans="2:8" ht="6" customHeight="1">
      <c r="B77" s="270"/>
      <c r="C77" s="277"/>
      <c r="D77" s="278"/>
      <c r="E77" s="278"/>
      <c r="F77" s="279"/>
      <c r="H77" s="11"/>
    </row>
    <row r="78" spans="2:8" ht="13.9" hidden="1">
      <c r="B78" s="88"/>
      <c r="C78" s="89"/>
      <c r="D78" s="89"/>
      <c r="E78" s="89"/>
      <c r="F78" s="89"/>
      <c r="H78" s="11"/>
    </row>
    <row r="79" spans="2:8" ht="13.9">
      <c r="B79" s="200" t="s">
        <v>212</v>
      </c>
      <c r="C79" s="244"/>
      <c r="D79" s="244"/>
      <c r="E79" s="244"/>
      <c r="F79" s="201"/>
      <c r="H79" s="11"/>
    </row>
    <row r="80" spans="2:8" ht="13.9">
      <c r="B80" s="71">
        <v>2</v>
      </c>
      <c r="C80" s="264" t="s">
        <v>213</v>
      </c>
      <c r="D80" s="265"/>
      <c r="E80" s="31" t="s">
        <v>174</v>
      </c>
      <c r="F80" s="20" t="s">
        <v>154</v>
      </c>
      <c r="H80" s="11"/>
    </row>
    <row r="81" spans="2:8" ht="13.9">
      <c r="B81" s="7" t="s">
        <v>172</v>
      </c>
      <c r="C81" s="242" t="str">
        <f>C43</f>
        <v>13º (décimo-terceiro) Salário, Férias e Adicional de Férias</v>
      </c>
      <c r="D81" s="246"/>
      <c r="E81" s="155">
        <f>E46</f>
        <v>0.19441</v>
      </c>
      <c r="F81" s="138">
        <f>F46</f>
        <v>264.64</v>
      </c>
      <c r="H81" s="11"/>
    </row>
    <row r="82" spans="2:8" ht="13.9">
      <c r="B82" s="7" t="s">
        <v>181</v>
      </c>
      <c r="C82" s="266" t="str">
        <f>C50</f>
        <v>GPS, FGTS e Outras contribuições</v>
      </c>
      <c r="D82" s="267"/>
      <c r="E82" s="155">
        <f>E59</f>
        <v>0.35799999999999998</v>
      </c>
      <c r="F82" s="138">
        <f>F59</f>
        <v>582.08000000000004</v>
      </c>
      <c r="H82" s="11"/>
    </row>
    <row r="83" spans="2:8" ht="13.9">
      <c r="B83" s="7" t="s">
        <v>198</v>
      </c>
      <c r="C83" s="242" t="str">
        <f>C65</f>
        <v>Benefícios Mensais e Diários</v>
      </c>
      <c r="D83" s="246"/>
      <c r="E83" s="155">
        <v>0</v>
      </c>
      <c r="F83" s="138">
        <f>F72</f>
        <v>429.92</v>
      </c>
      <c r="H83" s="11"/>
    </row>
    <row r="84" spans="2:8" ht="13.9">
      <c r="B84" s="200" t="s">
        <v>177</v>
      </c>
      <c r="C84" s="244"/>
      <c r="D84" s="201"/>
      <c r="E84" s="31">
        <f>SUM(E81:E83)</f>
        <v>0.55240999999999996</v>
      </c>
      <c r="F84" s="20">
        <f>SUM(F81:F83)</f>
        <v>1276.6400000000001</v>
      </c>
      <c r="H84" s="11"/>
    </row>
    <row r="85" spans="2:8" ht="6.75" customHeight="1">
      <c r="B85" s="245"/>
      <c r="C85" s="245"/>
      <c r="D85" s="245"/>
      <c r="E85" s="245"/>
      <c r="F85" s="245"/>
      <c r="H85" s="11"/>
    </row>
    <row r="86" spans="2:8" ht="15" customHeight="1">
      <c r="B86" s="200" t="s">
        <v>214</v>
      </c>
      <c r="C86" s="244"/>
      <c r="D86" s="244"/>
      <c r="E86" s="244"/>
      <c r="F86" s="201"/>
      <c r="H86" s="11"/>
    </row>
    <row r="87" spans="2:8" ht="15" customHeight="1">
      <c r="B87" s="71">
        <v>3</v>
      </c>
      <c r="C87" s="200" t="s">
        <v>215</v>
      </c>
      <c r="D87" s="201"/>
      <c r="E87" s="31" t="s">
        <v>174</v>
      </c>
      <c r="F87" s="20" t="s">
        <v>154</v>
      </c>
      <c r="H87" s="11"/>
    </row>
    <row r="88" spans="2:8" ht="15" customHeight="1">
      <c r="B88" s="7" t="s">
        <v>127</v>
      </c>
      <c r="C88" s="242" t="s">
        <v>216</v>
      </c>
      <c r="D88" s="246"/>
      <c r="E88" s="23">
        <v>4.1999999999999997E-3</v>
      </c>
      <c r="F88" s="138">
        <f>E88*$F$37</f>
        <v>5.72</v>
      </c>
      <c r="H88" s="11"/>
    </row>
    <row r="89" spans="2:8" ht="15" customHeight="1">
      <c r="B89" s="7" t="s">
        <v>129</v>
      </c>
      <c r="C89" s="266" t="s">
        <v>217</v>
      </c>
      <c r="D89" s="267"/>
      <c r="E89" s="23">
        <f>E88*E58</f>
        <v>3.4000000000000002E-4</v>
      </c>
      <c r="F89" s="138">
        <f>E89*F37</f>
        <v>0.46</v>
      </c>
      <c r="H89" s="11"/>
    </row>
    <row r="90" spans="2:8" ht="15" customHeight="1">
      <c r="B90" s="7" t="s">
        <v>132</v>
      </c>
      <c r="C90" s="242" t="s">
        <v>218</v>
      </c>
      <c r="D90" s="246"/>
      <c r="E90" s="23">
        <f>((1+1/12+E45)*E58*40%)*90%</f>
        <v>3.44E-2</v>
      </c>
      <c r="F90" s="138">
        <f>E90*$F$37</f>
        <v>46.83</v>
      </c>
      <c r="H90" s="11"/>
    </row>
    <row r="91" spans="2:8" ht="15" customHeight="1">
      <c r="B91" s="7" t="s">
        <v>135</v>
      </c>
      <c r="C91" s="242" t="s">
        <v>219</v>
      </c>
      <c r="D91" s="246"/>
      <c r="E91" s="23">
        <f>(1/30*7)/12</f>
        <v>1.9439999999999999E-2</v>
      </c>
      <c r="F91" s="138">
        <f t="shared" ref="F91" si="2">E91*$F$37</f>
        <v>26.46</v>
      </c>
      <c r="H91" s="11"/>
    </row>
    <row r="92" spans="2:8" ht="15" customHeight="1">
      <c r="B92" s="7" t="s">
        <v>159</v>
      </c>
      <c r="C92" s="266" t="s">
        <v>220</v>
      </c>
      <c r="D92" s="267"/>
      <c r="E92" s="23">
        <f>E91*E82</f>
        <v>6.96E-3</v>
      </c>
      <c r="F92" s="138">
        <f>E92*$F$37</f>
        <v>9.4700000000000006</v>
      </c>
      <c r="H92" s="11"/>
    </row>
    <row r="93" spans="2:8" ht="15" customHeight="1">
      <c r="B93" s="68" t="s">
        <v>161</v>
      </c>
      <c r="C93" s="242" t="s">
        <v>221</v>
      </c>
      <c r="D93" s="246"/>
      <c r="E93" s="23">
        <f>4%-E90</f>
        <v>5.5999999999999999E-3</v>
      </c>
      <c r="F93" s="138">
        <f t="shared" ref="F93" si="3">E93*$F$37</f>
        <v>7.62</v>
      </c>
      <c r="H93" s="11"/>
    </row>
    <row r="94" spans="2:8" ht="15" customHeight="1">
      <c r="B94" s="200" t="s">
        <v>177</v>
      </c>
      <c r="C94" s="244"/>
      <c r="D94" s="201"/>
      <c r="E94" s="24">
        <f>SUM(E88:E93)</f>
        <v>7.0940000000000003E-2</v>
      </c>
      <c r="F94" s="20">
        <f>SUM(F88:F93)</f>
        <v>96.56</v>
      </c>
      <c r="H94" s="11"/>
    </row>
    <row r="95" spans="2:8" ht="36" customHeight="1">
      <c r="B95" s="94" t="s">
        <v>236</v>
      </c>
      <c r="C95" s="271" t="s">
        <v>317</v>
      </c>
      <c r="D95" s="272"/>
      <c r="E95" s="272"/>
      <c r="F95" s="273"/>
      <c r="H95" s="11"/>
    </row>
    <row r="96" spans="2:8" ht="37.5" hidden="1" customHeight="1">
      <c r="B96" s="90" t="s">
        <v>222</v>
      </c>
      <c r="C96" s="280" t="s">
        <v>223</v>
      </c>
      <c r="D96" s="281"/>
      <c r="E96" s="281"/>
      <c r="F96" s="282"/>
      <c r="H96" s="11"/>
    </row>
    <row r="97" spans="2:8" ht="141.75" hidden="1" customHeight="1">
      <c r="B97" s="90" t="s">
        <v>224</v>
      </c>
      <c r="C97" s="280" t="s">
        <v>225</v>
      </c>
      <c r="D97" s="281"/>
      <c r="E97" s="281"/>
      <c r="F97" s="282"/>
      <c r="H97" s="11"/>
    </row>
    <row r="98" spans="2:8" ht="27.75" hidden="1" customHeight="1">
      <c r="B98" s="90" t="s">
        <v>226</v>
      </c>
      <c r="C98" s="280" t="s">
        <v>227</v>
      </c>
      <c r="D98" s="281"/>
      <c r="E98" s="281"/>
      <c r="F98" s="282"/>
      <c r="H98" s="11"/>
    </row>
    <row r="99" spans="2:8" ht="38.25" hidden="1" customHeight="1">
      <c r="B99" s="90" t="s">
        <v>228</v>
      </c>
      <c r="C99" s="280" t="s">
        <v>229</v>
      </c>
      <c r="D99" s="281"/>
      <c r="E99" s="281"/>
      <c r="F99" s="282"/>
      <c r="H99" s="11"/>
    </row>
    <row r="100" spans="2:8" ht="36.75" hidden="1" customHeight="1">
      <c r="B100" s="90" t="s">
        <v>230</v>
      </c>
      <c r="C100" s="280" t="s">
        <v>231</v>
      </c>
      <c r="D100" s="281"/>
      <c r="E100" s="281"/>
      <c r="F100" s="282"/>
      <c r="H100" s="11"/>
    </row>
    <row r="101" spans="2:8" ht="24" hidden="1">
      <c r="B101" s="90" t="s">
        <v>232</v>
      </c>
      <c r="C101" s="280" t="s">
        <v>233</v>
      </c>
      <c r="D101" s="281"/>
      <c r="E101" s="281"/>
      <c r="F101" s="282"/>
      <c r="H101" s="11"/>
    </row>
    <row r="102" spans="2:8" ht="24" hidden="1">
      <c r="B102" s="90" t="s">
        <v>234</v>
      </c>
      <c r="C102" s="280" t="s">
        <v>235</v>
      </c>
      <c r="D102" s="281"/>
      <c r="E102" s="281"/>
      <c r="F102" s="282"/>
      <c r="H102" s="11"/>
    </row>
    <row r="103" spans="2:8" ht="9" customHeight="1">
      <c r="B103" s="245"/>
      <c r="C103" s="245"/>
      <c r="D103" s="245"/>
      <c r="E103" s="245"/>
      <c r="F103" s="245"/>
      <c r="H103" s="11"/>
    </row>
    <row r="104" spans="2:8" ht="15" customHeight="1">
      <c r="B104" s="200" t="s">
        <v>238</v>
      </c>
      <c r="C104" s="244"/>
      <c r="D104" s="244"/>
      <c r="E104" s="244"/>
      <c r="F104" s="201"/>
      <c r="H104" s="11"/>
    </row>
    <row r="105" spans="2:8" ht="38.25" customHeight="1">
      <c r="B105" s="94" t="s">
        <v>239</v>
      </c>
      <c r="C105" s="283" t="s">
        <v>240</v>
      </c>
      <c r="D105" s="284"/>
      <c r="E105" s="284"/>
      <c r="F105" s="285"/>
      <c r="H105" s="11"/>
    </row>
    <row r="106" spans="2:8" ht="15" customHeight="1">
      <c r="B106" s="245"/>
      <c r="C106" s="245"/>
      <c r="D106" s="245"/>
      <c r="E106" s="245"/>
      <c r="F106" s="245"/>
      <c r="H106" s="11"/>
    </row>
    <row r="107" spans="2:8" ht="15" customHeight="1">
      <c r="B107" s="200" t="s">
        <v>241</v>
      </c>
      <c r="C107" s="244"/>
      <c r="D107" s="244"/>
      <c r="E107" s="244"/>
      <c r="F107" s="201"/>
      <c r="H107" s="11"/>
    </row>
    <row r="108" spans="2:8" ht="15" customHeight="1">
      <c r="B108" s="71" t="s">
        <v>242</v>
      </c>
      <c r="C108" s="286" t="s">
        <v>243</v>
      </c>
      <c r="D108" s="287"/>
      <c r="E108" s="31" t="s">
        <v>174</v>
      </c>
      <c r="F108" s="20" t="s">
        <v>154</v>
      </c>
      <c r="H108" s="11"/>
    </row>
    <row r="109" spans="2:8" ht="15" customHeight="1">
      <c r="B109" s="7" t="s">
        <v>127</v>
      </c>
      <c r="C109" s="242" t="s">
        <v>244</v>
      </c>
      <c r="D109" s="246"/>
      <c r="E109" s="25">
        <f>((1+1+1/3)*1/12)/12</f>
        <v>1.6199999999999999E-2</v>
      </c>
      <c r="F109" s="138">
        <f t="shared" ref="F109:F114" si="4">E109*$F$37</f>
        <v>22.05</v>
      </c>
      <c r="H109" s="11"/>
    </row>
    <row r="110" spans="2:8" ht="15" customHeight="1">
      <c r="B110" s="7" t="s">
        <v>129</v>
      </c>
      <c r="C110" s="266" t="s">
        <v>245</v>
      </c>
      <c r="D110" s="267"/>
      <c r="E110" s="25">
        <f>(2.96/30)/12</f>
        <v>8.2199999999999999E-3</v>
      </c>
      <c r="F110" s="138">
        <f t="shared" si="4"/>
        <v>11.19</v>
      </c>
      <c r="H110" s="11"/>
    </row>
    <row r="111" spans="2:8" ht="15" customHeight="1">
      <c r="B111" s="7" t="s">
        <v>132</v>
      </c>
      <c r="C111" s="69" t="s">
        <v>246</v>
      </c>
      <c r="D111" s="70"/>
      <c r="E111" s="25">
        <f>((5/30)/12)*1.5%</f>
        <v>2.1000000000000001E-4</v>
      </c>
      <c r="F111" s="138">
        <f t="shared" si="4"/>
        <v>0.28999999999999998</v>
      </c>
      <c r="H111" s="11"/>
    </row>
    <row r="112" spans="2:8" ht="15" customHeight="1">
      <c r="B112" s="7" t="s">
        <v>135</v>
      </c>
      <c r="C112" s="242" t="s">
        <v>247</v>
      </c>
      <c r="D112" s="246"/>
      <c r="E112" s="25">
        <f>((15/30)/12)*0.0078</f>
        <v>3.3E-4</v>
      </c>
      <c r="F112" s="138">
        <f t="shared" si="4"/>
        <v>0.45</v>
      </c>
      <c r="H112" s="11"/>
    </row>
    <row r="113" spans="2:8" ht="15" customHeight="1">
      <c r="B113" s="7" t="s">
        <v>159</v>
      </c>
      <c r="C113" s="242" t="s">
        <v>248</v>
      </c>
      <c r="D113" s="246"/>
      <c r="E113" s="25">
        <f>((1+1/3)/12)*(4/12)*2%</f>
        <v>7.3999999999999999E-4</v>
      </c>
      <c r="F113" s="138">
        <f t="shared" si="4"/>
        <v>1.01</v>
      </c>
      <c r="H113" s="11"/>
    </row>
    <row r="114" spans="2:8" ht="15" customHeight="1">
      <c r="B114" s="7" t="s">
        <v>161</v>
      </c>
      <c r="C114" s="236" t="s">
        <v>249</v>
      </c>
      <c r="D114" s="288"/>
      <c r="E114" s="25">
        <v>0</v>
      </c>
      <c r="F114" s="138">
        <f t="shared" si="4"/>
        <v>0</v>
      </c>
      <c r="H114" s="11"/>
    </row>
    <row r="115" spans="2:8" ht="15" customHeight="1">
      <c r="B115" s="200" t="s">
        <v>177</v>
      </c>
      <c r="C115" s="244"/>
      <c r="D115" s="201"/>
      <c r="E115" s="24">
        <f>SUM(E109:E114)</f>
        <v>2.5700000000000001E-2</v>
      </c>
      <c r="F115" s="141">
        <f>SUM(F109:F114)</f>
        <v>34.99</v>
      </c>
      <c r="H115" s="11"/>
    </row>
    <row r="116" spans="2:8" ht="64.5" hidden="1" customHeight="1">
      <c r="B116" s="90" t="s">
        <v>250</v>
      </c>
      <c r="C116" s="283" t="s">
        <v>251</v>
      </c>
      <c r="D116" s="284"/>
      <c r="E116" s="284"/>
      <c r="F116" s="285"/>
      <c r="H116" s="11"/>
    </row>
    <row r="117" spans="2:8" ht="25.5" hidden="1" customHeight="1">
      <c r="B117" s="90" t="s">
        <v>252</v>
      </c>
      <c r="C117" s="283" t="s">
        <v>253</v>
      </c>
      <c r="D117" s="284"/>
      <c r="E117" s="284"/>
      <c r="F117" s="285"/>
      <c r="H117" s="11"/>
    </row>
    <row r="118" spans="2:8" ht="25.5" hidden="1" customHeight="1">
      <c r="B118" s="90" t="s">
        <v>254</v>
      </c>
      <c r="C118" s="283" t="s">
        <v>255</v>
      </c>
      <c r="D118" s="284"/>
      <c r="E118" s="284"/>
      <c r="F118" s="285"/>
      <c r="H118" s="11"/>
    </row>
    <row r="119" spans="2:8" ht="22.5" hidden="1" customHeight="1">
      <c r="B119" s="90" t="s">
        <v>256</v>
      </c>
      <c r="C119" s="283" t="s">
        <v>257</v>
      </c>
      <c r="D119" s="284"/>
      <c r="E119" s="284"/>
      <c r="F119" s="285"/>
      <c r="H119" s="11"/>
    </row>
    <row r="120" spans="2:8" ht="45" hidden="1" customHeight="1">
      <c r="B120" s="90" t="s">
        <v>258</v>
      </c>
      <c r="C120" s="283" t="s">
        <v>259</v>
      </c>
      <c r="D120" s="284"/>
      <c r="E120" s="284"/>
      <c r="F120" s="285"/>
      <c r="H120" s="11"/>
    </row>
    <row r="121" spans="2:8" ht="66.75" hidden="1" customHeight="1">
      <c r="B121" s="90" t="s">
        <v>260</v>
      </c>
      <c r="C121" s="283" t="s">
        <v>261</v>
      </c>
      <c r="D121" s="284"/>
      <c r="E121" s="284"/>
      <c r="F121" s="285"/>
      <c r="H121" s="11"/>
    </row>
    <row r="122" spans="2:8" ht="102" hidden="1" customHeight="1">
      <c r="B122" s="90" t="s">
        <v>262</v>
      </c>
      <c r="C122" s="283" t="s">
        <v>263</v>
      </c>
      <c r="D122" s="284"/>
      <c r="E122" s="284"/>
      <c r="F122" s="285"/>
      <c r="H122" s="11"/>
    </row>
    <row r="123" spans="2:8" ht="13.9" hidden="1">
      <c r="B123" s="245"/>
      <c r="C123" s="245"/>
      <c r="D123" s="245"/>
      <c r="E123" s="245"/>
      <c r="F123" s="245"/>
      <c r="H123" s="11"/>
    </row>
    <row r="124" spans="2:8" ht="15" customHeight="1">
      <c r="B124" s="200" t="s">
        <v>264</v>
      </c>
      <c r="C124" s="244"/>
      <c r="D124" s="244"/>
      <c r="E124" s="244"/>
      <c r="F124" s="201"/>
      <c r="H124" s="11"/>
    </row>
    <row r="125" spans="2:8" ht="15" customHeight="1">
      <c r="B125" s="71" t="s">
        <v>265</v>
      </c>
      <c r="C125" s="200" t="s">
        <v>266</v>
      </c>
      <c r="D125" s="201"/>
      <c r="E125" s="31" t="s">
        <v>174</v>
      </c>
      <c r="F125" s="20" t="s">
        <v>154</v>
      </c>
      <c r="H125" s="11"/>
    </row>
    <row r="126" spans="2:8" ht="15" customHeight="1">
      <c r="B126" s="7" t="s">
        <v>127</v>
      </c>
      <c r="C126" s="242" t="s">
        <v>267</v>
      </c>
      <c r="D126" s="246"/>
      <c r="E126" s="23">
        <v>0</v>
      </c>
      <c r="F126" s="138">
        <f>E126*$F$37</f>
        <v>0</v>
      </c>
      <c r="H126" s="11"/>
    </row>
    <row r="127" spans="2:8" ht="15" customHeight="1">
      <c r="B127" s="200" t="s">
        <v>177</v>
      </c>
      <c r="C127" s="244"/>
      <c r="D127" s="201"/>
      <c r="E127" s="24">
        <f>SUM(E126)</f>
        <v>0</v>
      </c>
      <c r="F127" s="20">
        <f>SUM(F126)</f>
        <v>0</v>
      </c>
      <c r="H127" s="11"/>
    </row>
    <row r="128" spans="2:8" ht="15" customHeight="1">
      <c r="B128" s="94" t="s">
        <v>268</v>
      </c>
      <c r="C128" s="290" t="s">
        <v>269</v>
      </c>
      <c r="D128" s="291"/>
      <c r="E128" s="291"/>
      <c r="F128" s="292"/>
      <c r="H128" s="11"/>
    </row>
    <row r="129" spans="2:8" ht="13.9" hidden="1">
      <c r="B129" s="245"/>
      <c r="C129" s="245"/>
      <c r="D129" s="245"/>
      <c r="E129" s="245"/>
      <c r="F129" s="245"/>
      <c r="H129" s="11"/>
    </row>
    <row r="130" spans="2:8" ht="15" customHeight="1">
      <c r="B130" s="200" t="s">
        <v>270</v>
      </c>
      <c r="C130" s="244"/>
      <c r="D130" s="244"/>
      <c r="E130" s="244"/>
      <c r="F130" s="201"/>
      <c r="H130" s="11"/>
    </row>
    <row r="131" spans="2:8" ht="15" customHeight="1">
      <c r="B131" s="71">
        <v>4</v>
      </c>
      <c r="C131" s="264" t="s">
        <v>271</v>
      </c>
      <c r="D131" s="265"/>
      <c r="E131" s="31" t="s">
        <v>174</v>
      </c>
      <c r="F131" s="20" t="s">
        <v>154</v>
      </c>
      <c r="H131" s="11"/>
    </row>
    <row r="132" spans="2:8" ht="15" customHeight="1">
      <c r="B132" s="7" t="s">
        <v>242</v>
      </c>
      <c r="C132" s="242" t="str">
        <f>C108</f>
        <v>Ausências Legais</v>
      </c>
      <c r="D132" s="246"/>
      <c r="E132" s="155">
        <f>E115</f>
        <v>2.5700000000000001E-2</v>
      </c>
      <c r="F132" s="138">
        <f>F115</f>
        <v>34.99</v>
      </c>
      <c r="H132" s="11"/>
    </row>
    <row r="133" spans="2:8" ht="15" customHeight="1">
      <c r="B133" s="7" t="s">
        <v>265</v>
      </c>
      <c r="C133" s="266" t="str">
        <f>C125</f>
        <v>Intrajornada</v>
      </c>
      <c r="D133" s="267"/>
      <c r="E133" s="155">
        <f>E127</f>
        <v>0</v>
      </c>
      <c r="F133" s="138">
        <f>F127</f>
        <v>0</v>
      </c>
      <c r="H133" s="11"/>
    </row>
    <row r="134" spans="2:8" ht="15" customHeight="1">
      <c r="B134" s="200" t="s">
        <v>177</v>
      </c>
      <c r="C134" s="244"/>
      <c r="D134" s="201"/>
      <c r="E134" s="31">
        <f>SUM(E132:E133)</f>
        <v>2.5700000000000001E-2</v>
      </c>
      <c r="F134" s="20">
        <f>SUM(F132:F133)</f>
        <v>34.99</v>
      </c>
      <c r="H134" s="11"/>
    </row>
    <row r="135" spans="2:8" ht="7.5" customHeight="1">
      <c r="B135" s="289"/>
      <c r="C135" s="289"/>
      <c r="D135" s="289"/>
      <c r="E135" s="289"/>
      <c r="F135" s="289"/>
      <c r="H135" s="11"/>
    </row>
    <row r="136" spans="2:8" ht="15" customHeight="1">
      <c r="B136" s="200" t="s">
        <v>272</v>
      </c>
      <c r="C136" s="244"/>
      <c r="D136" s="244"/>
      <c r="E136" s="244"/>
      <c r="F136" s="201"/>
      <c r="H136" s="11"/>
    </row>
    <row r="137" spans="2:8" ht="15" customHeight="1">
      <c r="B137" s="71">
        <v>5</v>
      </c>
      <c r="C137" s="200" t="s">
        <v>273</v>
      </c>
      <c r="D137" s="244"/>
      <c r="E137" s="201"/>
      <c r="F137" s="20" t="s">
        <v>154</v>
      </c>
      <c r="H137" s="11"/>
    </row>
    <row r="138" spans="2:8" ht="15" customHeight="1">
      <c r="B138" s="7" t="s">
        <v>127</v>
      </c>
      <c r="C138" s="242" t="s">
        <v>318</v>
      </c>
      <c r="D138" s="243"/>
      <c r="E138" s="246"/>
      <c r="F138" s="142">
        <v>89.92</v>
      </c>
      <c r="H138" s="11"/>
    </row>
    <row r="139" spans="2:8" ht="15" customHeight="1">
      <c r="B139" s="7" t="s">
        <v>129</v>
      </c>
      <c r="C139" s="242" t="s">
        <v>275</v>
      </c>
      <c r="D139" s="243"/>
      <c r="E139" s="246"/>
      <c r="F139" s="142">
        <v>0</v>
      </c>
      <c r="H139" s="11"/>
    </row>
    <row r="140" spans="2:8" ht="15" customHeight="1">
      <c r="B140" s="7" t="s">
        <v>132</v>
      </c>
      <c r="C140" s="242" t="s">
        <v>276</v>
      </c>
      <c r="D140" s="243"/>
      <c r="E140" s="246"/>
      <c r="F140" s="142">
        <v>0</v>
      </c>
      <c r="H140" s="11"/>
    </row>
    <row r="141" spans="2:8" ht="15" customHeight="1">
      <c r="B141" s="68" t="s">
        <v>135</v>
      </c>
      <c r="C141" s="236" t="s">
        <v>206</v>
      </c>
      <c r="D141" s="237"/>
      <c r="E141" s="288"/>
      <c r="F141" s="91">
        <v>0</v>
      </c>
      <c r="H141" s="11"/>
    </row>
    <row r="142" spans="2:8" ht="15" customHeight="1">
      <c r="B142" s="200" t="s">
        <v>277</v>
      </c>
      <c r="C142" s="244"/>
      <c r="D142" s="244"/>
      <c r="E142" s="201"/>
      <c r="F142" s="20">
        <f>SUM(F138:F141)</f>
        <v>89.92</v>
      </c>
      <c r="H142" s="11"/>
    </row>
    <row r="143" spans="2:8" ht="51.75" customHeight="1">
      <c r="B143" s="94" t="s">
        <v>278</v>
      </c>
      <c r="C143" s="283" t="s">
        <v>310</v>
      </c>
      <c r="D143" s="284"/>
      <c r="E143" s="284"/>
      <c r="F143" s="285"/>
      <c r="H143" s="11"/>
    </row>
    <row r="144" spans="2:8" ht="6" customHeight="1">
      <c r="B144" s="289"/>
      <c r="C144" s="289"/>
      <c r="D144" s="289"/>
      <c r="E144" s="289"/>
      <c r="F144" s="289"/>
      <c r="H144" s="11"/>
    </row>
    <row r="145" spans="2:8" ht="15" customHeight="1">
      <c r="B145" s="200" t="s">
        <v>280</v>
      </c>
      <c r="C145" s="244"/>
      <c r="D145" s="244"/>
      <c r="E145" s="244"/>
      <c r="F145" s="201"/>
      <c r="H145" s="11"/>
    </row>
    <row r="146" spans="2:8" ht="15" customHeight="1">
      <c r="B146" s="71">
        <v>6</v>
      </c>
      <c r="C146" s="200" t="s">
        <v>281</v>
      </c>
      <c r="D146" s="201"/>
      <c r="E146" s="31" t="s">
        <v>174</v>
      </c>
      <c r="F146" s="20" t="s">
        <v>154</v>
      </c>
      <c r="H146" s="11"/>
    </row>
    <row r="147" spans="2:8" ht="15" customHeight="1">
      <c r="B147" s="7" t="s">
        <v>127</v>
      </c>
      <c r="C147" s="293" t="s">
        <v>282</v>
      </c>
      <c r="D147" s="294"/>
      <c r="E147" s="28">
        <v>0.03</v>
      </c>
      <c r="F147" s="143">
        <f>(F37+F84+F94+F134+F142)*E147</f>
        <v>85.78</v>
      </c>
      <c r="H147" s="11"/>
    </row>
    <row r="148" spans="2:8" ht="15" customHeight="1">
      <c r="B148" s="7" t="s">
        <v>129</v>
      </c>
      <c r="C148" s="72" t="s">
        <v>283</v>
      </c>
      <c r="D148" s="67"/>
      <c r="E148" s="28">
        <v>6.7900000000000002E-2</v>
      </c>
      <c r="F148" s="143">
        <f>(F37+F84+F94+F134+F142)*E148</f>
        <v>194.15</v>
      </c>
      <c r="H148" s="11"/>
    </row>
    <row r="149" spans="2:8" ht="15" customHeight="1">
      <c r="B149" s="200" t="s">
        <v>177</v>
      </c>
      <c r="C149" s="244"/>
      <c r="D149" s="201"/>
      <c r="E149" s="24">
        <f>SUM(E147:E148)</f>
        <v>9.7900000000000001E-2</v>
      </c>
      <c r="F149" s="21">
        <f>SUM(F147:F148)</f>
        <v>279.93</v>
      </c>
      <c r="H149" s="11"/>
    </row>
    <row r="150" spans="2:8" ht="15" customHeight="1">
      <c r="B150" s="295" t="s">
        <v>132</v>
      </c>
      <c r="C150" s="242" t="s">
        <v>284</v>
      </c>
      <c r="D150" s="243"/>
      <c r="E150" s="243"/>
      <c r="F150" s="246"/>
      <c r="H150" s="11"/>
    </row>
    <row r="151" spans="2:8" ht="15" customHeight="1">
      <c r="B151" s="296"/>
      <c r="C151" s="298" t="s">
        <v>285</v>
      </c>
      <c r="D151" s="9" t="s">
        <v>286</v>
      </c>
      <c r="E151" s="25">
        <v>7.5999999999999998E-2</v>
      </c>
      <c r="F151" s="144">
        <f>(($F$37+$F$84+$F$94+$F$134+$F$149)/1-$E$155)*E151</f>
        <v>231.74</v>
      </c>
      <c r="H151" s="11"/>
    </row>
    <row r="152" spans="2:8" ht="15" customHeight="1">
      <c r="B152" s="296"/>
      <c r="C152" s="299"/>
      <c r="D152" s="9" t="s">
        <v>287</v>
      </c>
      <c r="E152" s="25">
        <v>1.6500000000000001E-2</v>
      </c>
      <c r="F152" s="144">
        <f t="shared" ref="F152:F154" si="5">(($F$37+$F$84+$F$94+$F$134+$F$149)/1-$E$155)*E152</f>
        <v>50.31</v>
      </c>
      <c r="H152" s="11"/>
    </row>
    <row r="153" spans="2:8" ht="15" customHeight="1">
      <c r="B153" s="296"/>
      <c r="C153" s="10" t="s">
        <v>288</v>
      </c>
      <c r="D153" s="9" t="s">
        <v>289</v>
      </c>
      <c r="E153" s="25">
        <v>0.05</v>
      </c>
      <c r="F153" s="144">
        <f t="shared" si="5"/>
        <v>152.46</v>
      </c>
      <c r="H153" s="11"/>
    </row>
    <row r="154" spans="2:8" ht="15" customHeight="1">
      <c r="B154" s="297"/>
      <c r="C154" s="10" t="s">
        <v>290</v>
      </c>
      <c r="D154" s="22"/>
      <c r="E154" s="25">
        <v>0</v>
      </c>
      <c r="F154" s="144">
        <f t="shared" si="5"/>
        <v>0</v>
      </c>
      <c r="H154" s="11"/>
    </row>
    <row r="155" spans="2:8" ht="15" customHeight="1">
      <c r="B155" s="200" t="s">
        <v>177</v>
      </c>
      <c r="C155" s="244"/>
      <c r="D155" s="201"/>
      <c r="E155" s="24">
        <f>SUM(E151:E154)</f>
        <v>0.14249999999999999</v>
      </c>
      <c r="F155" s="21">
        <f>SUM(F151:F154)</f>
        <v>434.51</v>
      </c>
      <c r="H155" s="11"/>
    </row>
    <row r="156" spans="2:8" ht="15" customHeight="1">
      <c r="B156" s="8" t="s">
        <v>291</v>
      </c>
      <c r="C156" s="283" t="s">
        <v>292</v>
      </c>
      <c r="D156" s="284"/>
      <c r="E156" s="284"/>
      <c r="F156" s="285"/>
      <c r="H156" s="11"/>
    </row>
    <row r="157" spans="2:8" ht="15" customHeight="1">
      <c r="B157" s="8" t="s">
        <v>293</v>
      </c>
      <c r="C157" s="283" t="s">
        <v>294</v>
      </c>
      <c r="D157" s="284"/>
      <c r="E157" s="284"/>
      <c r="F157" s="285"/>
      <c r="H157" s="11"/>
    </row>
    <row r="158" spans="2:8" ht="13.5" customHeight="1">
      <c r="B158" s="8" t="s">
        <v>295</v>
      </c>
      <c r="C158" s="283" t="s">
        <v>296</v>
      </c>
      <c r="D158" s="284"/>
      <c r="E158" s="284"/>
      <c r="F158" s="285"/>
      <c r="H158" s="11"/>
    </row>
    <row r="159" spans="2:8" ht="7.5" customHeight="1">
      <c r="H159" s="11"/>
    </row>
    <row r="160" spans="2:8" ht="15" customHeight="1">
      <c r="B160" s="200" t="s">
        <v>297</v>
      </c>
      <c r="C160" s="244"/>
      <c r="D160" s="244"/>
      <c r="E160" s="244"/>
      <c r="F160" s="201"/>
      <c r="H160" s="11"/>
    </row>
    <row r="161" spans="2:8" ht="15" customHeight="1">
      <c r="B161" s="238" t="s">
        <v>298</v>
      </c>
      <c r="C161" s="289"/>
      <c r="D161" s="289"/>
      <c r="E161" s="239"/>
      <c r="F161" s="19" t="s">
        <v>299</v>
      </c>
      <c r="H161" s="11"/>
    </row>
    <row r="162" spans="2:8" ht="15" customHeight="1">
      <c r="B162" s="7" t="s">
        <v>127</v>
      </c>
      <c r="C162" s="242" t="str">
        <f>B27</f>
        <v>MÓDULO 1 - COMPOSIÇÃO DA REMUNERAÇÃO</v>
      </c>
      <c r="D162" s="243"/>
      <c r="E162" s="246"/>
      <c r="F162" s="138">
        <f>F37</f>
        <v>1361.26</v>
      </c>
      <c r="H162" s="11"/>
    </row>
    <row r="163" spans="2:8" ht="15" customHeight="1">
      <c r="B163" s="7" t="s">
        <v>129</v>
      </c>
      <c r="C163" s="242" t="str">
        <f>B40</f>
        <v>MÓDULO 2 - ENCARGOS E BENEFÍCIOS ANUAIS, MENSAIS E DIÁRIOS</v>
      </c>
      <c r="D163" s="243"/>
      <c r="E163" s="246"/>
      <c r="F163" s="138">
        <f>F84</f>
        <v>1276.6400000000001</v>
      </c>
      <c r="H163" s="11"/>
    </row>
    <row r="164" spans="2:8" ht="15" customHeight="1">
      <c r="B164" s="7" t="s">
        <v>132</v>
      </c>
      <c r="C164" s="242" t="str">
        <f>B86</f>
        <v>MÓDULO 3 - PROVISÃO PARA RESCISÃO</v>
      </c>
      <c r="D164" s="243"/>
      <c r="E164" s="246"/>
      <c r="F164" s="138">
        <f>F94</f>
        <v>96.56</v>
      </c>
      <c r="H164" s="11"/>
    </row>
    <row r="165" spans="2:8" ht="15" customHeight="1">
      <c r="B165" s="7" t="s">
        <v>135</v>
      </c>
      <c r="C165" s="242" t="str">
        <f>B104</f>
        <v xml:space="preserve"> MÓDULO 4 - CUSTO DE REPOSIÇÃO DO PROFISSIONAL AUSENTE</v>
      </c>
      <c r="D165" s="243"/>
      <c r="E165" s="246"/>
      <c r="F165" s="138">
        <f>F132</f>
        <v>34.99</v>
      </c>
      <c r="H165" s="11"/>
    </row>
    <row r="166" spans="2:8" ht="15" customHeight="1">
      <c r="B166" s="7" t="s">
        <v>159</v>
      </c>
      <c r="C166" s="76" t="str">
        <f>B136</f>
        <v>MÓDULO 5 - INSUMOS DIVERSOS</v>
      </c>
      <c r="D166" s="77"/>
      <c r="E166" s="78"/>
      <c r="F166" s="138">
        <f>F142</f>
        <v>89.92</v>
      </c>
      <c r="H166" s="11"/>
    </row>
    <row r="167" spans="2:8" ht="15" customHeight="1">
      <c r="B167" s="200" t="s">
        <v>300</v>
      </c>
      <c r="C167" s="244"/>
      <c r="D167" s="244"/>
      <c r="E167" s="201"/>
      <c r="F167" s="141">
        <f>SUM(F162:F166)</f>
        <v>2859.37</v>
      </c>
      <c r="H167" s="11"/>
    </row>
    <row r="168" spans="2:8" ht="15" customHeight="1">
      <c r="B168" s="7" t="s">
        <v>161</v>
      </c>
      <c r="C168" s="242" t="s">
        <v>301</v>
      </c>
      <c r="D168" s="243"/>
      <c r="E168" s="246"/>
      <c r="F168" s="138">
        <f>F155+F149</f>
        <v>714.44</v>
      </c>
      <c r="H168" s="11"/>
    </row>
    <row r="169" spans="2:8" ht="15" customHeight="1">
      <c r="B169" s="200" t="s">
        <v>302</v>
      </c>
      <c r="C169" s="244"/>
      <c r="D169" s="244"/>
      <c r="E169" s="201"/>
      <c r="F169" s="141">
        <f>F167+F168</f>
        <v>3573.81</v>
      </c>
      <c r="H169" s="11"/>
    </row>
    <row r="170" spans="2:8" ht="15" customHeight="1">
      <c r="B170" s="186" t="s">
        <v>303</v>
      </c>
      <c r="C170" s="186"/>
      <c r="D170" s="186"/>
      <c r="E170" s="186"/>
      <c r="F170" s="141">
        <f>F169*E16</f>
        <v>3573.81</v>
      </c>
      <c r="H170" s="11"/>
    </row>
    <row r="171" spans="2:8" ht="15" customHeight="1">
      <c r="H171" s="11"/>
    </row>
    <row r="172" spans="2:8" ht="26.25" customHeight="1">
      <c r="B172" s="225" t="s">
        <v>304</v>
      </c>
      <c r="C172" s="225"/>
      <c r="D172" s="84" t="s">
        <v>91</v>
      </c>
      <c r="E172" s="225" t="s">
        <v>92</v>
      </c>
      <c r="F172" s="225"/>
      <c r="G172" s="85"/>
      <c r="H172" s="11"/>
    </row>
    <row r="173" spans="2:8" ht="31.5" customHeight="1">
      <c r="B173" s="225" t="s">
        <v>305</v>
      </c>
      <c r="C173" s="225"/>
      <c r="D173" s="86">
        <v>6</v>
      </c>
      <c r="E173" s="226">
        <f>D173*F170</f>
        <v>21442.86</v>
      </c>
      <c r="F173" s="226"/>
      <c r="H173" s="11"/>
    </row>
    <row r="174" spans="2:8" ht="35.25" customHeight="1">
      <c r="B174" s="224" t="s">
        <v>306</v>
      </c>
      <c r="C174" s="225"/>
      <c r="D174" s="86">
        <v>6</v>
      </c>
      <c r="E174" s="226">
        <f>D174*F170</f>
        <v>21442.86</v>
      </c>
      <c r="F174" s="226"/>
      <c r="H174" s="11"/>
    </row>
  </sheetData>
  <sheetProtection formatCells="0" formatColumns="0" formatRows="0" insertColumns="0" insertRows="0" insertHyperlinks="0" deleteColumns="0" deleteRows="0" sort="0" autoFilter="0" pivotTables="0"/>
  <mergeCells count="163">
    <mergeCell ref="B172:C172"/>
    <mergeCell ref="E172:F172"/>
    <mergeCell ref="B173:C173"/>
    <mergeCell ref="E173:F173"/>
    <mergeCell ref="B174:C174"/>
    <mergeCell ref="E174:F174"/>
    <mergeCell ref="C164:E164"/>
    <mergeCell ref="C165:E165"/>
    <mergeCell ref="B167:E167"/>
    <mergeCell ref="C168:E168"/>
    <mergeCell ref="B169:E169"/>
    <mergeCell ref="B170:E170"/>
    <mergeCell ref="C157:F157"/>
    <mergeCell ref="C158:F158"/>
    <mergeCell ref="B160:F160"/>
    <mergeCell ref="B161:E161"/>
    <mergeCell ref="C162:E162"/>
    <mergeCell ref="C163:E163"/>
    <mergeCell ref="B149:D149"/>
    <mergeCell ref="B150:B154"/>
    <mergeCell ref="C150:F150"/>
    <mergeCell ref="C151:C152"/>
    <mergeCell ref="B155:D155"/>
    <mergeCell ref="C156:F156"/>
    <mergeCell ref="B142:E142"/>
    <mergeCell ref="C143:F143"/>
    <mergeCell ref="B144:F144"/>
    <mergeCell ref="B145:F145"/>
    <mergeCell ref="C146:D146"/>
    <mergeCell ref="C147:D147"/>
    <mergeCell ref="B136:F136"/>
    <mergeCell ref="C137:E137"/>
    <mergeCell ref="C138:E138"/>
    <mergeCell ref="C139:E139"/>
    <mergeCell ref="C140:E140"/>
    <mergeCell ref="C141:E141"/>
    <mergeCell ref="B130:F130"/>
    <mergeCell ref="C131:D131"/>
    <mergeCell ref="C132:D132"/>
    <mergeCell ref="C133:D133"/>
    <mergeCell ref="B134:D134"/>
    <mergeCell ref="B135:F135"/>
    <mergeCell ref="B124:F124"/>
    <mergeCell ref="C125:D125"/>
    <mergeCell ref="C126:D126"/>
    <mergeCell ref="B127:D127"/>
    <mergeCell ref="C128:F128"/>
    <mergeCell ref="B129:F129"/>
    <mergeCell ref="C118:F118"/>
    <mergeCell ref="C119:F119"/>
    <mergeCell ref="C120:F120"/>
    <mergeCell ref="C121:F121"/>
    <mergeCell ref="C122:F122"/>
    <mergeCell ref="B123:F123"/>
    <mergeCell ref="C112:D112"/>
    <mergeCell ref="C113:D113"/>
    <mergeCell ref="C114:D114"/>
    <mergeCell ref="B115:D115"/>
    <mergeCell ref="C116:F116"/>
    <mergeCell ref="C117:F117"/>
    <mergeCell ref="C105:F105"/>
    <mergeCell ref="B106:F106"/>
    <mergeCell ref="B107:F107"/>
    <mergeCell ref="C108:D108"/>
    <mergeCell ref="C109:D109"/>
    <mergeCell ref="C110:D110"/>
    <mergeCell ref="C99:F99"/>
    <mergeCell ref="C100:F100"/>
    <mergeCell ref="C101:F101"/>
    <mergeCell ref="C102:F102"/>
    <mergeCell ref="B103:F103"/>
    <mergeCell ref="B104:F104"/>
    <mergeCell ref="C92:D92"/>
    <mergeCell ref="C93:D93"/>
    <mergeCell ref="B94:D94"/>
    <mergeCell ref="C96:F96"/>
    <mergeCell ref="C97:F97"/>
    <mergeCell ref="C98:F98"/>
    <mergeCell ref="B86:F86"/>
    <mergeCell ref="C87:D87"/>
    <mergeCell ref="C88:D88"/>
    <mergeCell ref="C89:D89"/>
    <mergeCell ref="C90:D90"/>
    <mergeCell ref="C91:D91"/>
    <mergeCell ref="C95:F95"/>
    <mergeCell ref="C80:D80"/>
    <mergeCell ref="C81:D81"/>
    <mergeCell ref="C82:D82"/>
    <mergeCell ref="C83:D83"/>
    <mergeCell ref="B84:D84"/>
    <mergeCell ref="B85:F85"/>
    <mergeCell ref="C71:E71"/>
    <mergeCell ref="B72:E72"/>
    <mergeCell ref="C73:F73"/>
    <mergeCell ref="B74:B77"/>
    <mergeCell ref="C74:F77"/>
    <mergeCell ref="B79:F79"/>
    <mergeCell ref="C65:E65"/>
    <mergeCell ref="C66:E66"/>
    <mergeCell ref="C67:E67"/>
    <mergeCell ref="C68:E68"/>
    <mergeCell ref="C69:E69"/>
    <mergeCell ref="C70:E70"/>
    <mergeCell ref="B59:D59"/>
    <mergeCell ref="C60:F60"/>
    <mergeCell ref="C61:F61"/>
    <mergeCell ref="C62:F62"/>
    <mergeCell ref="B63:F63"/>
    <mergeCell ref="B64:F64"/>
    <mergeCell ref="C53:D53"/>
    <mergeCell ref="C54:D54"/>
    <mergeCell ref="C55:D55"/>
    <mergeCell ref="C56:D56"/>
    <mergeCell ref="C57:D57"/>
    <mergeCell ref="C58:D58"/>
    <mergeCell ref="C47:F47"/>
    <mergeCell ref="B48:F48"/>
    <mergeCell ref="B49:F49"/>
    <mergeCell ref="C50:D50"/>
    <mergeCell ref="C51:D51"/>
    <mergeCell ref="C52:D52"/>
    <mergeCell ref="B41:F41"/>
    <mergeCell ref="B42:F42"/>
    <mergeCell ref="C43:D43"/>
    <mergeCell ref="C44:D44"/>
    <mergeCell ref="C45:D45"/>
    <mergeCell ref="B46:D46"/>
    <mergeCell ref="C28:E28"/>
    <mergeCell ref="C36:D36"/>
    <mergeCell ref="B37:D37"/>
    <mergeCell ref="C38:F38"/>
    <mergeCell ref="B39:F39"/>
    <mergeCell ref="B40:F40"/>
    <mergeCell ref="C22:E22"/>
    <mergeCell ref="C23:E23"/>
    <mergeCell ref="C24:E24"/>
    <mergeCell ref="C25:E25"/>
    <mergeCell ref="C26:F26"/>
    <mergeCell ref="B27:F27"/>
    <mergeCell ref="B16:C16"/>
    <mergeCell ref="E16:F16"/>
    <mergeCell ref="B18:F18"/>
    <mergeCell ref="B19:F19"/>
    <mergeCell ref="B20:F20"/>
    <mergeCell ref="B21:F21"/>
    <mergeCell ref="B14:F14"/>
    <mergeCell ref="B15:C15"/>
    <mergeCell ref="E15:F15"/>
    <mergeCell ref="E8:F8"/>
    <mergeCell ref="B9:F9"/>
    <mergeCell ref="C10:D10"/>
    <mergeCell ref="E10:F10"/>
    <mergeCell ref="C11:D11"/>
    <mergeCell ref="E11:F11"/>
    <mergeCell ref="E2:F2"/>
    <mergeCell ref="B3:F3"/>
    <mergeCell ref="B4:F4"/>
    <mergeCell ref="E5:F5"/>
    <mergeCell ref="E6:F6"/>
    <mergeCell ref="B7:F7"/>
    <mergeCell ref="E12:F12"/>
    <mergeCell ref="C13:D13"/>
    <mergeCell ref="E13:F13"/>
  </mergeCells>
  <pageMargins left="0.511811024" right="0.511811024" top="0.78740157499999996" bottom="0.78740157499999996" header="0.31496062000000002" footer="0.31496062000000002"/>
  <pageSetup paperSize="9" scale="84" fitToHeight="0" orientation="portrait" r:id="rId1"/>
  <rowBreaks count="2" manualBreakCount="2">
    <brk id="59" max="5" man="1"/>
    <brk id="134" max="5"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1E42614-0B27-4DF7-9D9E-47CAEB4BB23B}">
          <x14:formula1>
            <xm:f>'C:\Users\1297538\Desktop\REPACTUAÇÕES\CONTRATO 21-2018\[PLANILHA DE REPACTUAÇÃO PISCINEIRO E PORTEIRO - SERVAL..xlsx]#listas#'!#REF!</xm:f>
          </x14:formula1>
          <xm:sqref>C2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85613DD979AE54FBD440575D6EFD5E1" ma:contentTypeVersion="4" ma:contentTypeDescription="Crie um novo documento." ma:contentTypeScope="" ma:versionID="932e013a66169f5c58bbee0099fbe00a">
  <xsd:schema xmlns:xsd="http://www.w3.org/2001/XMLSchema" xmlns:xs="http://www.w3.org/2001/XMLSchema" xmlns:p="http://schemas.microsoft.com/office/2006/metadata/properties" xmlns:ns2="48ec4539-e4ea-4e29-acef-00ec64098def" targetNamespace="http://schemas.microsoft.com/office/2006/metadata/properties" ma:root="true" ma:fieldsID="1f8362e2867ff248f072c760146fc926" ns2:_="">
    <xsd:import namespace="48ec4539-e4ea-4e29-acef-00ec64098de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ec4539-e4ea-4e29-acef-00ec64098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751CEA-D791-4FE6-BE49-C57CC13BABFE}"/>
</file>

<file path=customXml/itemProps2.xml><?xml version="1.0" encoding="utf-8"?>
<ds:datastoreItem xmlns:ds="http://schemas.openxmlformats.org/officeDocument/2006/customXml" ds:itemID="{4538EE57-1509-4731-989F-722DE6127034}"/>
</file>

<file path=customXml/itemProps3.xml><?xml version="1.0" encoding="utf-8"?>
<ds:datastoreItem xmlns:ds="http://schemas.openxmlformats.org/officeDocument/2006/customXml" ds:itemID="{FBB84D1F-70D0-4125-A3C8-78856EF308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 Gardel</dc:creator>
  <cp:keywords/>
  <dc:description/>
  <cp:lastModifiedBy/>
  <cp:revision/>
  <dcterms:created xsi:type="dcterms:W3CDTF">2015-03-29T14:29:40Z</dcterms:created>
  <dcterms:modified xsi:type="dcterms:W3CDTF">2023-11-08T12:40:26Z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0x010100185613DD979AE54FBD440575D6EFD5E1</vt:lpwstr>
  </property>
</Properties>
</file>